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https://teams.nwnatural.com/sites/RegulatoryDocketsSite/ACTIVE DOCKETS - WASHINGTON/UW-210xxx - Suncadia Rate Case/"/>
    </mc:Choice>
  </mc:AlternateContent>
  <xr:revisionPtr revIDLastSave="0" documentId="13_ncr:1_{F2949E14-60E3-4423-996A-F58E02DB8DD1}" xr6:coauthVersionLast="47" xr6:coauthVersionMax="47" xr10:uidLastSave="{00000000-0000-0000-0000-000000000000}"/>
  <bookViews>
    <workbookView xWindow="-98" yWindow="-98" windowWidth="20715" windowHeight="13276" firstSheet="1" activeTab="5" xr2:uid="{412023F8-BFD8-487B-8F9C-D0DB63B8FF0E}"/>
  </bookViews>
  <sheets>
    <sheet name="2020 Metered Customers" sheetId="1" r:id="rId1"/>
    <sheet name="2020 RTS Customers" sheetId="14" r:id="rId2"/>
    <sheet name="2021 Customers" sheetId="13" r:id="rId3"/>
    <sheet name="2021 Water Expense Adjustment" sheetId="15" r:id="rId4"/>
    <sheet name="Fire Line Revenue" sheetId="19" r:id="rId5"/>
    <sheet name="Rate Design" sheetId="16" r:id="rId6"/>
    <sheet name="Tariff Tables" sheetId="20" r:id="rId7"/>
    <sheet name="Rev Req PROOF" sheetId="17" r:id="rId8"/>
  </sheets>
  <externalReferences>
    <externalReference r:id="rId9"/>
  </externalReferences>
  <definedNames>
    <definedName name="_xlnm._FilterDatabase" localSheetId="0" hidden="1">'2020 Metered Customers'!$A$6:$AB$6</definedName>
    <definedName name="_xlnm._FilterDatabase" localSheetId="4" hidden="1">'Fire Line Revenue'!$B$4:$C$4</definedName>
    <definedName name="Most_Common_Meter_Size">#REF!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16" l="1"/>
  <c r="E6" i="16"/>
  <c r="AK6" i="17"/>
  <c r="AI6" i="17"/>
  <c r="Z935" i="17" s="1"/>
  <c r="AG6" i="17"/>
  <c r="AE6" i="17"/>
  <c r="AB934" i="17"/>
  <c r="T936" i="17"/>
  <c r="T937" i="17"/>
  <c r="Z938" i="17"/>
  <c r="R939" i="17"/>
  <c r="S939" i="17"/>
  <c r="Z940" i="17"/>
  <c r="R941" i="17"/>
  <c r="V941" i="17"/>
  <c r="T942" i="17"/>
  <c r="X942" i="17"/>
  <c r="Z942" i="17"/>
  <c r="X943" i="17"/>
  <c r="R944" i="17"/>
  <c r="T944" i="17"/>
  <c r="S945" i="17"/>
  <c r="T945" i="17"/>
  <c r="V945" i="17"/>
  <c r="W945" i="17"/>
  <c r="R946" i="17"/>
  <c r="S946" i="17"/>
  <c r="V946" i="17"/>
  <c r="Z946" i="17"/>
  <c r="AB946" i="17"/>
  <c r="R947" i="17"/>
  <c r="T947" i="17"/>
  <c r="X947" i="17"/>
  <c r="AB947" i="17"/>
  <c r="R948" i="17"/>
  <c r="S948" i="17"/>
  <c r="W948" i="17"/>
  <c r="AA948" i="17"/>
  <c r="AB948" i="17"/>
  <c r="V949" i="17"/>
  <c r="X949" i="17"/>
  <c r="Z949" i="17"/>
  <c r="AA949" i="17"/>
  <c r="T950" i="17"/>
  <c r="W950" i="17"/>
  <c r="Z950" i="17"/>
  <c r="AA950" i="17"/>
  <c r="S951" i="17"/>
  <c r="V951" i="17"/>
  <c r="X951" i="17"/>
  <c r="Z951" i="17"/>
  <c r="R952" i="17"/>
  <c r="T952" i="17"/>
  <c r="V952" i="17"/>
  <c r="W952" i="17"/>
  <c r="X952" i="17"/>
  <c r="AB952" i="17"/>
  <c r="S953" i="17"/>
  <c r="T953" i="17"/>
  <c r="V953" i="17"/>
  <c r="W953" i="17"/>
  <c r="AA953" i="17"/>
  <c r="R954" i="17"/>
  <c r="S954" i="17"/>
  <c r="T954" i="17"/>
  <c r="V954" i="17"/>
  <c r="Z954" i="17"/>
  <c r="AB954" i="17"/>
  <c r="R955" i="17"/>
  <c r="S955" i="17"/>
  <c r="T955" i="17"/>
  <c r="X955" i="17"/>
  <c r="AA955" i="17"/>
  <c r="AB955" i="17"/>
  <c r="R956" i="17"/>
  <c r="S956" i="17"/>
  <c r="W956" i="17"/>
  <c r="Z956" i="17"/>
  <c r="AA956" i="17"/>
  <c r="AB956" i="17"/>
  <c r="R957" i="17"/>
  <c r="V957" i="17"/>
  <c r="X957" i="17"/>
  <c r="Z957" i="17"/>
  <c r="AA957" i="17"/>
  <c r="AB957" i="17"/>
  <c r="T958" i="17"/>
  <c r="W958" i="17"/>
  <c r="X958" i="17"/>
  <c r="Z958" i="17"/>
  <c r="AA958" i="17"/>
  <c r="S959" i="17"/>
  <c r="V959" i="17"/>
  <c r="W959" i="17"/>
  <c r="X959" i="17"/>
  <c r="Z959" i="17"/>
  <c r="R960" i="17"/>
  <c r="T960" i="17"/>
  <c r="V960" i="17"/>
  <c r="W960" i="17"/>
  <c r="X960" i="17"/>
  <c r="AB960" i="17"/>
  <c r="S961" i="17"/>
  <c r="T961" i="17"/>
  <c r="V961" i="17"/>
  <c r="W961" i="17"/>
  <c r="AA961" i="17"/>
  <c r="R962" i="17"/>
  <c r="S962" i="17"/>
  <c r="T962" i="17"/>
  <c r="V962" i="17"/>
  <c r="Z962" i="17"/>
  <c r="AB962" i="17"/>
  <c r="R963" i="17"/>
  <c r="S963" i="17"/>
  <c r="T963" i="17"/>
  <c r="X963" i="17"/>
  <c r="AA963" i="17"/>
  <c r="AB963" i="17"/>
  <c r="R964" i="17"/>
  <c r="S964" i="17"/>
  <c r="W964" i="17"/>
  <c r="Z964" i="17"/>
  <c r="AA964" i="17"/>
  <c r="AB964" i="17"/>
  <c r="R965" i="17"/>
  <c r="V965" i="17"/>
  <c r="X965" i="17"/>
  <c r="Z965" i="17"/>
  <c r="AA965" i="17"/>
  <c r="AB965" i="17"/>
  <c r="T966" i="17"/>
  <c r="W966" i="17"/>
  <c r="X966" i="17"/>
  <c r="Z966" i="17"/>
  <c r="AA966" i="17"/>
  <c r="R967" i="17"/>
  <c r="T967" i="17"/>
  <c r="U967" i="17"/>
  <c r="V967" i="17"/>
  <c r="W967" i="17"/>
  <c r="Z967" i="17"/>
  <c r="AB967" i="17"/>
  <c r="Q968" i="17"/>
  <c r="R968" i="17"/>
  <c r="S968" i="17"/>
  <c r="V968" i="17"/>
  <c r="X968" i="17"/>
  <c r="Y968" i="17"/>
  <c r="Z968" i="17"/>
  <c r="AA968" i="17"/>
  <c r="R969" i="17"/>
  <c r="T969" i="17"/>
  <c r="U969" i="17"/>
  <c r="V969" i="17"/>
  <c r="W969" i="17"/>
  <c r="Z969" i="17"/>
  <c r="AB969" i="17"/>
  <c r="Q970" i="17"/>
  <c r="R970" i="17"/>
  <c r="S970" i="17"/>
  <c r="V970" i="17"/>
  <c r="X970" i="17"/>
  <c r="Y970" i="17"/>
  <c r="Z970" i="17"/>
  <c r="AA970" i="17"/>
  <c r="R971" i="17"/>
  <c r="T971" i="17"/>
  <c r="U971" i="17"/>
  <c r="V971" i="17"/>
  <c r="W971" i="17"/>
  <c r="Z971" i="17"/>
  <c r="AB971" i="17"/>
  <c r="Q972" i="17"/>
  <c r="R972" i="17"/>
  <c r="S972" i="17"/>
  <c r="V972" i="17"/>
  <c r="X972" i="17"/>
  <c r="Y972" i="17"/>
  <c r="Z972" i="17"/>
  <c r="AA972" i="17"/>
  <c r="R973" i="17"/>
  <c r="T973" i="17"/>
  <c r="U973" i="17"/>
  <c r="V973" i="17"/>
  <c r="W973" i="17"/>
  <c r="Z973" i="17"/>
  <c r="AB973" i="17"/>
  <c r="Q974" i="17"/>
  <c r="R974" i="17"/>
  <c r="S974" i="17"/>
  <c r="V974" i="17"/>
  <c r="X974" i="17"/>
  <c r="Y974" i="17"/>
  <c r="Z974" i="17"/>
  <c r="AA974" i="17"/>
  <c r="R975" i="17"/>
  <c r="T975" i="17"/>
  <c r="U975" i="17"/>
  <c r="V975" i="17"/>
  <c r="W975" i="17"/>
  <c r="Z975" i="17"/>
  <c r="AB975" i="17"/>
  <c r="Q976" i="17"/>
  <c r="R976" i="17"/>
  <c r="S976" i="17"/>
  <c r="V976" i="17"/>
  <c r="X976" i="17"/>
  <c r="Y976" i="17"/>
  <c r="Z976" i="17"/>
  <c r="AA976" i="17"/>
  <c r="R977" i="17"/>
  <c r="T977" i="17"/>
  <c r="U977" i="17"/>
  <c r="V977" i="17"/>
  <c r="W977" i="17"/>
  <c r="Z977" i="17"/>
  <c r="AB977" i="17"/>
  <c r="Q978" i="17"/>
  <c r="R978" i="17"/>
  <c r="S978" i="17"/>
  <c r="V978" i="17"/>
  <c r="X978" i="17"/>
  <c r="Y978" i="17"/>
  <c r="Z978" i="17"/>
  <c r="AA978" i="17"/>
  <c r="R979" i="17"/>
  <c r="T979" i="17"/>
  <c r="U979" i="17"/>
  <c r="V979" i="17"/>
  <c r="W979" i="17"/>
  <c r="Z979" i="17"/>
  <c r="AB979" i="17"/>
  <c r="Q980" i="17"/>
  <c r="R980" i="17"/>
  <c r="S980" i="17"/>
  <c r="V980" i="17"/>
  <c r="X980" i="17"/>
  <c r="Y980" i="17"/>
  <c r="Z980" i="17"/>
  <c r="AA980" i="17"/>
  <c r="R981" i="17"/>
  <c r="T981" i="17"/>
  <c r="U981" i="17"/>
  <c r="V981" i="17"/>
  <c r="W981" i="17"/>
  <c r="Z981" i="17"/>
  <c r="AB981" i="17"/>
  <c r="Q982" i="17"/>
  <c r="R982" i="17"/>
  <c r="S982" i="17"/>
  <c r="V982" i="17"/>
  <c r="X982" i="17"/>
  <c r="Y982" i="17"/>
  <c r="Z982" i="17"/>
  <c r="AA982" i="17"/>
  <c r="R983" i="17"/>
  <c r="T983" i="17"/>
  <c r="U983" i="17"/>
  <c r="V983" i="17"/>
  <c r="W983" i="17"/>
  <c r="Z983" i="17"/>
  <c r="AB983" i="17"/>
  <c r="Q984" i="17"/>
  <c r="R984" i="17"/>
  <c r="S984" i="17"/>
  <c r="V984" i="17"/>
  <c r="X984" i="17"/>
  <c r="Y984" i="17"/>
  <c r="Z984" i="17"/>
  <c r="AA984" i="17"/>
  <c r="R985" i="17"/>
  <c r="T985" i="17"/>
  <c r="U985" i="17"/>
  <c r="V985" i="17"/>
  <c r="W985" i="17"/>
  <c r="Z985" i="17"/>
  <c r="AB985" i="17"/>
  <c r="Q986" i="17"/>
  <c r="R986" i="17"/>
  <c r="S986" i="17"/>
  <c r="V986" i="17"/>
  <c r="X986" i="17"/>
  <c r="Y986" i="17"/>
  <c r="Z986" i="17"/>
  <c r="AA986" i="17"/>
  <c r="R987" i="17"/>
  <c r="T987" i="17"/>
  <c r="U987" i="17"/>
  <c r="V987" i="17"/>
  <c r="W987" i="17"/>
  <c r="Z987" i="17"/>
  <c r="AB987" i="17"/>
  <c r="Q988" i="17"/>
  <c r="R988" i="17"/>
  <c r="S988" i="17"/>
  <c r="U988" i="17"/>
  <c r="V988" i="17"/>
  <c r="X988" i="17"/>
  <c r="Y988" i="17"/>
  <c r="Z988" i="17"/>
  <c r="AA988" i="17"/>
  <c r="Q989" i="17"/>
  <c r="R989" i="17"/>
  <c r="T989" i="17"/>
  <c r="U989" i="17"/>
  <c r="V989" i="17"/>
  <c r="W989" i="17"/>
  <c r="Y989" i="17"/>
  <c r="Z989" i="17"/>
  <c r="AB989" i="17"/>
  <c r="Q990" i="17"/>
  <c r="R990" i="17"/>
  <c r="S990" i="17"/>
  <c r="U990" i="17"/>
  <c r="V990" i="17"/>
  <c r="X990" i="17"/>
  <c r="Y990" i="17"/>
  <c r="Z990" i="17"/>
  <c r="AA990" i="17"/>
  <c r="Q991" i="17"/>
  <c r="R991" i="17"/>
  <c r="T991" i="17"/>
  <c r="U991" i="17"/>
  <c r="V991" i="17"/>
  <c r="W991" i="17"/>
  <c r="Y991" i="17"/>
  <c r="Z991" i="17"/>
  <c r="AB991" i="17"/>
  <c r="Q992" i="17"/>
  <c r="R992" i="17"/>
  <c r="S992" i="17"/>
  <c r="U992" i="17"/>
  <c r="V992" i="17"/>
  <c r="X992" i="17"/>
  <c r="Y992" i="17"/>
  <c r="Z992" i="17"/>
  <c r="AA992" i="17"/>
  <c r="Q993" i="17"/>
  <c r="R993" i="17"/>
  <c r="T993" i="17"/>
  <c r="U993" i="17"/>
  <c r="V993" i="17"/>
  <c r="W993" i="17"/>
  <c r="Y993" i="17"/>
  <c r="Z993" i="17"/>
  <c r="AB993" i="17"/>
  <c r="Q994" i="17"/>
  <c r="R994" i="17"/>
  <c r="S994" i="17"/>
  <c r="U994" i="17"/>
  <c r="V994" i="17"/>
  <c r="X994" i="17"/>
  <c r="Y994" i="17"/>
  <c r="Z994" i="17"/>
  <c r="AA994" i="17"/>
  <c r="Q995" i="17"/>
  <c r="R995" i="17"/>
  <c r="T995" i="17"/>
  <c r="U995" i="17"/>
  <c r="V995" i="17"/>
  <c r="W995" i="17"/>
  <c r="Y995" i="17"/>
  <c r="Z995" i="17"/>
  <c r="AB995" i="17"/>
  <c r="Q996" i="17"/>
  <c r="R996" i="17"/>
  <c r="S996" i="17"/>
  <c r="U996" i="17"/>
  <c r="V996" i="17"/>
  <c r="X996" i="17"/>
  <c r="Y996" i="17"/>
  <c r="Z996" i="17"/>
  <c r="AA996" i="17"/>
  <c r="Q997" i="17"/>
  <c r="R997" i="17"/>
  <c r="T997" i="17"/>
  <c r="U997" i="17"/>
  <c r="V997" i="17"/>
  <c r="W997" i="17"/>
  <c r="Y997" i="17"/>
  <c r="Z997" i="17"/>
  <c r="AB997" i="17"/>
  <c r="Q998" i="17"/>
  <c r="R998" i="17"/>
  <c r="S998" i="17"/>
  <c r="T998" i="17"/>
  <c r="U998" i="17"/>
  <c r="V998" i="17"/>
  <c r="W998" i="17"/>
  <c r="X998" i="17"/>
  <c r="Y998" i="17"/>
  <c r="Z998" i="17"/>
  <c r="AA998" i="17"/>
  <c r="AB998" i="17"/>
  <c r="Q999" i="17"/>
  <c r="R999" i="17"/>
  <c r="S999" i="17"/>
  <c r="T999" i="17"/>
  <c r="U999" i="17"/>
  <c r="V999" i="17"/>
  <c r="W999" i="17"/>
  <c r="X999" i="17"/>
  <c r="Y999" i="17"/>
  <c r="Z999" i="17"/>
  <c r="AA999" i="17"/>
  <c r="AB999" i="17"/>
  <c r="Q1000" i="17"/>
  <c r="R1000" i="17"/>
  <c r="S1000" i="17"/>
  <c r="T1000" i="17"/>
  <c r="U1000" i="17"/>
  <c r="V1000" i="17"/>
  <c r="W1000" i="17"/>
  <c r="X1000" i="17"/>
  <c r="Y1000" i="17"/>
  <c r="Z1000" i="17"/>
  <c r="AA1000" i="17"/>
  <c r="AB1000" i="17"/>
  <c r="Q1001" i="17"/>
  <c r="R1001" i="17"/>
  <c r="S1001" i="17"/>
  <c r="T1001" i="17"/>
  <c r="U1001" i="17"/>
  <c r="V1001" i="17"/>
  <c r="W1001" i="17"/>
  <c r="X1001" i="17"/>
  <c r="Y1001" i="17"/>
  <c r="Z1001" i="17"/>
  <c r="AA1001" i="17"/>
  <c r="AB1001" i="17"/>
  <c r="Q1002" i="17"/>
  <c r="R1002" i="17"/>
  <c r="S1002" i="17"/>
  <c r="T1002" i="17"/>
  <c r="U1002" i="17"/>
  <c r="V1002" i="17"/>
  <c r="W1002" i="17"/>
  <c r="X1002" i="17"/>
  <c r="Y1002" i="17"/>
  <c r="Z1002" i="17"/>
  <c r="AA1002" i="17"/>
  <c r="AB1002" i="17"/>
  <c r="Q1003" i="17"/>
  <c r="R1003" i="17"/>
  <c r="S1003" i="17"/>
  <c r="T1003" i="17"/>
  <c r="U1003" i="17"/>
  <c r="V1003" i="17"/>
  <c r="W1003" i="17"/>
  <c r="X1003" i="17"/>
  <c r="Y1003" i="17"/>
  <c r="Z1003" i="17"/>
  <c r="AA1003" i="17"/>
  <c r="AB1003" i="17"/>
  <c r="Q1004" i="17"/>
  <c r="R1004" i="17"/>
  <c r="S1004" i="17"/>
  <c r="T1004" i="17"/>
  <c r="U1004" i="17"/>
  <c r="V1004" i="17"/>
  <c r="W1004" i="17"/>
  <c r="X1004" i="17"/>
  <c r="Y1004" i="17"/>
  <c r="Z1004" i="17"/>
  <c r="AA1004" i="17"/>
  <c r="AB1004" i="17"/>
  <c r="Q1005" i="17"/>
  <c r="R1005" i="17"/>
  <c r="S1005" i="17"/>
  <c r="T1005" i="17"/>
  <c r="U1005" i="17"/>
  <c r="V1005" i="17"/>
  <c r="W1005" i="17"/>
  <c r="X1005" i="17"/>
  <c r="Y1005" i="17"/>
  <c r="Z1005" i="17"/>
  <c r="AA1005" i="17"/>
  <c r="AB1005" i="17"/>
  <c r="X950" i="17" l="1"/>
  <c r="R949" i="17"/>
  <c r="AA947" i="17"/>
  <c r="T946" i="17"/>
  <c r="AB944" i="17"/>
  <c r="W943" i="17"/>
  <c r="AB941" i="17"/>
  <c r="W940" i="17"/>
  <c r="T938" i="17"/>
  <c r="U927" i="17"/>
  <c r="X944" i="17"/>
  <c r="V943" i="17"/>
  <c r="AA941" i="17"/>
  <c r="S940" i="17"/>
  <c r="AA937" i="17"/>
  <c r="W926" i="17"/>
  <c r="W944" i="17"/>
  <c r="S943" i="17"/>
  <c r="Z941" i="17"/>
  <c r="R940" i="17"/>
  <c r="W937" i="17"/>
  <c r="W951" i="17"/>
  <c r="AB949" i="17"/>
  <c r="Z948" i="17"/>
  <c r="S947" i="17"/>
  <c r="AA945" i="17"/>
  <c r="V944" i="17"/>
  <c r="AA942" i="17"/>
  <c r="X941" i="17"/>
  <c r="AA939" i="17"/>
  <c r="V937" i="17"/>
  <c r="Z943" i="17"/>
  <c r="W942" i="17"/>
  <c r="AB940" i="17"/>
  <c r="AB938" i="17"/>
  <c r="AB935" i="17"/>
  <c r="U931" i="17"/>
  <c r="AB939" i="17"/>
  <c r="V938" i="17"/>
  <c r="S937" i="17"/>
  <c r="W934" i="17"/>
  <c r="V926" i="17"/>
  <c r="AB936" i="17"/>
  <c r="AA933" i="17"/>
  <c r="U922" i="17"/>
  <c r="X939" i="17"/>
  <c r="S938" i="17"/>
  <c r="X936" i="17"/>
  <c r="V932" i="17"/>
  <c r="AA940" i="17"/>
  <c r="T939" i="17"/>
  <c r="R938" i="17"/>
  <c r="W936" i="17"/>
  <c r="T932" i="17"/>
  <c r="R932" i="17"/>
  <c r="Z927" i="17"/>
  <c r="AA934" i="17"/>
  <c r="Q930" i="17"/>
  <c r="Z934" i="17"/>
  <c r="AB928" i="17"/>
  <c r="AB932" i="17"/>
  <c r="V935" i="17"/>
  <c r="Z936" i="17"/>
  <c r="X937" i="17"/>
  <c r="W938" i="17"/>
  <c r="V939" i="17"/>
  <c r="T940" i="17"/>
  <c r="S941" i="17"/>
  <c r="R942" i="17"/>
  <c r="AB942" i="17"/>
  <c r="AA943" i="17"/>
  <c r="Z944" i="17"/>
  <c r="X945" i="17"/>
  <c r="W946" i="17"/>
  <c r="V947" i="17"/>
  <c r="T948" i="17"/>
  <c r="S949" i="17"/>
  <c r="R950" i="17"/>
  <c r="AB950" i="17"/>
  <c r="AA951" i="17"/>
  <c r="Z952" i="17"/>
  <c r="X953" i="17"/>
  <c r="W954" i="17"/>
  <c r="V955" i="17"/>
  <c r="T956" i="17"/>
  <c r="S957" i="17"/>
  <c r="R958" i="17"/>
  <c r="AB958" i="17"/>
  <c r="AA959" i="17"/>
  <c r="Z960" i="17"/>
  <c r="X961" i="17"/>
  <c r="W962" i="17"/>
  <c r="V963" i="17"/>
  <c r="T964" i="17"/>
  <c r="S965" i="17"/>
  <c r="R966" i="17"/>
  <c r="AB966" i="17"/>
  <c r="X967" i="17"/>
  <c r="T968" i="17"/>
  <c r="AB968" i="17"/>
  <c r="X969" i="17"/>
  <c r="T970" i="17"/>
  <c r="AB970" i="17"/>
  <c r="X971" i="17"/>
  <c r="T972" i="17"/>
  <c r="AB972" i="17"/>
  <c r="X973" i="17"/>
  <c r="T974" i="17"/>
  <c r="AB974" i="17"/>
  <c r="X975" i="17"/>
  <c r="T976" i="17"/>
  <c r="AB976" i="17"/>
  <c r="X977" i="17"/>
  <c r="T978" i="17"/>
  <c r="AB978" i="17"/>
  <c r="X979" i="17"/>
  <c r="T980" i="17"/>
  <c r="AB980" i="17"/>
  <c r="X981" i="17"/>
  <c r="T982" i="17"/>
  <c r="AB982" i="17"/>
  <c r="X983" i="17"/>
  <c r="T984" i="17"/>
  <c r="AB984" i="17"/>
  <c r="X985" i="17"/>
  <c r="T986" i="17"/>
  <c r="AB986" i="17"/>
  <c r="X987" i="17"/>
  <c r="T988" i="17"/>
  <c r="AB988" i="17"/>
  <c r="X989" i="17"/>
  <c r="T990" i="17"/>
  <c r="AB990" i="17"/>
  <c r="X991" i="17"/>
  <c r="T992" i="17"/>
  <c r="AB992" i="17"/>
  <c r="X993" i="17"/>
  <c r="T994" i="17"/>
  <c r="AB994" i="17"/>
  <c r="X995" i="17"/>
  <c r="T996" i="17"/>
  <c r="AB996" i="17"/>
  <c r="X997" i="17"/>
  <c r="Y929" i="17"/>
  <c r="S933" i="17"/>
  <c r="X935" i="17"/>
  <c r="AA936" i="17"/>
  <c r="Z937" i="17"/>
  <c r="X938" i="17"/>
  <c r="W939" i="17"/>
  <c r="V940" i="17"/>
  <c r="T941" i="17"/>
  <c r="S942" i="17"/>
  <c r="R943" i="17"/>
  <c r="AB943" i="17"/>
  <c r="AA944" i="17"/>
  <c r="Z945" i="17"/>
  <c r="X946" i="17"/>
  <c r="W947" i="17"/>
  <c r="V948" i="17"/>
  <c r="T949" i="17"/>
  <c r="S950" i="17"/>
  <c r="R951" i="17"/>
  <c r="AB951" i="17"/>
  <c r="AA952" i="17"/>
  <c r="Z953" i="17"/>
  <c r="X954" i="17"/>
  <c r="W955" i="17"/>
  <c r="V956" i="17"/>
  <c r="T957" i="17"/>
  <c r="S958" i="17"/>
  <c r="R959" i="17"/>
  <c r="AB959" i="17"/>
  <c r="AA960" i="17"/>
  <c r="Z961" i="17"/>
  <c r="X962" i="17"/>
  <c r="W963" i="17"/>
  <c r="V964" i="17"/>
  <c r="T965" i="17"/>
  <c r="S966" i="17"/>
  <c r="Q967" i="17"/>
  <c r="Y967" i="17"/>
  <c r="U968" i="17"/>
  <c r="Q969" i="17"/>
  <c r="Y969" i="17"/>
  <c r="U970" i="17"/>
  <c r="Q971" i="17"/>
  <c r="Y971" i="17"/>
  <c r="U972" i="17"/>
  <c r="Q973" i="17"/>
  <c r="Y973" i="17"/>
  <c r="U974" i="17"/>
  <c r="Q975" i="17"/>
  <c r="Y975" i="17"/>
  <c r="U976" i="17"/>
  <c r="Q977" i="17"/>
  <c r="Y977" i="17"/>
  <c r="U978" i="17"/>
  <c r="Q979" i="17"/>
  <c r="Y979" i="17"/>
  <c r="U980" i="17"/>
  <c r="Q981" i="17"/>
  <c r="Y981" i="17"/>
  <c r="U982" i="17"/>
  <c r="Q983" i="17"/>
  <c r="Y983" i="17"/>
  <c r="U984" i="17"/>
  <c r="Q985" i="17"/>
  <c r="Y985" i="17"/>
  <c r="U986" i="17"/>
  <c r="Q987" i="17"/>
  <c r="Y987" i="17"/>
  <c r="W924" i="17"/>
  <c r="R930" i="17"/>
  <c r="S934" i="17"/>
  <c r="AA935" i="17"/>
  <c r="R937" i="17"/>
  <c r="AB937" i="17"/>
  <c r="AA938" i="17"/>
  <c r="Z939" i="17"/>
  <c r="X940" i="17"/>
  <c r="W941" i="17"/>
  <c r="V942" i="17"/>
  <c r="T943" i="17"/>
  <c r="S944" i="17"/>
  <c r="R945" i="17"/>
  <c r="AB945" i="17"/>
  <c r="AA946" i="17"/>
  <c r="Z947" i="17"/>
  <c r="X948" i="17"/>
  <c r="W949" i="17"/>
  <c r="V950" i="17"/>
  <c r="T951" i="17"/>
  <c r="S952" i="17"/>
  <c r="R953" i="17"/>
  <c r="AB953" i="17"/>
  <c r="AA954" i="17"/>
  <c r="Z955" i="17"/>
  <c r="X956" i="17"/>
  <c r="W957" i="17"/>
  <c r="V958" i="17"/>
  <c r="T959" i="17"/>
  <c r="S960" i="17"/>
  <c r="R961" i="17"/>
  <c r="AB961" i="17"/>
  <c r="AA962" i="17"/>
  <c r="Z963" i="17"/>
  <c r="X964" i="17"/>
  <c r="W965" i="17"/>
  <c r="V966" i="17"/>
  <c r="S967" i="17"/>
  <c r="AA967" i="17"/>
  <c r="W968" i="17"/>
  <c r="S969" i="17"/>
  <c r="AA969" i="17"/>
  <c r="W970" i="17"/>
  <c r="S971" i="17"/>
  <c r="AA971" i="17"/>
  <c r="W972" i="17"/>
  <c r="S973" i="17"/>
  <c r="AA973" i="17"/>
  <c r="W974" i="17"/>
  <c r="S975" i="17"/>
  <c r="AA975" i="17"/>
  <c r="W976" i="17"/>
  <c r="S977" i="17"/>
  <c r="AA977" i="17"/>
  <c r="W978" i="17"/>
  <c r="S979" i="17"/>
  <c r="AA979" i="17"/>
  <c r="W980" i="17"/>
  <c r="S981" i="17"/>
  <c r="AA981" i="17"/>
  <c r="W982" i="17"/>
  <c r="S983" i="17"/>
  <c r="AA983" i="17"/>
  <c r="W984" i="17"/>
  <c r="S985" i="17"/>
  <c r="AA985" i="17"/>
  <c r="W986" i="17"/>
  <c r="S987" i="17"/>
  <c r="AA987" i="17"/>
  <c r="W988" i="17"/>
  <c r="S989" i="17"/>
  <c r="AA989" i="17"/>
  <c r="W990" i="17"/>
  <c r="S991" i="17"/>
  <c r="AA991" i="17"/>
  <c r="W992" i="17"/>
  <c r="S993" i="17"/>
  <c r="AA993" i="17"/>
  <c r="W994" i="17"/>
  <c r="S995" i="17"/>
  <c r="AA995" i="17"/>
  <c r="W996" i="17"/>
  <c r="S997" i="17"/>
  <c r="AA997" i="17"/>
  <c r="Y909" i="17"/>
  <c r="Y915" i="17"/>
  <c r="R926" i="17"/>
  <c r="AB912" i="17"/>
  <c r="Z928" i="17"/>
  <c r="R925" i="17"/>
  <c r="R934" i="17"/>
  <c r="V931" i="17"/>
  <c r="V928" i="17"/>
  <c r="Q925" i="17"/>
  <c r="R935" i="17"/>
  <c r="T933" i="17"/>
  <c r="Q931" i="17"/>
  <c r="X927" i="17"/>
  <c r="V923" i="17"/>
  <c r="Q923" i="17"/>
  <c r="V936" i="17"/>
  <c r="W935" i="17"/>
  <c r="X934" i="17"/>
  <c r="Z933" i="17"/>
  <c r="AA932" i="17"/>
  <c r="AB931" i="17"/>
  <c r="AB930" i="17"/>
  <c r="X929" i="17"/>
  <c r="U928" i="17"/>
  <c r="R927" i="17"/>
  <c r="AA925" i="17"/>
  <c r="V924" i="17"/>
  <c r="U920" i="17"/>
  <c r="U908" i="17"/>
  <c r="X933" i="17"/>
  <c r="Z932" i="17"/>
  <c r="AA931" i="17"/>
  <c r="W930" i="17"/>
  <c r="U929" i="17"/>
  <c r="T928" i="17"/>
  <c r="Q927" i="17"/>
  <c r="Y925" i="17"/>
  <c r="U924" i="17"/>
  <c r="Y919" i="17"/>
  <c r="U905" i="17"/>
  <c r="S936" i="17"/>
  <c r="T935" i="17"/>
  <c r="V934" i="17"/>
  <c r="W933" i="17"/>
  <c r="X932" i="17"/>
  <c r="Z931" i="17"/>
  <c r="V930" i="17"/>
  <c r="S929" i="17"/>
  <c r="Q928" i="17"/>
  <c r="AB926" i="17"/>
  <c r="X925" i="17"/>
  <c r="R924" i="17"/>
  <c r="X919" i="17"/>
  <c r="R936" i="17"/>
  <c r="S935" i="17"/>
  <c r="T934" i="17"/>
  <c r="V933" i="17"/>
  <c r="W932" i="17"/>
  <c r="X931" i="17"/>
  <c r="T930" i="17"/>
  <c r="R929" i="17"/>
  <c r="AA927" i="17"/>
  <c r="Y926" i="17"/>
  <c r="V925" i="17"/>
  <c r="AA923" i="17"/>
  <c r="R918" i="17"/>
  <c r="Q915" i="17"/>
  <c r="AB933" i="17"/>
  <c r="R933" i="17"/>
  <c r="S932" i="17"/>
  <c r="R931" i="17"/>
  <c r="Z929" i="17"/>
  <c r="Y928" i="17"/>
  <c r="V927" i="17"/>
  <c r="T926" i="17"/>
  <c r="AB924" i="17"/>
  <c r="Z922" i="17"/>
  <c r="AB914" i="17"/>
  <c r="Z920" i="17"/>
  <c r="AA915" i="17"/>
  <c r="Z908" i="17"/>
  <c r="W922" i="17"/>
  <c r="U918" i="17"/>
  <c r="X913" i="17"/>
  <c r="W906" i="17"/>
  <c r="AA921" i="17"/>
  <c r="X917" i="17"/>
  <c r="T912" i="17"/>
  <c r="Y930" i="17"/>
  <c r="Y921" i="17"/>
  <c r="Q917" i="17"/>
  <c r="X911" i="17"/>
  <c r="Y923" i="17"/>
  <c r="R922" i="17"/>
  <c r="T920" i="17"/>
  <c r="Y917" i="17"/>
  <c r="V915" i="17"/>
  <c r="Z912" i="17"/>
  <c r="W905" i="17"/>
  <c r="X898" i="17"/>
  <c r="S923" i="17"/>
  <c r="V921" i="17"/>
  <c r="V919" i="17"/>
  <c r="AB916" i="17"/>
  <c r="U914" i="17"/>
  <c r="T910" i="17"/>
  <c r="S921" i="17"/>
  <c r="AB918" i="17"/>
  <c r="Z916" i="17"/>
  <c r="T914" i="17"/>
  <c r="R910" i="17"/>
  <c r="Q921" i="17"/>
  <c r="W918" i="17"/>
  <c r="T916" i="17"/>
  <c r="R914" i="17"/>
  <c r="U966" i="17"/>
  <c r="Y965" i="17"/>
  <c r="Q965" i="17"/>
  <c r="U964" i="17"/>
  <c r="Y963" i="17"/>
  <c r="Q963" i="17"/>
  <c r="U962" i="17"/>
  <c r="Y961" i="17"/>
  <c r="Q961" i="17"/>
  <c r="U960" i="17"/>
  <c r="Y959" i="17"/>
  <c r="Q959" i="17"/>
  <c r="U958" i="17"/>
  <c r="Y957" i="17"/>
  <c r="Q957" i="17"/>
  <c r="U956" i="17"/>
  <c r="Y955" i="17"/>
  <c r="Q955" i="17"/>
  <c r="U954" i="17"/>
  <c r="Y953" i="17"/>
  <c r="Q953" i="17"/>
  <c r="U952" i="17"/>
  <c r="Y951" i="17"/>
  <c r="Q951" i="17"/>
  <c r="U950" i="17"/>
  <c r="Y949" i="17"/>
  <c r="Q949" i="17"/>
  <c r="U948" i="17"/>
  <c r="Y947" i="17"/>
  <c r="Q947" i="17"/>
  <c r="U946" i="17"/>
  <c r="Y945" i="17"/>
  <c r="Q945" i="17"/>
  <c r="U944" i="17"/>
  <c r="Y943" i="17"/>
  <c r="Q943" i="17"/>
  <c r="U942" i="17"/>
  <c r="Y941" i="17"/>
  <c r="Q941" i="17"/>
  <c r="U940" i="17"/>
  <c r="Y939" i="17"/>
  <c r="Q939" i="17"/>
  <c r="U938" i="17"/>
  <c r="Y937" i="17"/>
  <c r="Q937" i="17"/>
  <c r="U936" i="17"/>
  <c r="Y935" i="17"/>
  <c r="Q935" i="17"/>
  <c r="U934" i="17"/>
  <c r="Y933" i="17"/>
  <c r="Q933" i="17"/>
  <c r="U932" i="17"/>
  <c r="Y931" i="17"/>
  <c r="Z930" i="17"/>
  <c r="AA929" i="17"/>
  <c r="Q929" i="17"/>
  <c r="R928" i="17"/>
  <c r="S927" i="17"/>
  <c r="U926" i="17"/>
  <c r="S925" i="17"/>
  <c r="T924" i="17"/>
  <c r="AB922" i="17"/>
  <c r="X921" i="17"/>
  <c r="AA919" i="17"/>
  <c r="T918" i="17"/>
  <c r="U916" i="17"/>
  <c r="W914" i="17"/>
  <c r="U912" i="17"/>
  <c r="AB908" i="17"/>
  <c r="U903" i="17"/>
  <c r="Q903" i="17"/>
  <c r="V911" i="17"/>
  <c r="U907" i="17"/>
  <c r="Y966" i="17"/>
  <c r="Q966" i="17"/>
  <c r="U965" i="17"/>
  <c r="Y964" i="17"/>
  <c r="Q964" i="17"/>
  <c r="U963" i="17"/>
  <c r="Y962" i="17"/>
  <c r="Q962" i="17"/>
  <c r="U961" i="17"/>
  <c r="Y960" i="17"/>
  <c r="Q960" i="17"/>
  <c r="U959" i="17"/>
  <c r="Y958" i="17"/>
  <c r="Q958" i="17"/>
  <c r="U957" i="17"/>
  <c r="Y956" i="17"/>
  <c r="Q956" i="17"/>
  <c r="U955" i="17"/>
  <c r="Y954" i="17"/>
  <c r="Q954" i="17"/>
  <c r="U953" i="17"/>
  <c r="Y952" i="17"/>
  <c r="Q952" i="17"/>
  <c r="U951" i="17"/>
  <c r="Y950" i="17"/>
  <c r="Q950" i="17"/>
  <c r="U949" i="17"/>
  <c r="Y948" i="17"/>
  <c r="Q948" i="17"/>
  <c r="U947" i="17"/>
  <c r="Y946" i="17"/>
  <c r="Q946" i="17"/>
  <c r="U945" i="17"/>
  <c r="Y944" i="17"/>
  <c r="Q944" i="17"/>
  <c r="U943" i="17"/>
  <c r="Y942" i="17"/>
  <c r="Q942" i="17"/>
  <c r="U941" i="17"/>
  <c r="Y940" i="17"/>
  <c r="Q940" i="17"/>
  <c r="U939" i="17"/>
  <c r="Y938" i="17"/>
  <c r="Q938" i="17"/>
  <c r="U937" i="17"/>
  <c r="Y936" i="17"/>
  <c r="Q936" i="17"/>
  <c r="U935" i="17"/>
  <c r="Y934" i="17"/>
  <c r="Q934" i="17"/>
  <c r="U933" i="17"/>
  <c r="Y932" i="17"/>
  <c r="Q932" i="17"/>
  <c r="S931" i="17"/>
  <c r="U930" i="17"/>
  <c r="V929" i="17"/>
  <c r="W928" i="17"/>
  <c r="Y927" i="17"/>
  <c r="Z926" i="17"/>
  <c r="Z925" i="17"/>
  <c r="Z924" i="17"/>
  <c r="X923" i="17"/>
  <c r="T922" i="17"/>
  <c r="AB920" i="17"/>
  <c r="Q919" i="17"/>
  <c r="S917" i="17"/>
  <c r="X915" i="17"/>
  <c r="Y913" i="17"/>
  <c r="Q911" i="17"/>
  <c r="R907" i="17"/>
  <c r="X896" i="17"/>
  <c r="Q901" i="17"/>
  <c r="Y900" i="17"/>
  <c r="U898" i="17"/>
  <c r="W920" i="17"/>
  <c r="S919" i="17"/>
  <c r="AA917" i="17"/>
  <c r="W916" i="17"/>
  <c r="S915" i="17"/>
  <c r="AA913" i="17"/>
  <c r="W912" i="17"/>
  <c r="S911" i="17"/>
  <c r="AA909" i="17"/>
  <c r="W908" i="17"/>
  <c r="Z906" i="17"/>
  <c r="Q905" i="17"/>
  <c r="X902" i="17"/>
  <c r="T900" i="17"/>
  <c r="AB897" i="17"/>
  <c r="Y904" i="17"/>
  <c r="U902" i="17"/>
  <c r="AB899" i="17"/>
  <c r="X897" i="17"/>
  <c r="AB910" i="17"/>
  <c r="X909" i="17"/>
  <c r="S908" i="17"/>
  <c r="V906" i="17"/>
  <c r="X904" i="17"/>
  <c r="S902" i="17"/>
  <c r="AA899" i="17"/>
  <c r="S897" i="17"/>
  <c r="R920" i="17"/>
  <c r="Z918" i="17"/>
  <c r="V917" i="17"/>
  <c r="R916" i="17"/>
  <c r="Z914" i="17"/>
  <c r="V913" i="17"/>
  <c r="R912" i="17"/>
  <c r="Z910" i="17"/>
  <c r="V909" i="17"/>
  <c r="Q908" i="17"/>
  <c r="S906" i="17"/>
  <c r="T904" i="17"/>
  <c r="AB901" i="17"/>
  <c r="W899" i="17"/>
  <c r="S913" i="17"/>
  <c r="AA911" i="17"/>
  <c r="W910" i="17"/>
  <c r="S909" i="17"/>
  <c r="Y907" i="17"/>
  <c r="AA905" i="17"/>
  <c r="AA903" i="17"/>
  <c r="W901" i="17"/>
  <c r="Q899" i="17"/>
  <c r="Q913" i="17"/>
  <c r="Y911" i="17"/>
  <c r="U910" i="17"/>
  <c r="Q909" i="17"/>
  <c r="V907" i="17"/>
  <c r="Y905" i="17"/>
  <c r="W903" i="17"/>
  <c r="S901" i="17"/>
  <c r="AA898" i="17"/>
  <c r="W931" i="17"/>
  <c r="AA930" i="17"/>
  <c r="S930" i="17"/>
  <c r="W929" i="17"/>
  <c r="AA928" i="17"/>
  <c r="S928" i="17"/>
  <c r="W927" i="17"/>
  <c r="AA926" i="17"/>
  <c r="S926" i="17"/>
  <c r="W925" i="17"/>
  <c r="AA924" i="17"/>
  <c r="S924" i="17"/>
  <c r="W923" i="17"/>
  <c r="AA922" i="17"/>
  <c r="S922" i="17"/>
  <c r="W921" i="17"/>
  <c r="AA920" i="17"/>
  <c r="S920" i="17"/>
  <c r="W919" i="17"/>
  <c r="AA918" i="17"/>
  <c r="S918" i="17"/>
  <c r="W917" i="17"/>
  <c r="AA916" i="17"/>
  <c r="S916" i="17"/>
  <c r="W915" i="17"/>
  <c r="AA914" i="17"/>
  <c r="S914" i="17"/>
  <c r="W913" i="17"/>
  <c r="AA912" i="17"/>
  <c r="S912" i="17"/>
  <c r="W911" i="17"/>
  <c r="AA910" i="17"/>
  <c r="S910" i="17"/>
  <c r="W909" i="17"/>
  <c r="AA908" i="17"/>
  <c r="R908" i="17"/>
  <c r="S907" i="17"/>
  <c r="U906" i="17"/>
  <c r="V905" i="17"/>
  <c r="U904" i="17"/>
  <c r="T903" i="17"/>
  <c r="Q902" i="17"/>
  <c r="AA900" i="17"/>
  <c r="Y899" i="17"/>
  <c r="W898" i="17"/>
  <c r="T896" i="17"/>
  <c r="S896" i="17"/>
  <c r="Q926" i="17"/>
  <c r="U925" i="17"/>
  <c r="Y924" i="17"/>
  <c r="Q924" i="17"/>
  <c r="U923" i="17"/>
  <c r="Y922" i="17"/>
  <c r="Q922" i="17"/>
  <c r="U921" i="17"/>
  <c r="Y920" i="17"/>
  <c r="Q920" i="17"/>
  <c r="U919" i="17"/>
  <c r="Y918" i="17"/>
  <c r="Q918" i="17"/>
  <c r="U917" i="17"/>
  <c r="Y916" i="17"/>
  <c r="Q916" i="17"/>
  <c r="U915" i="17"/>
  <c r="Y914" i="17"/>
  <c r="Q914" i="17"/>
  <c r="U913" i="17"/>
  <c r="Y912" i="17"/>
  <c r="Q912" i="17"/>
  <c r="U911" i="17"/>
  <c r="Y910" i="17"/>
  <c r="Q910" i="17"/>
  <c r="U909" i="17"/>
  <c r="Y908" i="17"/>
  <c r="AA907" i="17"/>
  <c r="Q907" i="17"/>
  <c r="R906" i="17"/>
  <c r="S905" i="17"/>
  <c r="S904" i="17"/>
  <c r="AB902" i="17"/>
  <c r="Y901" i="17"/>
  <c r="X900" i="17"/>
  <c r="U899" i="17"/>
  <c r="S898" i="17"/>
  <c r="X895" i="17"/>
  <c r="T931" i="17"/>
  <c r="X930" i="17"/>
  <c r="AB929" i="17"/>
  <c r="T929" i="17"/>
  <c r="X928" i="17"/>
  <c r="AB927" i="17"/>
  <c r="T927" i="17"/>
  <c r="X926" i="17"/>
  <c r="AB925" i="17"/>
  <c r="T925" i="17"/>
  <c r="X924" i="17"/>
  <c r="AB923" i="17"/>
  <c r="T923" i="17"/>
  <c r="X922" i="17"/>
  <c r="AB921" i="17"/>
  <c r="T921" i="17"/>
  <c r="X920" i="17"/>
  <c r="AB919" i="17"/>
  <c r="T919" i="17"/>
  <c r="X918" i="17"/>
  <c r="AB917" i="17"/>
  <c r="T917" i="17"/>
  <c r="X916" i="17"/>
  <c r="AB915" i="17"/>
  <c r="T915" i="17"/>
  <c r="X914" i="17"/>
  <c r="AB913" i="17"/>
  <c r="T913" i="17"/>
  <c r="X912" i="17"/>
  <c r="AB911" i="17"/>
  <c r="T911" i="17"/>
  <c r="X910" i="17"/>
  <c r="AB909" i="17"/>
  <c r="T909" i="17"/>
  <c r="X908" i="17"/>
  <c r="Z907" i="17"/>
  <c r="AA906" i="17"/>
  <c r="Q906" i="17"/>
  <c r="R905" i="17"/>
  <c r="AB903" i="17"/>
  <c r="AA902" i="17"/>
  <c r="X901" i="17"/>
  <c r="U900" i="17"/>
  <c r="T899" i="17"/>
  <c r="Q898" i="17"/>
  <c r="Z923" i="17"/>
  <c r="R923" i="17"/>
  <c r="V922" i="17"/>
  <c r="Z921" i="17"/>
  <c r="R921" i="17"/>
  <c r="V920" i="17"/>
  <c r="Z919" i="17"/>
  <c r="R919" i="17"/>
  <c r="V918" i="17"/>
  <c r="Z917" i="17"/>
  <c r="R917" i="17"/>
  <c r="V916" i="17"/>
  <c r="Z915" i="17"/>
  <c r="R915" i="17"/>
  <c r="V914" i="17"/>
  <c r="Z913" i="17"/>
  <c r="R913" i="17"/>
  <c r="V912" i="17"/>
  <c r="Z911" i="17"/>
  <c r="R911" i="17"/>
  <c r="V910" i="17"/>
  <c r="Z909" i="17"/>
  <c r="R909" i="17"/>
  <c r="V908" i="17"/>
  <c r="W907" i="17"/>
  <c r="Y906" i="17"/>
  <c r="Z905" i="17"/>
  <c r="AA904" i="17"/>
  <c r="Y903" i="17"/>
  <c r="W902" i="17"/>
  <c r="T901" i="17"/>
  <c r="S900" i="17"/>
  <c r="AB898" i="17"/>
  <c r="Y897" i="17"/>
  <c r="U895" i="17"/>
  <c r="W897" i="17"/>
  <c r="T897" i="17"/>
  <c r="AA895" i="17"/>
  <c r="W896" i="17"/>
  <c r="AB907" i="17"/>
  <c r="T907" i="17"/>
  <c r="X906" i="17"/>
  <c r="AB905" i="17"/>
  <c r="T905" i="17"/>
  <c r="W904" i="17"/>
  <c r="X903" i="17"/>
  <c r="Y902" i="17"/>
  <c r="AA901" i="17"/>
  <c r="AB900" i="17"/>
  <c r="Q900" i="17"/>
  <c r="S899" i="17"/>
  <c r="T898" i="17"/>
  <c r="U897" i="17"/>
  <c r="Y895" i="17"/>
  <c r="Q897" i="17"/>
  <c r="T908" i="17"/>
  <c r="X907" i="17"/>
  <c r="AB906" i="17"/>
  <c r="T906" i="17"/>
  <c r="X905" i="17"/>
  <c r="AB904" i="17"/>
  <c r="Q904" i="17"/>
  <c r="S903" i="17"/>
  <c r="T902" i="17"/>
  <c r="U901" i="17"/>
  <c r="W900" i="17"/>
  <c r="X899" i="17"/>
  <c r="Y898" i="17"/>
  <c r="AA897" i="17"/>
  <c r="V895" i="17"/>
  <c r="U896" i="17"/>
  <c r="W895" i="17"/>
  <c r="T895" i="17"/>
  <c r="AB896" i="17"/>
  <c r="Q896" i="17"/>
  <c r="S895" i="17"/>
  <c r="AA896" i="17"/>
  <c r="AB895" i="17"/>
  <c r="Q895" i="17"/>
  <c r="Y896" i="17"/>
  <c r="V904" i="17"/>
  <c r="Z903" i="17"/>
  <c r="R903" i="17"/>
  <c r="V902" i="17"/>
  <c r="Z901" i="17"/>
  <c r="R901" i="17"/>
  <c r="V900" i="17"/>
  <c r="Z899" i="17"/>
  <c r="R899" i="17"/>
  <c r="V898" i="17"/>
  <c r="Z897" i="17"/>
  <c r="R897" i="17"/>
  <c r="V896" i="17"/>
  <c r="Z895" i="17"/>
  <c r="R895" i="17"/>
  <c r="Z904" i="17"/>
  <c r="R904" i="17"/>
  <c r="V903" i="17"/>
  <c r="Z902" i="17"/>
  <c r="R902" i="17"/>
  <c r="V901" i="17"/>
  <c r="Z900" i="17"/>
  <c r="R900" i="17"/>
  <c r="V899" i="17"/>
  <c r="Z898" i="17"/>
  <c r="R898" i="17"/>
  <c r="V897" i="17"/>
  <c r="Z896" i="17"/>
  <c r="R896" i="17"/>
  <c r="U8" i="17" l="1"/>
  <c r="U9" i="17"/>
  <c r="U10" i="17"/>
  <c r="U11" i="17"/>
  <c r="U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U132" i="17"/>
  <c r="U133" i="17"/>
  <c r="U134" i="17"/>
  <c r="U135" i="17"/>
  <c r="U136" i="17"/>
  <c r="U137" i="17"/>
  <c r="U138" i="17"/>
  <c r="U139" i="17"/>
  <c r="U140" i="17"/>
  <c r="U141" i="17"/>
  <c r="U142" i="17"/>
  <c r="U143" i="17"/>
  <c r="U144" i="17"/>
  <c r="U145" i="17"/>
  <c r="U146" i="17"/>
  <c r="U147" i="17"/>
  <c r="U148" i="17"/>
  <c r="U149" i="17"/>
  <c r="U150" i="17"/>
  <c r="U151" i="17"/>
  <c r="U152" i="17"/>
  <c r="U153" i="17"/>
  <c r="U154" i="17"/>
  <c r="U155" i="17"/>
  <c r="U156" i="17"/>
  <c r="U157" i="17"/>
  <c r="U158" i="17"/>
  <c r="U159" i="17"/>
  <c r="U160" i="17"/>
  <c r="U161" i="17"/>
  <c r="U162" i="17"/>
  <c r="U163" i="17"/>
  <c r="U164" i="17"/>
  <c r="U165" i="17"/>
  <c r="U166" i="17"/>
  <c r="U167" i="17"/>
  <c r="U168" i="17"/>
  <c r="U169" i="17"/>
  <c r="U170" i="17"/>
  <c r="U171" i="17"/>
  <c r="U172" i="17"/>
  <c r="U173" i="17"/>
  <c r="U174" i="17"/>
  <c r="U175" i="17"/>
  <c r="U176" i="17"/>
  <c r="U177" i="17"/>
  <c r="U178" i="17"/>
  <c r="U179" i="17"/>
  <c r="U180" i="17"/>
  <c r="U181" i="17"/>
  <c r="U182" i="17"/>
  <c r="U183" i="17"/>
  <c r="U184" i="17"/>
  <c r="U185" i="17"/>
  <c r="U186" i="17"/>
  <c r="U187" i="17"/>
  <c r="U188" i="17"/>
  <c r="U189" i="17"/>
  <c r="U190" i="17"/>
  <c r="U191" i="17"/>
  <c r="U192" i="17"/>
  <c r="U193" i="17"/>
  <c r="U194" i="17"/>
  <c r="U195" i="17"/>
  <c r="U196" i="17"/>
  <c r="U197" i="17"/>
  <c r="U198" i="17"/>
  <c r="U199" i="17"/>
  <c r="U200" i="17"/>
  <c r="U201" i="17"/>
  <c r="U202" i="17"/>
  <c r="U203" i="17"/>
  <c r="U204" i="17"/>
  <c r="U205" i="17"/>
  <c r="U206" i="17"/>
  <c r="U207" i="17"/>
  <c r="U208" i="17"/>
  <c r="U209" i="17"/>
  <c r="U210" i="17"/>
  <c r="U211" i="17"/>
  <c r="U212" i="17"/>
  <c r="U213" i="17"/>
  <c r="U214" i="17"/>
  <c r="U215" i="17"/>
  <c r="U216" i="17"/>
  <c r="U217" i="17"/>
  <c r="U218" i="17"/>
  <c r="U219" i="17"/>
  <c r="U220" i="17"/>
  <c r="U221" i="17"/>
  <c r="U222" i="17"/>
  <c r="U223" i="17"/>
  <c r="U224" i="17"/>
  <c r="U225" i="17"/>
  <c r="U226" i="17"/>
  <c r="U227" i="17"/>
  <c r="U228" i="17"/>
  <c r="U229" i="17"/>
  <c r="U230" i="17"/>
  <c r="U231" i="17"/>
  <c r="U232" i="17"/>
  <c r="U233" i="17"/>
  <c r="U234" i="17"/>
  <c r="U235" i="17"/>
  <c r="U236" i="17"/>
  <c r="U237" i="17"/>
  <c r="U238" i="17"/>
  <c r="U239" i="17"/>
  <c r="U240" i="17"/>
  <c r="U241" i="17"/>
  <c r="U242" i="17"/>
  <c r="U243" i="17"/>
  <c r="U244" i="17"/>
  <c r="U245" i="17"/>
  <c r="U246" i="17"/>
  <c r="U247" i="17"/>
  <c r="U248" i="17"/>
  <c r="U249" i="17"/>
  <c r="U250" i="17"/>
  <c r="U251" i="17"/>
  <c r="U252" i="17"/>
  <c r="U253" i="17"/>
  <c r="U254" i="17"/>
  <c r="U255" i="17"/>
  <c r="U256" i="17"/>
  <c r="U257" i="17"/>
  <c r="U258" i="17"/>
  <c r="U259" i="17"/>
  <c r="U260" i="17"/>
  <c r="U261" i="17"/>
  <c r="U262" i="17"/>
  <c r="U263" i="17"/>
  <c r="U264" i="17"/>
  <c r="U265" i="17"/>
  <c r="U266" i="17"/>
  <c r="U267" i="17"/>
  <c r="U268" i="17"/>
  <c r="U269" i="17"/>
  <c r="U270" i="17"/>
  <c r="U271" i="17"/>
  <c r="U272" i="17"/>
  <c r="U273" i="17"/>
  <c r="U274" i="17"/>
  <c r="U275" i="17"/>
  <c r="U276" i="17"/>
  <c r="U277" i="17"/>
  <c r="U278" i="17"/>
  <c r="U279" i="17"/>
  <c r="U280" i="17"/>
  <c r="U281" i="17"/>
  <c r="U282" i="17"/>
  <c r="U283" i="17"/>
  <c r="U284" i="17"/>
  <c r="U285" i="17"/>
  <c r="U286" i="17"/>
  <c r="U287" i="17"/>
  <c r="U288" i="17"/>
  <c r="U289" i="17"/>
  <c r="U290" i="17"/>
  <c r="U291" i="17"/>
  <c r="U292" i="17"/>
  <c r="U293" i="17"/>
  <c r="U294" i="17"/>
  <c r="U295" i="17"/>
  <c r="U296" i="17"/>
  <c r="U297" i="17"/>
  <c r="U298" i="17"/>
  <c r="U299" i="17"/>
  <c r="U300" i="17"/>
  <c r="U301" i="17"/>
  <c r="U302" i="17"/>
  <c r="U303" i="17"/>
  <c r="U304" i="17"/>
  <c r="U305" i="17"/>
  <c r="U306" i="17"/>
  <c r="U307" i="17"/>
  <c r="U308" i="17"/>
  <c r="U309" i="17"/>
  <c r="U310" i="17"/>
  <c r="U311" i="17"/>
  <c r="U312" i="17"/>
  <c r="U313" i="17"/>
  <c r="U314" i="17"/>
  <c r="U315" i="17"/>
  <c r="U316" i="17"/>
  <c r="U317" i="17"/>
  <c r="U318" i="17"/>
  <c r="U319" i="17"/>
  <c r="U320" i="17"/>
  <c r="U321" i="17"/>
  <c r="U322" i="17"/>
  <c r="U323" i="17"/>
  <c r="U324" i="17"/>
  <c r="U325" i="17"/>
  <c r="U326" i="17"/>
  <c r="U327" i="17"/>
  <c r="U328" i="17"/>
  <c r="U329" i="17"/>
  <c r="U330" i="17"/>
  <c r="U331" i="17"/>
  <c r="U332" i="17"/>
  <c r="U333" i="17"/>
  <c r="U334" i="17"/>
  <c r="U335" i="17"/>
  <c r="U336" i="17"/>
  <c r="U337" i="17"/>
  <c r="U338" i="17"/>
  <c r="U339" i="17"/>
  <c r="U340" i="17"/>
  <c r="U341" i="17"/>
  <c r="U342" i="17"/>
  <c r="U343" i="17"/>
  <c r="U344" i="17"/>
  <c r="U345" i="17"/>
  <c r="U346" i="17"/>
  <c r="U347" i="17"/>
  <c r="U348" i="17"/>
  <c r="U349" i="17"/>
  <c r="U350" i="17"/>
  <c r="U351" i="17"/>
  <c r="U352" i="17"/>
  <c r="U353" i="17"/>
  <c r="U354" i="17"/>
  <c r="U355" i="17"/>
  <c r="U356" i="17"/>
  <c r="U357" i="17"/>
  <c r="U358" i="17"/>
  <c r="U359" i="17"/>
  <c r="U360" i="17"/>
  <c r="U361" i="17"/>
  <c r="U362" i="17"/>
  <c r="U363" i="17"/>
  <c r="U364" i="17"/>
  <c r="U365" i="17"/>
  <c r="U366" i="17"/>
  <c r="U367" i="17"/>
  <c r="U368" i="17"/>
  <c r="U369" i="17"/>
  <c r="U370" i="17"/>
  <c r="U371" i="17"/>
  <c r="U372" i="17"/>
  <c r="U373" i="17"/>
  <c r="U374" i="17"/>
  <c r="U375" i="17"/>
  <c r="U376" i="17"/>
  <c r="U377" i="17"/>
  <c r="U378" i="17"/>
  <c r="U379" i="17"/>
  <c r="U380" i="17"/>
  <c r="U381" i="17"/>
  <c r="U382" i="17"/>
  <c r="U383" i="17"/>
  <c r="U384" i="17"/>
  <c r="U385" i="17"/>
  <c r="U386" i="17"/>
  <c r="U387" i="17"/>
  <c r="U388" i="17"/>
  <c r="U389" i="17"/>
  <c r="U390" i="17"/>
  <c r="U391" i="17"/>
  <c r="U392" i="17"/>
  <c r="U393" i="17"/>
  <c r="U394" i="17"/>
  <c r="U395" i="17"/>
  <c r="U396" i="17"/>
  <c r="U397" i="17"/>
  <c r="U398" i="17"/>
  <c r="U399" i="17"/>
  <c r="U400" i="17"/>
  <c r="U401" i="17"/>
  <c r="U402" i="17"/>
  <c r="U403" i="17"/>
  <c r="U404" i="17"/>
  <c r="U405" i="17"/>
  <c r="U406" i="17"/>
  <c r="U407" i="17"/>
  <c r="U408" i="17"/>
  <c r="U409" i="17"/>
  <c r="U410" i="17"/>
  <c r="U411" i="17"/>
  <c r="U412" i="17"/>
  <c r="U413" i="17"/>
  <c r="U414" i="17"/>
  <c r="U415" i="17"/>
  <c r="U416" i="17"/>
  <c r="U417" i="17"/>
  <c r="U418" i="17"/>
  <c r="U419" i="17"/>
  <c r="U420" i="17"/>
  <c r="U421" i="17"/>
  <c r="U422" i="17"/>
  <c r="U423" i="17"/>
  <c r="U424" i="17"/>
  <c r="U425" i="17"/>
  <c r="U426" i="17"/>
  <c r="U427" i="17"/>
  <c r="U428" i="17"/>
  <c r="U429" i="17"/>
  <c r="U430" i="17"/>
  <c r="U431" i="17"/>
  <c r="U432" i="17"/>
  <c r="U433" i="17"/>
  <c r="U434" i="17"/>
  <c r="U435" i="17"/>
  <c r="U436" i="17"/>
  <c r="U437" i="17"/>
  <c r="U438" i="17"/>
  <c r="U439" i="17"/>
  <c r="U440" i="17"/>
  <c r="U441" i="17"/>
  <c r="U442" i="17"/>
  <c r="U443" i="17"/>
  <c r="U444" i="17"/>
  <c r="U445" i="17"/>
  <c r="U446" i="17"/>
  <c r="U447" i="17"/>
  <c r="U448" i="17"/>
  <c r="U449" i="17"/>
  <c r="U450" i="17"/>
  <c r="U451" i="17"/>
  <c r="U452" i="17"/>
  <c r="U453" i="17"/>
  <c r="U454" i="17"/>
  <c r="U455" i="17"/>
  <c r="U456" i="17"/>
  <c r="U457" i="17"/>
  <c r="U458" i="17"/>
  <c r="U459" i="17"/>
  <c r="U460" i="17"/>
  <c r="U461" i="17"/>
  <c r="U462" i="17"/>
  <c r="U463" i="17"/>
  <c r="U464" i="17"/>
  <c r="U465" i="17"/>
  <c r="U466" i="17"/>
  <c r="U467" i="17"/>
  <c r="U468" i="17"/>
  <c r="U469" i="17"/>
  <c r="U470" i="17"/>
  <c r="U471" i="17"/>
  <c r="U472" i="17"/>
  <c r="U473" i="17"/>
  <c r="U474" i="17"/>
  <c r="U475" i="17"/>
  <c r="U476" i="17"/>
  <c r="U477" i="17"/>
  <c r="U478" i="17"/>
  <c r="U479" i="17"/>
  <c r="U480" i="17"/>
  <c r="U481" i="17"/>
  <c r="U482" i="17"/>
  <c r="U483" i="17"/>
  <c r="U484" i="17"/>
  <c r="U485" i="17"/>
  <c r="U486" i="17"/>
  <c r="U487" i="17"/>
  <c r="U488" i="17"/>
  <c r="U489" i="17"/>
  <c r="U490" i="17"/>
  <c r="U491" i="17"/>
  <c r="U492" i="17"/>
  <c r="U493" i="17"/>
  <c r="U494" i="17"/>
  <c r="U495" i="17"/>
  <c r="U496" i="17"/>
  <c r="U497" i="17"/>
  <c r="U498" i="17"/>
  <c r="U499" i="17"/>
  <c r="U500" i="17"/>
  <c r="U501" i="17"/>
  <c r="U502" i="17"/>
  <c r="U503" i="17"/>
  <c r="U504" i="17"/>
  <c r="U505" i="17"/>
  <c r="U506" i="17"/>
  <c r="U507" i="17"/>
  <c r="U508" i="17"/>
  <c r="U509" i="17"/>
  <c r="U510" i="17"/>
  <c r="U511" i="17"/>
  <c r="U512" i="17"/>
  <c r="U513" i="17"/>
  <c r="U514" i="17"/>
  <c r="U515" i="17"/>
  <c r="U516" i="17"/>
  <c r="U517" i="17"/>
  <c r="U518" i="17"/>
  <c r="U519" i="17"/>
  <c r="U520" i="17"/>
  <c r="U521" i="17"/>
  <c r="U522" i="17"/>
  <c r="U523" i="17"/>
  <c r="U524" i="17"/>
  <c r="U525" i="17"/>
  <c r="U526" i="17"/>
  <c r="U527" i="17"/>
  <c r="U528" i="17"/>
  <c r="U529" i="17"/>
  <c r="U530" i="17"/>
  <c r="U531" i="17"/>
  <c r="U532" i="17"/>
  <c r="U533" i="17"/>
  <c r="U534" i="17"/>
  <c r="U535" i="17"/>
  <c r="U536" i="17"/>
  <c r="U537" i="17"/>
  <c r="U538" i="17"/>
  <c r="U539" i="17"/>
  <c r="U540" i="17"/>
  <c r="U541" i="17"/>
  <c r="U542" i="17"/>
  <c r="U543" i="17"/>
  <c r="U544" i="17"/>
  <c r="U545" i="17"/>
  <c r="U546" i="17"/>
  <c r="U547" i="17"/>
  <c r="U548" i="17"/>
  <c r="U549" i="17"/>
  <c r="U550" i="17"/>
  <c r="U551" i="17"/>
  <c r="U552" i="17"/>
  <c r="U553" i="17"/>
  <c r="U554" i="17"/>
  <c r="U555" i="17"/>
  <c r="U556" i="17"/>
  <c r="U557" i="17"/>
  <c r="U558" i="17"/>
  <c r="U559" i="17"/>
  <c r="U560" i="17"/>
  <c r="U561" i="17"/>
  <c r="U562" i="17"/>
  <c r="U563" i="17"/>
  <c r="U564" i="17"/>
  <c r="U565" i="17"/>
  <c r="U566" i="17"/>
  <c r="U567" i="17"/>
  <c r="U568" i="17"/>
  <c r="U569" i="17"/>
  <c r="U570" i="17"/>
  <c r="U571" i="17"/>
  <c r="U572" i="17"/>
  <c r="U573" i="17"/>
  <c r="U574" i="17"/>
  <c r="U575" i="17"/>
  <c r="U576" i="17"/>
  <c r="U577" i="17"/>
  <c r="U578" i="17"/>
  <c r="U579" i="17"/>
  <c r="U580" i="17"/>
  <c r="U581" i="17"/>
  <c r="U582" i="17"/>
  <c r="U583" i="17"/>
  <c r="U584" i="17"/>
  <c r="U585" i="17"/>
  <c r="U586" i="17"/>
  <c r="U587" i="17"/>
  <c r="U588" i="17"/>
  <c r="U589" i="17"/>
  <c r="U590" i="17"/>
  <c r="U591" i="17"/>
  <c r="U592" i="17"/>
  <c r="U593" i="17"/>
  <c r="U594" i="17"/>
  <c r="U595" i="17"/>
  <c r="U596" i="17"/>
  <c r="U597" i="17"/>
  <c r="U598" i="17"/>
  <c r="U599" i="17"/>
  <c r="U600" i="17"/>
  <c r="U601" i="17"/>
  <c r="U602" i="17"/>
  <c r="U603" i="17"/>
  <c r="U604" i="17"/>
  <c r="U605" i="17"/>
  <c r="U606" i="17"/>
  <c r="U607" i="17"/>
  <c r="U608" i="17"/>
  <c r="U609" i="17"/>
  <c r="U610" i="17"/>
  <c r="U611" i="17"/>
  <c r="U612" i="17"/>
  <c r="U613" i="17"/>
  <c r="U614" i="17"/>
  <c r="U615" i="17"/>
  <c r="U616" i="17"/>
  <c r="U617" i="17"/>
  <c r="U618" i="17"/>
  <c r="U619" i="17"/>
  <c r="U620" i="17"/>
  <c r="U621" i="17"/>
  <c r="U622" i="17"/>
  <c r="U623" i="17"/>
  <c r="U624" i="17"/>
  <c r="U625" i="17"/>
  <c r="U626" i="17"/>
  <c r="U627" i="17"/>
  <c r="U628" i="17"/>
  <c r="U629" i="17"/>
  <c r="U630" i="17"/>
  <c r="U631" i="17"/>
  <c r="U632" i="17"/>
  <c r="U633" i="17"/>
  <c r="U634" i="17"/>
  <c r="U635" i="17"/>
  <c r="U636" i="17"/>
  <c r="U637" i="17"/>
  <c r="U638" i="17"/>
  <c r="U639" i="17"/>
  <c r="U640" i="17"/>
  <c r="U641" i="17"/>
  <c r="U642" i="17"/>
  <c r="U643" i="17"/>
  <c r="U644" i="17"/>
  <c r="U645" i="17"/>
  <c r="U646" i="17"/>
  <c r="U647" i="17"/>
  <c r="U648" i="17"/>
  <c r="U649" i="17"/>
  <c r="U650" i="17"/>
  <c r="U651" i="17"/>
  <c r="U652" i="17"/>
  <c r="U653" i="17"/>
  <c r="U654" i="17"/>
  <c r="U655" i="17"/>
  <c r="U656" i="17"/>
  <c r="U657" i="17"/>
  <c r="U658" i="17"/>
  <c r="U659" i="17"/>
  <c r="U660" i="17"/>
  <c r="U661" i="17"/>
  <c r="U662" i="17"/>
  <c r="U663" i="17"/>
  <c r="U664" i="17"/>
  <c r="U665" i="17"/>
  <c r="U666" i="17"/>
  <c r="U667" i="17"/>
  <c r="U668" i="17"/>
  <c r="U669" i="17"/>
  <c r="U670" i="17"/>
  <c r="U671" i="17"/>
  <c r="U672" i="17"/>
  <c r="U673" i="17"/>
  <c r="U674" i="17"/>
  <c r="U675" i="17"/>
  <c r="U676" i="17"/>
  <c r="U677" i="17"/>
  <c r="U678" i="17"/>
  <c r="U679" i="17"/>
  <c r="U680" i="17"/>
  <c r="U681" i="17"/>
  <c r="U682" i="17"/>
  <c r="U683" i="17"/>
  <c r="U684" i="17"/>
  <c r="U685" i="17"/>
  <c r="U686" i="17"/>
  <c r="U687" i="17"/>
  <c r="U688" i="17"/>
  <c r="U689" i="17"/>
  <c r="U690" i="17"/>
  <c r="U691" i="17"/>
  <c r="U692" i="17"/>
  <c r="U693" i="17"/>
  <c r="U694" i="17"/>
  <c r="U695" i="17"/>
  <c r="U696" i="17"/>
  <c r="U697" i="17"/>
  <c r="U698" i="17"/>
  <c r="U699" i="17"/>
  <c r="U700" i="17"/>
  <c r="U701" i="17"/>
  <c r="U702" i="17"/>
  <c r="U703" i="17"/>
  <c r="U704" i="17"/>
  <c r="U705" i="17"/>
  <c r="U706" i="17"/>
  <c r="U707" i="17"/>
  <c r="U708" i="17"/>
  <c r="U709" i="17"/>
  <c r="U710" i="17"/>
  <c r="U711" i="17"/>
  <c r="U712" i="17"/>
  <c r="U713" i="17"/>
  <c r="U714" i="17"/>
  <c r="U715" i="17"/>
  <c r="U716" i="17"/>
  <c r="U717" i="17"/>
  <c r="U718" i="17"/>
  <c r="U719" i="17"/>
  <c r="U720" i="17"/>
  <c r="U721" i="17"/>
  <c r="U722" i="17"/>
  <c r="U723" i="17"/>
  <c r="U724" i="17"/>
  <c r="U725" i="17"/>
  <c r="U726" i="17"/>
  <c r="U727" i="17"/>
  <c r="U728" i="17"/>
  <c r="U729" i="17"/>
  <c r="U730" i="17"/>
  <c r="U731" i="17"/>
  <c r="U732" i="17"/>
  <c r="U733" i="17"/>
  <c r="U734" i="17"/>
  <c r="U735" i="17"/>
  <c r="U736" i="17"/>
  <c r="U737" i="17"/>
  <c r="U738" i="17"/>
  <c r="U739" i="17"/>
  <c r="U740" i="17"/>
  <c r="U741" i="17"/>
  <c r="U742" i="17"/>
  <c r="U743" i="17"/>
  <c r="U744" i="17"/>
  <c r="U745" i="17"/>
  <c r="U746" i="17"/>
  <c r="U747" i="17"/>
  <c r="U748" i="17"/>
  <c r="U749" i="17"/>
  <c r="U750" i="17"/>
  <c r="U751" i="17"/>
  <c r="U752" i="17"/>
  <c r="U753" i="17"/>
  <c r="U754" i="17"/>
  <c r="U755" i="17"/>
  <c r="U756" i="17"/>
  <c r="U757" i="17"/>
  <c r="U758" i="17"/>
  <c r="U759" i="17"/>
  <c r="U760" i="17"/>
  <c r="U761" i="17"/>
  <c r="U762" i="17"/>
  <c r="U763" i="17"/>
  <c r="U764" i="17"/>
  <c r="U765" i="17"/>
  <c r="U766" i="17"/>
  <c r="U767" i="17"/>
  <c r="U768" i="17"/>
  <c r="U769" i="17"/>
  <c r="U770" i="17"/>
  <c r="U771" i="17"/>
  <c r="U772" i="17"/>
  <c r="U773" i="17"/>
  <c r="U774" i="17"/>
  <c r="U775" i="17"/>
  <c r="U776" i="17"/>
  <c r="U777" i="17"/>
  <c r="U778" i="17"/>
  <c r="U779" i="17"/>
  <c r="U780" i="17"/>
  <c r="U781" i="17"/>
  <c r="U782" i="17"/>
  <c r="U783" i="17"/>
  <c r="U784" i="17"/>
  <c r="U785" i="17"/>
  <c r="U786" i="17"/>
  <c r="U787" i="17"/>
  <c r="U788" i="17"/>
  <c r="U789" i="17"/>
  <c r="U790" i="17"/>
  <c r="U791" i="17"/>
  <c r="U792" i="17"/>
  <c r="U793" i="17"/>
  <c r="U794" i="17"/>
  <c r="U795" i="17"/>
  <c r="U796" i="17"/>
  <c r="U797" i="17"/>
  <c r="U798" i="17"/>
  <c r="U799" i="17"/>
  <c r="U800" i="17"/>
  <c r="U801" i="17"/>
  <c r="U802" i="17"/>
  <c r="U803" i="17"/>
  <c r="U804" i="17"/>
  <c r="U805" i="17"/>
  <c r="U806" i="17"/>
  <c r="U807" i="17"/>
  <c r="U808" i="17"/>
  <c r="U809" i="17"/>
  <c r="U810" i="17"/>
  <c r="U811" i="17"/>
  <c r="U812" i="17"/>
  <c r="U813" i="17"/>
  <c r="U814" i="17"/>
  <c r="U815" i="17"/>
  <c r="U816" i="17"/>
  <c r="U817" i="17"/>
  <c r="U818" i="17"/>
  <c r="U819" i="17"/>
  <c r="U820" i="17"/>
  <c r="U821" i="17"/>
  <c r="U822" i="17"/>
  <c r="U823" i="17"/>
  <c r="U824" i="17"/>
  <c r="U825" i="17"/>
  <c r="U826" i="17"/>
  <c r="U827" i="17"/>
  <c r="U828" i="17"/>
  <c r="U829" i="17"/>
  <c r="U830" i="17"/>
  <c r="U831" i="17"/>
  <c r="U832" i="17"/>
  <c r="U833" i="17"/>
  <c r="U834" i="17"/>
  <c r="U835" i="17"/>
  <c r="U836" i="17"/>
  <c r="U837" i="17"/>
  <c r="U838" i="17"/>
  <c r="U839" i="17"/>
  <c r="U840" i="17"/>
  <c r="U841" i="17"/>
  <c r="U842" i="17"/>
  <c r="U843" i="17"/>
  <c r="U844" i="17"/>
  <c r="U845" i="17"/>
  <c r="U846" i="17"/>
  <c r="U847" i="17"/>
  <c r="U848" i="17"/>
  <c r="U849" i="17"/>
  <c r="U850" i="17"/>
  <c r="U851" i="17"/>
  <c r="U852" i="17"/>
  <c r="U853" i="17"/>
  <c r="U854" i="17"/>
  <c r="U855" i="17"/>
  <c r="U856" i="17"/>
  <c r="U857" i="17"/>
  <c r="U858" i="17"/>
  <c r="U859" i="17"/>
  <c r="U860" i="17"/>
  <c r="U861" i="17"/>
  <c r="U862" i="17"/>
  <c r="U863" i="17"/>
  <c r="U864" i="17"/>
  <c r="U865" i="17"/>
  <c r="U866" i="17"/>
  <c r="U867" i="17"/>
  <c r="U868" i="17"/>
  <c r="U869" i="17"/>
  <c r="U870" i="17"/>
  <c r="U871" i="17"/>
  <c r="U872" i="17"/>
  <c r="U873" i="17"/>
  <c r="U874" i="17"/>
  <c r="U875" i="17"/>
  <c r="U876" i="17"/>
  <c r="U877" i="17"/>
  <c r="U878" i="17"/>
  <c r="U879" i="17"/>
  <c r="U880" i="17"/>
  <c r="U881" i="17"/>
  <c r="U882" i="17"/>
  <c r="U883" i="17"/>
  <c r="U884" i="17"/>
  <c r="U885" i="17"/>
  <c r="U886" i="17"/>
  <c r="U887" i="17"/>
  <c r="U888" i="17"/>
  <c r="U889" i="17"/>
  <c r="U890" i="17"/>
  <c r="U891" i="17"/>
  <c r="U892" i="17"/>
  <c r="U893" i="17"/>
  <c r="U894" i="17"/>
  <c r="U7" i="17"/>
  <c r="AF14" i="1"/>
  <c r="U1046" i="17" l="1"/>
  <c r="U1006" i="1"/>
  <c r="U1008" i="1"/>
  <c r="U1009" i="1"/>
  <c r="U1010" i="1"/>
  <c r="U1011" i="1"/>
  <c r="U1012" i="1"/>
  <c r="U1013" i="1"/>
  <c r="U1014" i="1"/>
  <c r="U1015" i="1"/>
  <c r="U1016" i="1"/>
  <c r="U1017" i="1"/>
  <c r="U1018" i="1"/>
  <c r="U1019" i="1"/>
  <c r="U1020" i="1"/>
  <c r="U1021" i="1"/>
  <c r="U1022" i="1"/>
  <c r="U1023" i="1"/>
  <c r="U1024" i="1"/>
  <c r="U1025" i="1"/>
  <c r="U1026" i="1"/>
  <c r="U1007" i="1"/>
  <c r="U1034" i="1"/>
  <c r="U1035" i="1"/>
  <c r="U1036" i="1"/>
  <c r="U1037" i="1"/>
  <c r="U1038" i="1"/>
  <c r="U1039" i="1"/>
  <c r="U1040" i="1"/>
  <c r="U1041" i="1"/>
  <c r="U1042" i="1"/>
  <c r="U1043" i="1"/>
  <c r="U1044" i="1"/>
  <c r="U1033" i="1"/>
  <c r="U1029" i="1"/>
  <c r="U1030" i="1"/>
  <c r="U1031" i="1"/>
  <c r="U1032" i="1"/>
  <c r="U1028"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7" i="1"/>
  <c r="C10" i="20" l="1"/>
  <c r="K10" i="20" s="1"/>
  <c r="C20" i="20"/>
  <c r="K20" i="20" s="1"/>
  <c r="C30" i="20"/>
  <c r="K30" i="20" s="1"/>
  <c r="Q54" i="16"/>
  <c r="Q43" i="16"/>
  <c r="O54" i="16"/>
  <c r="O43" i="16"/>
  <c r="M54" i="16"/>
  <c r="E27" i="19"/>
  <c r="E6" i="19"/>
  <c r="E7" i="19"/>
  <c r="E8" i="19"/>
  <c r="E9" i="19"/>
  <c r="E10" i="19"/>
  <c r="E11" i="19"/>
  <c r="E12" i="19"/>
  <c r="E13" i="19"/>
  <c r="E14" i="19"/>
  <c r="E15" i="19"/>
  <c r="E16" i="19"/>
  <c r="E17" i="19"/>
  <c r="E18" i="19"/>
  <c r="E19" i="19"/>
  <c r="E20" i="19"/>
  <c r="E21" i="19"/>
  <c r="E22" i="19"/>
  <c r="E23" i="19"/>
  <c r="E24" i="19"/>
  <c r="E25" i="19"/>
  <c r="E26" i="19"/>
  <c r="E5" i="19"/>
  <c r="I25" i="20"/>
  <c r="I26" i="20"/>
  <c r="I27" i="20"/>
  <c r="I28" i="20"/>
  <c r="I24" i="20"/>
  <c r="G24" i="20"/>
  <c r="E24" i="20"/>
  <c r="I15" i="20"/>
  <c r="I16" i="20"/>
  <c r="I17" i="20"/>
  <c r="I18" i="20"/>
  <c r="I14" i="20"/>
  <c r="G14" i="20"/>
  <c r="E15" i="20"/>
  <c r="E16" i="20"/>
  <c r="E17" i="20"/>
  <c r="E18" i="20"/>
  <c r="E14" i="20"/>
  <c r="I5" i="20"/>
  <c r="I6" i="20"/>
  <c r="I7" i="20"/>
  <c r="I8" i="20"/>
  <c r="I4" i="20"/>
  <c r="G4" i="20"/>
  <c r="E5" i="20"/>
  <c r="E6" i="20"/>
  <c r="E7" i="20"/>
  <c r="E8" i="20"/>
  <c r="E4" i="20"/>
  <c r="C24" i="20"/>
  <c r="C14" i="20"/>
  <c r="C5" i="20"/>
  <c r="C6" i="20"/>
  <c r="C7" i="20"/>
  <c r="C8" i="20"/>
  <c r="C4" i="20"/>
  <c r="F51" i="16"/>
  <c r="F40" i="16"/>
  <c r="F29" i="16"/>
  <c r="N28" i="15" l="1"/>
  <c r="N29" i="15" s="1"/>
  <c r="E51" i="16"/>
  <c r="G51" i="16"/>
  <c r="G29" i="16"/>
  <c r="E40" i="16"/>
  <c r="G40" i="16" s="1"/>
  <c r="F24" i="16"/>
  <c r="K4" i="20" s="1"/>
  <c r="E28" i="16"/>
  <c r="E27" i="16"/>
  <c r="E26" i="16"/>
  <c r="E25" i="16"/>
  <c r="E24" i="16"/>
  <c r="AE9" i="17"/>
  <c r="M26" i="16"/>
  <c r="M27" i="16"/>
  <c r="M28" i="16"/>
  <c r="M25" i="16"/>
  <c r="D16" i="16"/>
  <c r="G24" i="16" l="1"/>
  <c r="E35" i="16"/>
  <c r="AE7" i="17"/>
  <c r="AE10" i="17"/>
  <c r="AE8" i="17"/>
  <c r="M48" i="16" l="1"/>
  <c r="C26" i="20" s="1"/>
  <c r="M49" i="16"/>
  <c r="C27" i="20" s="1"/>
  <c r="M50" i="16"/>
  <c r="C28" i="20" s="1"/>
  <c r="M47" i="16"/>
  <c r="C25" i="20" s="1"/>
  <c r="M37" i="16"/>
  <c r="C16" i="20" s="1"/>
  <c r="M38" i="16"/>
  <c r="C17" i="20" s="1"/>
  <c r="M39" i="16"/>
  <c r="C18" i="20" s="1"/>
  <c r="M36" i="16"/>
  <c r="C15" i="20" s="1"/>
  <c r="AJ7" i="17"/>
  <c r="AJ8" i="17"/>
  <c r="AJ9" i="17"/>
  <c r="AJ10" i="17"/>
  <c r="AJ6" i="17"/>
  <c r="AH6" i="17"/>
  <c r="AF6" i="17"/>
  <c r="AF32" i="1"/>
  <c r="AF29" i="1"/>
  <c r="AF26" i="1"/>
  <c r="AF23" i="1"/>
  <c r="AF20" i="1"/>
  <c r="AF17" i="1"/>
  <c r="AF1032" i="1"/>
  <c r="P24" i="16" l="1"/>
  <c r="N24" i="16"/>
  <c r="AE909" i="1"/>
  <c r="AE910" i="1"/>
  <c r="AE911" i="1"/>
  <c r="AE918" i="1"/>
  <c r="AE919" i="1"/>
  <c r="AE921" i="1"/>
  <c r="AE927" i="1"/>
  <c r="AE929" i="1"/>
  <c r="AE930" i="1"/>
  <c r="AE931" i="1"/>
  <c r="AE937" i="1"/>
  <c r="AE938" i="1"/>
  <c r="AE939" i="1"/>
  <c r="AE947" i="1"/>
  <c r="AE948" i="1"/>
  <c r="AE949" i="1"/>
  <c r="AE955" i="1"/>
  <c r="AE956" i="1"/>
  <c r="AE957" i="1"/>
  <c r="AE963" i="1"/>
  <c r="AE965" i="1"/>
  <c r="AE966" i="1"/>
  <c r="AE967" i="1"/>
  <c r="AE969" i="1"/>
  <c r="AE973" i="1"/>
  <c r="AE974" i="1"/>
  <c r="AE975" i="1"/>
  <c r="AE978" i="1"/>
  <c r="AE979" i="1"/>
  <c r="AE982" i="1"/>
  <c r="AE983" i="1"/>
  <c r="AE986" i="1"/>
  <c r="AE987" i="1"/>
  <c r="AE988" i="1"/>
  <c r="AE989" i="1"/>
  <c r="AE994" i="1"/>
  <c r="AE995" i="1"/>
  <c r="AE996" i="1"/>
  <c r="AE997" i="1"/>
  <c r="AE998" i="1"/>
  <c r="AE1005" i="1"/>
  <c r="AE900" i="1"/>
  <c r="AE901" i="1"/>
  <c r="AE902" i="1"/>
  <c r="AE903" i="1"/>
  <c r="AE922" i="1"/>
  <c r="AE940" i="1"/>
  <c r="AE946" i="1"/>
  <c r="AE958" i="1"/>
  <c r="AE964" i="1"/>
  <c r="Q894" i="1"/>
  <c r="R894" i="1"/>
  <c r="S894" i="1"/>
  <c r="T894" i="1"/>
  <c r="V894" i="1"/>
  <c r="W894" i="1"/>
  <c r="X894" i="1"/>
  <c r="Y894" i="1"/>
  <c r="Z894" i="1"/>
  <c r="AA894" i="1"/>
  <c r="AB894" i="1"/>
  <c r="Q1029" i="1"/>
  <c r="R1029" i="1"/>
  <c r="S1029" i="1"/>
  <c r="T1029" i="1"/>
  <c r="V1029" i="1"/>
  <c r="W1029" i="1"/>
  <c r="X1029" i="1"/>
  <c r="Y1029" i="1"/>
  <c r="Z1029" i="1"/>
  <c r="AA1029" i="1"/>
  <c r="AB1029" i="1"/>
  <c r="Q1030" i="1"/>
  <c r="R1030" i="1"/>
  <c r="S1030" i="1"/>
  <c r="T1030" i="1"/>
  <c r="V1030" i="1"/>
  <c r="W1030" i="1"/>
  <c r="X1030" i="1"/>
  <c r="Y1030" i="1"/>
  <c r="Z1030" i="1"/>
  <c r="AA1030" i="1"/>
  <c r="AB1030" i="1"/>
  <c r="Q1031" i="1"/>
  <c r="R1031" i="1"/>
  <c r="S1031" i="1"/>
  <c r="T1031" i="1"/>
  <c r="V1031" i="1"/>
  <c r="W1031" i="1"/>
  <c r="X1031" i="1"/>
  <c r="Y1031" i="1"/>
  <c r="Z1031" i="1"/>
  <c r="AA1031" i="1"/>
  <c r="AB1031" i="1"/>
  <c r="Q1032" i="1"/>
  <c r="R1032" i="1"/>
  <c r="S1032" i="1"/>
  <c r="T1032" i="1"/>
  <c r="V1032" i="1"/>
  <c r="W1032" i="1"/>
  <c r="X1032" i="1"/>
  <c r="Y1032" i="1"/>
  <c r="Z1032" i="1"/>
  <c r="AA1032" i="1"/>
  <c r="AB1032" i="1"/>
  <c r="R1028" i="1"/>
  <c r="S1028" i="1"/>
  <c r="T1028" i="1"/>
  <c r="V1028" i="1"/>
  <c r="W1028" i="1"/>
  <c r="X1028" i="1"/>
  <c r="Y1028" i="1"/>
  <c r="Z1028" i="1"/>
  <c r="AA1028" i="1"/>
  <c r="AB1028" i="1"/>
  <c r="W1050" i="1"/>
  <c r="Q1028" i="1"/>
  <c r="V1048" i="1"/>
  <c r="S1050" i="1"/>
  <c r="U1050" i="1"/>
  <c r="AA1050" i="1"/>
  <c r="Q1050" i="1"/>
  <c r="R1006" i="1"/>
  <c r="S1006" i="1"/>
  <c r="T1006" i="1"/>
  <c r="T1048" i="1" s="1"/>
  <c r="V1006" i="1"/>
  <c r="W1006" i="1"/>
  <c r="X1006" i="1"/>
  <c r="Y1006" i="1"/>
  <c r="Z1006" i="1"/>
  <c r="AA1006" i="1"/>
  <c r="AB1006" i="1"/>
  <c r="AB1048" i="1" s="1"/>
  <c r="Q1006" i="1"/>
  <c r="AE1006" i="17"/>
  <c r="AE899" i="1"/>
  <c r="AE908" i="1"/>
  <c r="AE954" i="1"/>
  <c r="AG933" i="17"/>
  <c r="AH933" i="17"/>
  <c r="AI933" i="17"/>
  <c r="AJ933" i="17"/>
  <c r="AK933" i="17"/>
  <c r="AL933" i="17"/>
  <c r="AM933" i="17"/>
  <c r="AN933" i="17"/>
  <c r="AO933" i="17"/>
  <c r="AP933" i="17"/>
  <c r="AQ933" i="17"/>
  <c r="AG934" i="17"/>
  <c r="AH934" i="17"/>
  <c r="AI934" i="17"/>
  <c r="AJ934" i="17"/>
  <c r="AK934" i="17"/>
  <c r="AL934" i="17"/>
  <c r="AM934" i="17"/>
  <c r="AN934" i="17"/>
  <c r="AO934" i="17"/>
  <c r="AP934" i="17"/>
  <c r="AQ934" i="17"/>
  <c r="AG935" i="17"/>
  <c r="AH935" i="17"/>
  <c r="AI935" i="17"/>
  <c r="AJ935" i="17"/>
  <c r="AK935" i="17"/>
  <c r="AL935" i="17"/>
  <c r="AM935" i="17"/>
  <c r="AN935" i="17"/>
  <c r="AO935" i="17"/>
  <c r="AP935" i="17"/>
  <c r="AQ935" i="17"/>
  <c r="AF936" i="17"/>
  <c r="AG936" i="17"/>
  <c r="AH936" i="17"/>
  <c r="AI936" i="17"/>
  <c r="AJ936" i="17"/>
  <c r="AK936" i="17"/>
  <c r="AL936" i="17"/>
  <c r="AM936" i="17"/>
  <c r="AN936" i="17"/>
  <c r="AO936" i="17"/>
  <c r="AP936" i="17"/>
  <c r="AQ936" i="17"/>
  <c r="AG937" i="17"/>
  <c r="AH937" i="17"/>
  <c r="AI937" i="17"/>
  <c r="AJ937" i="17"/>
  <c r="AK937" i="17"/>
  <c r="AL937" i="17"/>
  <c r="AM937" i="17"/>
  <c r="AO937" i="17"/>
  <c r="AP937" i="17"/>
  <c r="AQ937" i="17"/>
  <c r="AF938" i="17"/>
  <c r="AG938" i="17"/>
  <c r="AH938" i="17"/>
  <c r="AI938" i="17"/>
  <c r="AJ938" i="17"/>
  <c r="AL938" i="17"/>
  <c r="AM938" i="17"/>
  <c r="AN938" i="17"/>
  <c r="AO938" i="17"/>
  <c r="AP938" i="17"/>
  <c r="AQ938" i="17"/>
  <c r="AF939" i="17"/>
  <c r="AG939" i="17"/>
  <c r="AJ939" i="17"/>
  <c r="AK939" i="17"/>
  <c r="AL939" i="17"/>
  <c r="AM939" i="17"/>
  <c r="AN939" i="17"/>
  <c r="AO939" i="17"/>
  <c r="AP939" i="17"/>
  <c r="AQ939" i="17"/>
  <c r="AF940" i="17"/>
  <c r="AG940" i="17"/>
  <c r="AH940" i="17"/>
  <c r="AI940" i="17"/>
  <c r="AJ940" i="17"/>
  <c r="AK940" i="17"/>
  <c r="AL940" i="17"/>
  <c r="AM940" i="17"/>
  <c r="AN940" i="17"/>
  <c r="AO940" i="17"/>
  <c r="AP940" i="17"/>
  <c r="AQ940" i="17"/>
  <c r="AG941" i="17"/>
  <c r="AH941" i="17"/>
  <c r="AI941" i="17"/>
  <c r="AJ941" i="17"/>
  <c r="AK941" i="17"/>
  <c r="AL941" i="17"/>
  <c r="AM941" i="17"/>
  <c r="AN941" i="17"/>
  <c r="AO941" i="17"/>
  <c r="AP941" i="17"/>
  <c r="AQ941" i="17"/>
  <c r="AG942" i="17"/>
  <c r="AH942" i="17"/>
  <c r="AI942" i="17"/>
  <c r="AJ942" i="17"/>
  <c r="AK942" i="17"/>
  <c r="AL942" i="17"/>
  <c r="AM942" i="17"/>
  <c r="AN942" i="17"/>
  <c r="AO942" i="17"/>
  <c r="AP942" i="17"/>
  <c r="AQ942" i="17"/>
  <c r="AF943" i="17"/>
  <c r="AG943" i="17"/>
  <c r="AH943" i="17"/>
  <c r="AI943" i="17"/>
  <c r="AJ943" i="17"/>
  <c r="AK943" i="17"/>
  <c r="AL943" i="17"/>
  <c r="AM943" i="17"/>
  <c r="AN943" i="17"/>
  <c r="AO943" i="17"/>
  <c r="AP943" i="17"/>
  <c r="AQ943" i="17"/>
  <c r="AF944" i="17"/>
  <c r="AG944" i="17"/>
  <c r="AH944" i="17"/>
  <c r="AI944" i="17"/>
  <c r="AJ944" i="17"/>
  <c r="AK944" i="17"/>
  <c r="AL944" i="17"/>
  <c r="AM944" i="17"/>
  <c r="AN944" i="17"/>
  <c r="AO944" i="17"/>
  <c r="AP944" i="17"/>
  <c r="AQ944" i="17"/>
  <c r="AG945" i="17"/>
  <c r="AH945" i="17"/>
  <c r="AI945" i="17"/>
  <c r="AJ945" i="17"/>
  <c r="AK945" i="17"/>
  <c r="AL945" i="17"/>
  <c r="AM945" i="17"/>
  <c r="AN945" i="17"/>
  <c r="AO945" i="17"/>
  <c r="AP945" i="17"/>
  <c r="AQ945" i="17"/>
  <c r="AF946" i="17"/>
  <c r="AG946" i="17"/>
  <c r="AH946" i="17"/>
  <c r="AI946" i="17"/>
  <c r="AJ946" i="17"/>
  <c r="AL946" i="17"/>
  <c r="AM946" i="17"/>
  <c r="AN946" i="17"/>
  <c r="AO946" i="17"/>
  <c r="AP946" i="17"/>
  <c r="AQ946" i="17"/>
  <c r="AF947" i="17"/>
  <c r="AG947" i="17"/>
  <c r="AI947" i="17"/>
  <c r="AJ947" i="17"/>
  <c r="AK947" i="17"/>
  <c r="AL947" i="17"/>
  <c r="AM947" i="17"/>
  <c r="AN947" i="17"/>
  <c r="AO947" i="17"/>
  <c r="AP947" i="17"/>
  <c r="AQ947" i="17"/>
  <c r="AF948" i="17"/>
  <c r="AG948" i="17"/>
  <c r="AH948" i="17"/>
  <c r="AI948" i="17"/>
  <c r="AJ948" i="17"/>
  <c r="AK948" i="17"/>
  <c r="AL948" i="17"/>
  <c r="AN948" i="17"/>
  <c r="AO948" i="17"/>
  <c r="AP948" i="17"/>
  <c r="AQ948" i="17"/>
  <c r="AG949" i="17"/>
  <c r="AH949" i="17"/>
  <c r="AI949" i="17"/>
  <c r="AK949" i="17"/>
  <c r="AL949" i="17"/>
  <c r="AM949" i="17"/>
  <c r="AN949" i="17"/>
  <c r="AO949" i="17"/>
  <c r="AP949" i="17"/>
  <c r="AQ949" i="17"/>
  <c r="AG950" i="17"/>
  <c r="AH950" i="17"/>
  <c r="AI950" i="17"/>
  <c r="AJ950" i="17"/>
  <c r="AK950" i="17"/>
  <c r="AL950" i="17"/>
  <c r="AM950" i="17"/>
  <c r="AN950" i="17"/>
  <c r="AO950" i="17"/>
  <c r="AP950" i="17"/>
  <c r="AQ950" i="17"/>
  <c r="AF951" i="17"/>
  <c r="AG951" i="17"/>
  <c r="AH951" i="17"/>
  <c r="AI951" i="17"/>
  <c r="AJ951" i="17"/>
  <c r="AK951" i="17"/>
  <c r="AL951" i="17"/>
  <c r="AM951" i="17"/>
  <c r="AN951" i="17"/>
  <c r="AO951" i="17"/>
  <c r="AP951" i="17"/>
  <c r="AQ951" i="17"/>
  <c r="AF952" i="17"/>
  <c r="AG952" i="17"/>
  <c r="AH952" i="17"/>
  <c r="AI952" i="17"/>
  <c r="AJ952" i="17"/>
  <c r="AK952" i="17"/>
  <c r="AL952" i="17"/>
  <c r="AN952" i="17"/>
  <c r="AO952" i="17"/>
  <c r="AP952" i="17"/>
  <c r="AQ952" i="17"/>
  <c r="AG953" i="17"/>
  <c r="AH953" i="17"/>
  <c r="AI953" i="17"/>
  <c r="AJ953" i="17"/>
  <c r="AK953" i="17"/>
  <c r="AL953" i="17"/>
  <c r="AM953" i="17"/>
  <c r="AN953" i="17"/>
  <c r="AO953" i="17"/>
  <c r="AP953" i="17"/>
  <c r="AQ953" i="17"/>
  <c r="AF954" i="17"/>
  <c r="AG954" i="17"/>
  <c r="AH954" i="17"/>
  <c r="AI954" i="17"/>
  <c r="AJ954" i="17"/>
  <c r="AK954" i="17"/>
  <c r="AL954" i="17"/>
  <c r="AM954" i="17"/>
  <c r="AN954" i="17"/>
  <c r="AO954" i="17"/>
  <c r="AP954" i="17"/>
  <c r="AQ954" i="17"/>
  <c r="AF955" i="17"/>
  <c r="AG955" i="17"/>
  <c r="AI955" i="17"/>
  <c r="AJ955" i="17"/>
  <c r="AK955" i="17"/>
  <c r="AL955" i="17"/>
  <c r="AM955" i="17"/>
  <c r="AN955" i="17"/>
  <c r="AO955" i="17"/>
  <c r="AP955" i="17"/>
  <c r="AQ955" i="17"/>
  <c r="AF956" i="17"/>
  <c r="AG956" i="17"/>
  <c r="AH956" i="17"/>
  <c r="AI956" i="17"/>
  <c r="AJ956" i="17"/>
  <c r="AK956" i="17"/>
  <c r="AL956" i="17"/>
  <c r="AN956" i="17"/>
  <c r="AO956" i="17"/>
  <c r="AP956" i="17"/>
  <c r="AQ956" i="17"/>
  <c r="AG957" i="17"/>
  <c r="AH957" i="17"/>
  <c r="AI957" i="17"/>
  <c r="AK957" i="17"/>
  <c r="AL957" i="17"/>
  <c r="AM957" i="17"/>
  <c r="AN957" i="17"/>
  <c r="AO957" i="17"/>
  <c r="AP957" i="17"/>
  <c r="AQ957" i="17"/>
  <c r="AF958" i="17"/>
  <c r="AG958" i="17"/>
  <c r="AH958" i="17"/>
  <c r="AI958" i="17"/>
  <c r="AJ958" i="17"/>
  <c r="AK958" i="17"/>
  <c r="AL958" i="17"/>
  <c r="AM958" i="17"/>
  <c r="AN958" i="17"/>
  <c r="AO958" i="17"/>
  <c r="AP958" i="17"/>
  <c r="AQ958" i="17"/>
  <c r="AF959" i="17"/>
  <c r="AG959" i="17"/>
  <c r="AH959" i="17"/>
  <c r="AI959" i="17"/>
  <c r="AJ959" i="17"/>
  <c r="AK959" i="17"/>
  <c r="AL959" i="17"/>
  <c r="AM959" i="17"/>
  <c r="AN959" i="17"/>
  <c r="AO959" i="17"/>
  <c r="AP959" i="17"/>
  <c r="AQ959" i="17"/>
  <c r="AF960" i="17"/>
  <c r="AG960" i="17"/>
  <c r="AH960" i="17"/>
  <c r="AI960" i="17"/>
  <c r="AJ960" i="17"/>
  <c r="AK960" i="17"/>
  <c r="AL960" i="17"/>
  <c r="AM960" i="17"/>
  <c r="AN960" i="17"/>
  <c r="AO960" i="17"/>
  <c r="AP960" i="17"/>
  <c r="AQ960" i="17"/>
  <c r="AG961" i="17"/>
  <c r="AH961" i="17"/>
  <c r="AI961" i="17"/>
  <c r="AJ961" i="17"/>
  <c r="AK961" i="17"/>
  <c r="AL961" i="17"/>
  <c r="AM961" i="17"/>
  <c r="AN961" i="17"/>
  <c r="AO961" i="17"/>
  <c r="AP961" i="17"/>
  <c r="AQ961" i="17"/>
  <c r="AF962" i="17"/>
  <c r="AG962" i="17"/>
  <c r="AH962" i="17"/>
  <c r="AI962" i="17"/>
  <c r="AJ962" i="17"/>
  <c r="AK962" i="17"/>
  <c r="AL962" i="17"/>
  <c r="AM962" i="17"/>
  <c r="AN962" i="17"/>
  <c r="AO962" i="17"/>
  <c r="AP962" i="17"/>
  <c r="AQ962" i="17"/>
  <c r="AF963" i="17"/>
  <c r="AG963" i="17"/>
  <c r="AJ963" i="17"/>
  <c r="AK963" i="17"/>
  <c r="AL963" i="17"/>
  <c r="AM963" i="17"/>
  <c r="AN963" i="17"/>
  <c r="AO963" i="17"/>
  <c r="AP963" i="17"/>
  <c r="AQ963" i="17"/>
  <c r="AF964" i="17"/>
  <c r="AG964" i="17"/>
  <c r="AH964" i="17"/>
  <c r="AI964" i="17"/>
  <c r="AJ964" i="17"/>
  <c r="AK964" i="17"/>
  <c r="AL964" i="17"/>
  <c r="AN964" i="17"/>
  <c r="AO964" i="17"/>
  <c r="AP964" i="17"/>
  <c r="AQ964" i="17"/>
  <c r="AG965" i="17"/>
  <c r="AH965" i="17"/>
  <c r="AI965" i="17"/>
  <c r="AK965" i="17"/>
  <c r="AL965" i="17"/>
  <c r="AM965" i="17"/>
  <c r="AN965" i="17"/>
  <c r="AO965" i="17"/>
  <c r="AP965" i="17"/>
  <c r="AQ965" i="17"/>
  <c r="AF966" i="17"/>
  <c r="AH966" i="17"/>
  <c r="AI966" i="17"/>
  <c r="AJ966" i="17"/>
  <c r="AK966" i="17"/>
  <c r="AL966" i="17"/>
  <c r="AM966" i="17"/>
  <c r="AN966" i="17"/>
  <c r="AO966" i="17"/>
  <c r="AP966" i="17"/>
  <c r="AQ966" i="17"/>
  <c r="AF967" i="17"/>
  <c r="AG967" i="17"/>
  <c r="AH967" i="17"/>
  <c r="AI967" i="17"/>
  <c r="AJ967" i="17"/>
  <c r="AK967" i="17"/>
  <c r="AL967" i="17"/>
  <c r="AM967" i="17"/>
  <c r="AN967" i="17"/>
  <c r="AO967" i="17"/>
  <c r="AP967" i="17"/>
  <c r="AQ967" i="17"/>
  <c r="AF968" i="17"/>
  <c r="AG968" i="17"/>
  <c r="AH968" i="17"/>
  <c r="AI968" i="17"/>
  <c r="AJ968" i="17"/>
  <c r="AK968" i="17"/>
  <c r="AL968" i="17"/>
  <c r="AM968" i="17"/>
  <c r="AN968" i="17"/>
  <c r="AO968" i="17"/>
  <c r="AP968" i="17"/>
  <c r="AQ968" i="17"/>
  <c r="AG969" i="17"/>
  <c r="AH969" i="17"/>
  <c r="AI969" i="17"/>
  <c r="AJ969" i="17"/>
  <c r="AK969" i="17"/>
  <c r="AL969" i="17"/>
  <c r="AM969" i="17"/>
  <c r="AN969" i="17"/>
  <c r="AO969" i="17"/>
  <c r="AP969" i="17"/>
  <c r="AQ969" i="17"/>
  <c r="AF970" i="17"/>
  <c r="AG970" i="17"/>
  <c r="AH970" i="17"/>
  <c r="AI970" i="17"/>
  <c r="AJ970" i="17"/>
  <c r="AK970" i="17"/>
  <c r="AL970" i="17"/>
  <c r="AM970" i="17"/>
  <c r="AN970" i="17"/>
  <c r="AO970" i="17"/>
  <c r="AP970" i="17"/>
  <c r="AQ970" i="17"/>
  <c r="AF971" i="17"/>
  <c r="AG971" i="17"/>
  <c r="AH971" i="17"/>
  <c r="AI971" i="17"/>
  <c r="AJ971" i="17"/>
  <c r="AK971" i="17"/>
  <c r="AL971" i="17"/>
  <c r="AM971" i="17"/>
  <c r="AN971" i="17"/>
  <c r="AO971" i="17"/>
  <c r="AP971" i="17"/>
  <c r="AQ971" i="17"/>
  <c r="AF972" i="17"/>
  <c r="AG972" i="17"/>
  <c r="AH972" i="17"/>
  <c r="AI972" i="17"/>
  <c r="AJ972" i="17"/>
  <c r="AK972" i="17"/>
  <c r="AL972" i="17"/>
  <c r="AM972" i="17"/>
  <c r="AN972" i="17"/>
  <c r="AO972" i="17"/>
  <c r="AP972" i="17"/>
  <c r="AQ972" i="17"/>
  <c r="AG973" i="17"/>
  <c r="AH973" i="17"/>
  <c r="AI973" i="17"/>
  <c r="AK973" i="17"/>
  <c r="AL973" i="17"/>
  <c r="AM973" i="17"/>
  <c r="AN973" i="17"/>
  <c r="AO973" i="17"/>
  <c r="AP973" i="17"/>
  <c r="AQ973" i="17"/>
  <c r="AF974" i="17"/>
  <c r="AH974" i="17"/>
  <c r="AI974" i="17"/>
  <c r="AJ974" i="17"/>
  <c r="AK974" i="17"/>
  <c r="AL974" i="17"/>
  <c r="AN974" i="17"/>
  <c r="AO974" i="17"/>
  <c r="AP974" i="17"/>
  <c r="AQ974" i="17"/>
  <c r="AF975" i="17"/>
  <c r="AG975" i="17"/>
  <c r="AH975" i="17"/>
  <c r="AI975" i="17"/>
  <c r="AJ975" i="17"/>
  <c r="AK975" i="17"/>
  <c r="AM975" i="17"/>
  <c r="AN975" i="17"/>
  <c r="AO975" i="17"/>
  <c r="AP975" i="17"/>
  <c r="AQ975" i="17"/>
  <c r="AF976" i="17"/>
  <c r="AG976" i="17"/>
  <c r="AH976" i="17"/>
  <c r="AI976" i="17"/>
  <c r="AJ976" i="17"/>
  <c r="AK976" i="17"/>
  <c r="AL976" i="17"/>
  <c r="AM976" i="17"/>
  <c r="AN976" i="17"/>
  <c r="AO976" i="17"/>
  <c r="AP976" i="17"/>
  <c r="AQ976" i="17"/>
  <c r="AG977" i="17"/>
  <c r="AH977" i="17"/>
  <c r="AI977" i="17"/>
  <c r="AJ977" i="17"/>
  <c r="AK977" i="17"/>
  <c r="AL977" i="17"/>
  <c r="AM977" i="17"/>
  <c r="AN977" i="17"/>
  <c r="AO977" i="17"/>
  <c r="AP977" i="17"/>
  <c r="AQ977" i="17"/>
  <c r="AF978" i="17"/>
  <c r="AG978" i="17"/>
  <c r="AH978" i="17"/>
  <c r="AI978" i="17"/>
  <c r="AJ978" i="17"/>
  <c r="AL978" i="17"/>
  <c r="AM978" i="17"/>
  <c r="AN978" i="17"/>
  <c r="AO978" i="17"/>
  <c r="AP978" i="17"/>
  <c r="AQ978" i="17"/>
  <c r="AF979" i="17"/>
  <c r="AG979" i="17"/>
  <c r="AI979" i="17"/>
  <c r="AJ979" i="17"/>
  <c r="AK979" i="17"/>
  <c r="AL979" i="17"/>
  <c r="AM979" i="17"/>
  <c r="AN979" i="17"/>
  <c r="AO979" i="17"/>
  <c r="AP979" i="17"/>
  <c r="AQ979" i="17"/>
  <c r="AF980" i="17"/>
  <c r="AG980" i="17"/>
  <c r="AH980" i="17"/>
  <c r="AI980" i="17"/>
  <c r="AJ980" i="17"/>
  <c r="AK980" i="17"/>
  <c r="AL980" i="17"/>
  <c r="AM980" i="17"/>
  <c r="AN980" i="17"/>
  <c r="AO980" i="17"/>
  <c r="AP980" i="17"/>
  <c r="AQ980" i="17"/>
  <c r="AG981" i="17"/>
  <c r="AH981" i="17"/>
  <c r="AI981" i="17"/>
  <c r="AJ981" i="17"/>
  <c r="AK981" i="17"/>
  <c r="AL981" i="17"/>
  <c r="AM981" i="17"/>
  <c r="AN981" i="17"/>
  <c r="AO981" i="17"/>
  <c r="AP981" i="17"/>
  <c r="AQ981" i="17"/>
  <c r="AF982" i="17"/>
  <c r="AH982" i="17"/>
  <c r="AI982" i="17"/>
  <c r="AJ982" i="17"/>
  <c r="AK982" i="17"/>
  <c r="AL982" i="17"/>
  <c r="AM982" i="17"/>
  <c r="AN982" i="17"/>
  <c r="AO982" i="17"/>
  <c r="AP982" i="17"/>
  <c r="AQ982" i="17"/>
  <c r="AF983" i="17"/>
  <c r="AG983" i="17"/>
  <c r="AH983" i="17"/>
  <c r="AI983" i="17"/>
  <c r="AJ983" i="17"/>
  <c r="AK983" i="17"/>
  <c r="AM983" i="17"/>
  <c r="AN983" i="17"/>
  <c r="AO983" i="17"/>
  <c r="AP983" i="17"/>
  <c r="AQ983" i="17"/>
  <c r="AF984" i="17"/>
  <c r="AG984" i="17"/>
  <c r="AH984" i="17"/>
  <c r="AI984" i="17"/>
  <c r="AJ984" i="17"/>
  <c r="AK984" i="17"/>
  <c r="AL984" i="17"/>
  <c r="AN984" i="17"/>
  <c r="AO984" i="17"/>
  <c r="AP984" i="17"/>
  <c r="AQ984" i="17"/>
  <c r="AG985" i="17"/>
  <c r="AH985" i="17"/>
  <c r="AI985" i="17"/>
  <c r="AJ985" i="17"/>
  <c r="AK985" i="17"/>
  <c r="AL985" i="17"/>
  <c r="AM985" i="17"/>
  <c r="AN985" i="17"/>
  <c r="AO985" i="17"/>
  <c r="AP985" i="17"/>
  <c r="AQ985" i="17"/>
  <c r="AF986" i="17"/>
  <c r="AG986" i="17"/>
  <c r="AH986" i="17"/>
  <c r="AI986" i="17"/>
  <c r="AJ986" i="17"/>
  <c r="AL986" i="17"/>
  <c r="AM986" i="17"/>
  <c r="AN986" i="17"/>
  <c r="AO986" i="17"/>
  <c r="AP986" i="17"/>
  <c r="AQ986" i="17"/>
  <c r="AF987" i="17"/>
  <c r="AG987" i="17"/>
  <c r="AI987" i="17"/>
  <c r="AJ987" i="17"/>
  <c r="AK987" i="17"/>
  <c r="AL987" i="17"/>
  <c r="AM987" i="17"/>
  <c r="AN987" i="17"/>
  <c r="AO987" i="17"/>
  <c r="AP987" i="17"/>
  <c r="AQ987" i="17"/>
  <c r="AF988" i="17"/>
  <c r="AG988" i="17"/>
  <c r="AH988" i="17"/>
  <c r="AI988" i="17"/>
  <c r="AJ988" i="17"/>
  <c r="AK988" i="17"/>
  <c r="AL988" i="17"/>
  <c r="AN988" i="17"/>
  <c r="AO988" i="17"/>
  <c r="AP988" i="17"/>
  <c r="AQ988" i="17"/>
  <c r="AG989" i="17"/>
  <c r="AH989" i="17"/>
  <c r="AI989" i="17"/>
  <c r="AJ989" i="17"/>
  <c r="AK989" i="17"/>
  <c r="AL989" i="17"/>
  <c r="AM989" i="17"/>
  <c r="AN989" i="17"/>
  <c r="AO989" i="17"/>
  <c r="AP989" i="17"/>
  <c r="AQ989" i="17"/>
  <c r="AF990" i="17"/>
  <c r="AG990" i="17"/>
  <c r="AH990" i="17"/>
  <c r="AI990" i="17"/>
  <c r="AJ990" i="17"/>
  <c r="AK990" i="17"/>
  <c r="AL990" i="17"/>
  <c r="AM990" i="17"/>
  <c r="AN990" i="17"/>
  <c r="AO990" i="17"/>
  <c r="AP990" i="17"/>
  <c r="AQ990" i="17"/>
  <c r="AF991" i="17"/>
  <c r="AG991" i="17"/>
  <c r="AH991" i="17"/>
  <c r="AI991" i="17"/>
  <c r="AJ991" i="17"/>
  <c r="AK991" i="17"/>
  <c r="AL991" i="17"/>
  <c r="AM991" i="17"/>
  <c r="AN991" i="17"/>
  <c r="AO991" i="17"/>
  <c r="AP991" i="17"/>
  <c r="AQ991" i="17"/>
  <c r="AF992" i="17"/>
  <c r="AG992" i="17"/>
  <c r="AH992" i="17"/>
  <c r="AI992" i="17"/>
  <c r="AJ992" i="17"/>
  <c r="AK992" i="17"/>
  <c r="AL992" i="17"/>
  <c r="AM992" i="17"/>
  <c r="AN992" i="17"/>
  <c r="AO992" i="17"/>
  <c r="AP992" i="17"/>
  <c r="AQ992" i="17"/>
  <c r="AG993" i="17"/>
  <c r="AH993" i="17"/>
  <c r="AI993" i="17"/>
  <c r="AJ993" i="17"/>
  <c r="AK993" i="17"/>
  <c r="AL993" i="17"/>
  <c r="AM993" i="17"/>
  <c r="AN993" i="17"/>
  <c r="AO993" i="17"/>
  <c r="AP993" i="17"/>
  <c r="AQ993" i="17"/>
  <c r="AF994" i="17"/>
  <c r="AG994" i="17"/>
  <c r="AH994" i="17"/>
  <c r="AI994" i="17"/>
  <c r="AJ994" i="17"/>
  <c r="AL994" i="17"/>
  <c r="AM994" i="17"/>
  <c r="AN994" i="17"/>
  <c r="AO994" i="17"/>
  <c r="AP994" i="17"/>
  <c r="AQ994" i="17"/>
  <c r="AF995" i="17"/>
  <c r="AG995" i="17"/>
  <c r="AI995" i="17"/>
  <c r="AJ995" i="17"/>
  <c r="AK995" i="17"/>
  <c r="AL995" i="17"/>
  <c r="AM995" i="17"/>
  <c r="AN995" i="17"/>
  <c r="AO995" i="17"/>
  <c r="AP995" i="17"/>
  <c r="AQ995" i="17"/>
  <c r="AF996" i="17"/>
  <c r="AG996" i="17"/>
  <c r="AH996" i="17"/>
  <c r="AI996" i="17"/>
  <c r="AJ996" i="17"/>
  <c r="AK996" i="17"/>
  <c r="AL996" i="17"/>
  <c r="AN996" i="17"/>
  <c r="AO996" i="17"/>
  <c r="AP996" i="17"/>
  <c r="AQ996" i="17"/>
  <c r="AG997" i="17"/>
  <c r="AH997" i="17"/>
  <c r="AI997" i="17"/>
  <c r="AK997" i="17"/>
  <c r="AL997" i="17"/>
  <c r="AM997" i="17"/>
  <c r="AN997" i="17"/>
  <c r="AO997" i="17"/>
  <c r="AP997" i="17"/>
  <c r="AQ997" i="17"/>
  <c r="AF998" i="17"/>
  <c r="AH998" i="17"/>
  <c r="AI998" i="17"/>
  <c r="AJ998" i="17"/>
  <c r="AK998" i="17"/>
  <c r="AL998" i="17"/>
  <c r="AM998" i="17"/>
  <c r="AN998" i="17"/>
  <c r="AO998" i="17"/>
  <c r="AP998" i="17"/>
  <c r="AQ998" i="17"/>
  <c r="AF999" i="17"/>
  <c r="AG999" i="17"/>
  <c r="AH999" i="17"/>
  <c r="AI999" i="17"/>
  <c r="AJ999" i="17"/>
  <c r="AK999" i="17"/>
  <c r="AL999" i="17"/>
  <c r="AM999" i="17"/>
  <c r="AN999" i="17"/>
  <c r="AO999" i="17"/>
  <c r="AP999" i="17"/>
  <c r="AQ999" i="17"/>
  <c r="AF1000" i="17"/>
  <c r="AG1000" i="17"/>
  <c r="AH1000" i="17"/>
  <c r="AI1000" i="17"/>
  <c r="AJ1000" i="17"/>
  <c r="AK1000" i="17"/>
  <c r="AL1000" i="17"/>
  <c r="AM1000" i="17"/>
  <c r="AN1000" i="17"/>
  <c r="AO1000" i="17"/>
  <c r="AP1000" i="17"/>
  <c r="AQ1000" i="17"/>
  <c r="AG1001" i="17"/>
  <c r="AH1001" i="17"/>
  <c r="AI1001" i="17"/>
  <c r="AJ1001" i="17"/>
  <c r="AK1001" i="17"/>
  <c r="AL1001" i="17"/>
  <c r="AM1001" i="17"/>
  <c r="AN1001" i="17"/>
  <c r="AO1001" i="17"/>
  <c r="AP1001" i="17"/>
  <c r="AQ1001" i="17"/>
  <c r="AF1002" i="17"/>
  <c r="AG1002" i="17"/>
  <c r="AH1002" i="17"/>
  <c r="AI1002" i="17"/>
  <c r="AJ1002" i="17"/>
  <c r="AK1002" i="17"/>
  <c r="AL1002" i="17"/>
  <c r="AM1002" i="17"/>
  <c r="AN1002" i="17"/>
  <c r="AO1002" i="17"/>
  <c r="AP1002" i="17"/>
  <c r="AQ1002" i="17"/>
  <c r="AF1003" i="17"/>
  <c r="AG1003" i="17"/>
  <c r="AH1003" i="17"/>
  <c r="AI1003" i="17"/>
  <c r="AJ1003" i="17"/>
  <c r="AK1003" i="17"/>
  <c r="AL1003" i="17"/>
  <c r="AM1003" i="17"/>
  <c r="AN1003" i="17"/>
  <c r="AO1003" i="17"/>
  <c r="AP1003" i="17"/>
  <c r="AQ1003" i="17"/>
  <c r="AF1004" i="17"/>
  <c r="AG1004" i="17"/>
  <c r="AH1004" i="17"/>
  <c r="AI1004" i="17"/>
  <c r="AJ1004" i="17"/>
  <c r="AK1004" i="17"/>
  <c r="AL1004" i="17"/>
  <c r="AM1004" i="17"/>
  <c r="AN1004" i="17"/>
  <c r="AO1004" i="17"/>
  <c r="AP1004" i="17"/>
  <c r="AQ1004" i="17"/>
  <c r="AG1005" i="17"/>
  <c r="AH1005" i="17"/>
  <c r="AI1005" i="17"/>
  <c r="AK1005" i="17"/>
  <c r="AL1005" i="17"/>
  <c r="AM1005" i="17"/>
  <c r="AN1005" i="17"/>
  <c r="AO1005" i="17"/>
  <c r="AP1005" i="17"/>
  <c r="AQ1005" i="17"/>
  <c r="Q8" i="17"/>
  <c r="R8" i="17"/>
  <c r="S8" i="17"/>
  <c r="T8" i="17"/>
  <c r="V8" i="17"/>
  <c r="W8" i="17"/>
  <c r="X8" i="17"/>
  <c r="Y8" i="17"/>
  <c r="Z8" i="17"/>
  <c r="AA8" i="17"/>
  <c r="AB8" i="17"/>
  <c r="Q9" i="17"/>
  <c r="R9" i="17"/>
  <c r="S9" i="17"/>
  <c r="T9" i="17"/>
  <c r="V9" i="17"/>
  <c r="W9" i="17"/>
  <c r="X9" i="17"/>
  <c r="Y9" i="17"/>
  <c r="Z9" i="17"/>
  <c r="AA9" i="17"/>
  <c r="AB9" i="17"/>
  <c r="Q10" i="17"/>
  <c r="R10" i="17"/>
  <c r="S10" i="17"/>
  <c r="T10" i="17"/>
  <c r="V10" i="17"/>
  <c r="W10" i="17"/>
  <c r="X10" i="17"/>
  <c r="Y10" i="17"/>
  <c r="Z10" i="17"/>
  <c r="AA10" i="17"/>
  <c r="AB10" i="17"/>
  <c r="Q11" i="17"/>
  <c r="R11" i="17"/>
  <c r="S11" i="17"/>
  <c r="T11" i="17"/>
  <c r="V11" i="17"/>
  <c r="W11" i="17"/>
  <c r="X11" i="17"/>
  <c r="Y11" i="17"/>
  <c r="Z11" i="17"/>
  <c r="AA11" i="17"/>
  <c r="AB11" i="17"/>
  <c r="Q12" i="17"/>
  <c r="R12" i="17"/>
  <c r="S12" i="17"/>
  <c r="T12" i="17"/>
  <c r="V12" i="17"/>
  <c r="W12" i="17"/>
  <c r="X12" i="17"/>
  <c r="Y12" i="17"/>
  <c r="Z12" i="17"/>
  <c r="AA12" i="17"/>
  <c r="AB12" i="17"/>
  <c r="Q13" i="17"/>
  <c r="R13" i="17"/>
  <c r="S13" i="17"/>
  <c r="T13" i="17"/>
  <c r="V13" i="17"/>
  <c r="W13" i="17"/>
  <c r="X13" i="17"/>
  <c r="Y13" i="17"/>
  <c r="Z13" i="17"/>
  <c r="AA13" i="17"/>
  <c r="AB13" i="17"/>
  <c r="Q14" i="17"/>
  <c r="R14" i="17"/>
  <c r="S14" i="17"/>
  <c r="T14" i="17"/>
  <c r="V14" i="17"/>
  <c r="W14" i="17"/>
  <c r="X14" i="17"/>
  <c r="Y14" i="17"/>
  <c r="Z14" i="17"/>
  <c r="AA14" i="17"/>
  <c r="AB14" i="17"/>
  <c r="Q15" i="17"/>
  <c r="R15" i="17"/>
  <c r="S15" i="17"/>
  <c r="T15" i="17"/>
  <c r="V15" i="17"/>
  <c r="W15" i="17"/>
  <c r="X15" i="17"/>
  <c r="Y15" i="17"/>
  <c r="Z15" i="17"/>
  <c r="AA15" i="17"/>
  <c r="AB15" i="17"/>
  <c r="Q16" i="17"/>
  <c r="R16" i="17"/>
  <c r="S16" i="17"/>
  <c r="T16" i="17"/>
  <c r="V16" i="17"/>
  <c r="W16" i="17"/>
  <c r="X16" i="17"/>
  <c r="Y16" i="17"/>
  <c r="Z16" i="17"/>
  <c r="AA16" i="17"/>
  <c r="AB16" i="17"/>
  <c r="Q17" i="17"/>
  <c r="R17" i="17"/>
  <c r="S17" i="17"/>
  <c r="T17" i="17"/>
  <c r="V17" i="17"/>
  <c r="W17" i="17"/>
  <c r="X17" i="17"/>
  <c r="Y17" i="17"/>
  <c r="Z17" i="17"/>
  <c r="AA17" i="17"/>
  <c r="AB17" i="17"/>
  <c r="Q18" i="17"/>
  <c r="R18" i="17"/>
  <c r="S18" i="17"/>
  <c r="T18" i="17"/>
  <c r="V18" i="17"/>
  <c r="W18" i="17"/>
  <c r="X18" i="17"/>
  <c r="Y18" i="17"/>
  <c r="Z18" i="17"/>
  <c r="AA18" i="17"/>
  <c r="AB18" i="17"/>
  <c r="Q19" i="17"/>
  <c r="R19" i="17"/>
  <c r="S19" i="17"/>
  <c r="T19" i="17"/>
  <c r="V19" i="17"/>
  <c r="W19" i="17"/>
  <c r="X19" i="17"/>
  <c r="Y19" i="17"/>
  <c r="Z19" i="17"/>
  <c r="AA19" i="17"/>
  <c r="AB19" i="17"/>
  <c r="Q20" i="17"/>
  <c r="R20" i="17"/>
  <c r="S20" i="17"/>
  <c r="T20" i="17"/>
  <c r="V20" i="17"/>
  <c r="W20" i="17"/>
  <c r="X20" i="17"/>
  <c r="Y20" i="17"/>
  <c r="Z20" i="17"/>
  <c r="AA20" i="17"/>
  <c r="AB20" i="17"/>
  <c r="Q21" i="17"/>
  <c r="R21" i="17"/>
  <c r="S21" i="17"/>
  <c r="T21" i="17"/>
  <c r="V21" i="17"/>
  <c r="W21" i="17"/>
  <c r="X21" i="17"/>
  <c r="Y21" i="17"/>
  <c r="Z21" i="17"/>
  <c r="AA21" i="17"/>
  <c r="AB21" i="17"/>
  <c r="Q22" i="17"/>
  <c r="R22" i="17"/>
  <c r="S22" i="17"/>
  <c r="T22" i="17"/>
  <c r="V22" i="17"/>
  <c r="W22" i="17"/>
  <c r="X22" i="17"/>
  <c r="Y22" i="17"/>
  <c r="Z22" i="17"/>
  <c r="AA22" i="17"/>
  <c r="AB22" i="17"/>
  <c r="Q23" i="17"/>
  <c r="R23" i="17"/>
  <c r="S23" i="17"/>
  <c r="T23" i="17"/>
  <c r="V23" i="17"/>
  <c r="W23" i="17"/>
  <c r="X23" i="17"/>
  <c r="Y23" i="17"/>
  <c r="Z23" i="17"/>
  <c r="AA23" i="17"/>
  <c r="AB23" i="17"/>
  <c r="Q24" i="17"/>
  <c r="R24" i="17"/>
  <c r="S24" i="17"/>
  <c r="T24" i="17"/>
  <c r="V24" i="17"/>
  <c r="W24" i="17"/>
  <c r="X24" i="17"/>
  <c r="Y24" i="17"/>
  <c r="Z24" i="17"/>
  <c r="AA24" i="17"/>
  <c r="AB24" i="17"/>
  <c r="Q25" i="17"/>
  <c r="R25" i="17"/>
  <c r="S25" i="17"/>
  <c r="T25" i="17"/>
  <c r="V25" i="17"/>
  <c r="W25" i="17"/>
  <c r="X25" i="17"/>
  <c r="Y25" i="17"/>
  <c r="Z25" i="17"/>
  <c r="AA25" i="17"/>
  <c r="AB25" i="17"/>
  <c r="Q26" i="17"/>
  <c r="R26" i="17"/>
  <c r="S26" i="17"/>
  <c r="T26" i="17"/>
  <c r="V26" i="17"/>
  <c r="W26" i="17"/>
  <c r="X26" i="17"/>
  <c r="Y26" i="17"/>
  <c r="Z26" i="17"/>
  <c r="AA26" i="17"/>
  <c r="AB26" i="17"/>
  <c r="Q27" i="17"/>
  <c r="R27" i="17"/>
  <c r="S27" i="17"/>
  <c r="T27" i="17"/>
  <c r="V27" i="17"/>
  <c r="W27" i="17"/>
  <c r="X27" i="17"/>
  <c r="Y27" i="17"/>
  <c r="Z27" i="17"/>
  <c r="AA27" i="17"/>
  <c r="AB27" i="17"/>
  <c r="Q28" i="17"/>
  <c r="R28" i="17"/>
  <c r="S28" i="17"/>
  <c r="T28" i="17"/>
  <c r="V28" i="17"/>
  <c r="W28" i="17"/>
  <c r="X28" i="17"/>
  <c r="Y28" i="17"/>
  <c r="Z28" i="17"/>
  <c r="AA28" i="17"/>
  <c r="AB28" i="17"/>
  <c r="Q29" i="17"/>
  <c r="R29" i="17"/>
  <c r="S29" i="17"/>
  <c r="T29" i="17"/>
  <c r="V29" i="17"/>
  <c r="W29" i="17"/>
  <c r="X29" i="17"/>
  <c r="Y29" i="17"/>
  <c r="Z29" i="17"/>
  <c r="AA29" i="17"/>
  <c r="AB29" i="17"/>
  <c r="Q30" i="17"/>
  <c r="R30" i="17"/>
  <c r="S30" i="17"/>
  <c r="T30" i="17"/>
  <c r="V30" i="17"/>
  <c r="W30" i="17"/>
  <c r="X30" i="17"/>
  <c r="Y30" i="17"/>
  <c r="Z30" i="17"/>
  <c r="AA30" i="17"/>
  <c r="AB30" i="17"/>
  <c r="Q31" i="17"/>
  <c r="R31" i="17"/>
  <c r="S31" i="17"/>
  <c r="T31" i="17"/>
  <c r="V31" i="17"/>
  <c r="W31" i="17"/>
  <c r="X31" i="17"/>
  <c r="Y31" i="17"/>
  <c r="Z31" i="17"/>
  <c r="AA31" i="17"/>
  <c r="AB31" i="17"/>
  <c r="Q32" i="17"/>
  <c r="R32" i="17"/>
  <c r="S32" i="17"/>
  <c r="T32" i="17"/>
  <c r="V32" i="17"/>
  <c r="W32" i="17"/>
  <c r="X32" i="17"/>
  <c r="Y32" i="17"/>
  <c r="Z32" i="17"/>
  <c r="AA32" i="17"/>
  <c r="AB32" i="17"/>
  <c r="Q33" i="17"/>
  <c r="R33" i="17"/>
  <c r="S33" i="17"/>
  <c r="T33" i="17"/>
  <c r="V33" i="17"/>
  <c r="W33" i="17"/>
  <c r="X33" i="17"/>
  <c r="Y33" i="17"/>
  <c r="Z33" i="17"/>
  <c r="AA33" i="17"/>
  <c r="AB33" i="17"/>
  <c r="Q34" i="17"/>
  <c r="R34" i="17"/>
  <c r="S34" i="17"/>
  <c r="T34" i="17"/>
  <c r="V34" i="17"/>
  <c r="W34" i="17"/>
  <c r="X34" i="17"/>
  <c r="Y34" i="17"/>
  <c r="Z34" i="17"/>
  <c r="AA34" i="17"/>
  <c r="AB34" i="17"/>
  <c r="Q35" i="17"/>
  <c r="R35" i="17"/>
  <c r="S35" i="17"/>
  <c r="T35" i="17"/>
  <c r="V35" i="17"/>
  <c r="W35" i="17"/>
  <c r="X35" i="17"/>
  <c r="Y35" i="17"/>
  <c r="Z35" i="17"/>
  <c r="AA35" i="17"/>
  <c r="AB35" i="17"/>
  <c r="Q36" i="17"/>
  <c r="R36" i="17"/>
  <c r="S36" i="17"/>
  <c r="T36" i="17"/>
  <c r="V36" i="17"/>
  <c r="W36" i="17"/>
  <c r="X36" i="17"/>
  <c r="Y36" i="17"/>
  <c r="Z36" i="17"/>
  <c r="AA36" i="17"/>
  <c r="AB36" i="17"/>
  <c r="Q37" i="17"/>
  <c r="R37" i="17"/>
  <c r="S37" i="17"/>
  <c r="T37" i="17"/>
  <c r="V37" i="17"/>
  <c r="W37" i="17"/>
  <c r="X37" i="17"/>
  <c r="Y37" i="17"/>
  <c r="Z37" i="17"/>
  <c r="AA37" i="17"/>
  <c r="AB37" i="17"/>
  <c r="Q38" i="17"/>
  <c r="R38" i="17"/>
  <c r="S38" i="17"/>
  <c r="T38" i="17"/>
  <c r="V38" i="17"/>
  <c r="W38" i="17"/>
  <c r="X38" i="17"/>
  <c r="Y38" i="17"/>
  <c r="Z38" i="17"/>
  <c r="AA38" i="17"/>
  <c r="AB38" i="17"/>
  <c r="Q39" i="17"/>
  <c r="R39" i="17"/>
  <c r="S39" i="17"/>
  <c r="T39" i="17"/>
  <c r="V39" i="17"/>
  <c r="W39" i="17"/>
  <c r="X39" i="17"/>
  <c r="Y39" i="17"/>
  <c r="Z39" i="17"/>
  <c r="AA39" i="17"/>
  <c r="AB39" i="17"/>
  <c r="Q40" i="17"/>
  <c r="R40" i="17"/>
  <c r="S40" i="17"/>
  <c r="T40" i="17"/>
  <c r="V40" i="17"/>
  <c r="W40" i="17"/>
  <c r="X40" i="17"/>
  <c r="Y40" i="17"/>
  <c r="Z40" i="17"/>
  <c r="AA40" i="17"/>
  <c r="AB40" i="17"/>
  <c r="Q41" i="17"/>
  <c r="R41" i="17"/>
  <c r="S41" i="17"/>
  <c r="T41" i="17"/>
  <c r="V41" i="17"/>
  <c r="W41" i="17"/>
  <c r="X41" i="17"/>
  <c r="Y41" i="17"/>
  <c r="Z41" i="17"/>
  <c r="AA41" i="17"/>
  <c r="AB41" i="17"/>
  <c r="Q42" i="17"/>
  <c r="R42" i="17"/>
  <c r="S42" i="17"/>
  <c r="T42" i="17"/>
  <c r="V42" i="17"/>
  <c r="W42" i="17"/>
  <c r="X42" i="17"/>
  <c r="Y42" i="17"/>
  <c r="Z42" i="17"/>
  <c r="AA42" i="17"/>
  <c r="AB42" i="17"/>
  <c r="Q43" i="17"/>
  <c r="R43" i="17"/>
  <c r="S43" i="17"/>
  <c r="T43" i="17"/>
  <c r="V43" i="17"/>
  <c r="W43" i="17"/>
  <c r="X43" i="17"/>
  <c r="Y43" i="17"/>
  <c r="Z43" i="17"/>
  <c r="AA43" i="17"/>
  <c r="AB43" i="17"/>
  <c r="Q44" i="17"/>
  <c r="R44" i="17"/>
  <c r="S44" i="17"/>
  <c r="T44" i="17"/>
  <c r="V44" i="17"/>
  <c r="W44" i="17"/>
  <c r="X44" i="17"/>
  <c r="Y44" i="17"/>
  <c r="Z44" i="17"/>
  <c r="AA44" i="17"/>
  <c r="AB44" i="17"/>
  <c r="Q45" i="17"/>
  <c r="R45" i="17"/>
  <c r="S45" i="17"/>
  <c r="T45" i="17"/>
  <c r="V45" i="17"/>
  <c r="W45" i="17"/>
  <c r="X45" i="17"/>
  <c r="Y45" i="17"/>
  <c r="Z45" i="17"/>
  <c r="AA45" i="17"/>
  <c r="AB45" i="17"/>
  <c r="Q46" i="17"/>
  <c r="R46" i="17"/>
  <c r="S46" i="17"/>
  <c r="T46" i="17"/>
  <c r="V46" i="17"/>
  <c r="W46" i="17"/>
  <c r="X46" i="17"/>
  <c r="Y46" i="17"/>
  <c r="Z46" i="17"/>
  <c r="AA46" i="17"/>
  <c r="AB46" i="17"/>
  <c r="Q47" i="17"/>
  <c r="R47" i="17"/>
  <c r="S47" i="17"/>
  <c r="T47" i="17"/>
  <c r="V47" i="17"/>
  <c r="W47" i="17"/>
  <c r="X47" i="17"/>
  <c r="Y47" i="17"/>
  <c r="Z47" i="17"/>
  <c r="AA47" i="17"/>
  <c r="AB47" i="17"/>
  <c r="Q48" i="17"/>
  <c r="R48" i="17"/>
  <c r="S48" i="17"/>
  <c r="T48" i="17"/>
  <c r="V48" i="17"/>
  <c r="W48" i="17"/>
  <c r="X48" i="17"/>
  <c r="Y48" i="17"/>
  <c r="Z48" i="17"/>
  <c r="AA48" i="17"/>
  <c r="AB48" i="17"/>
  <c r="Q49" i="17"/>
  <c r="R49" i="17"/>
  <c r="S49" i="17"/>
  <c r="T49" i="17"/>
  <c r="V49" i="17"/>
  <c r="W49" i="17"/>
  <c r="X49" i="17"/>
  <c r="Y49" i="17"/>
  <c r="Z49" i="17"/>
  <c r="AA49" i="17"/>
  <c r="AB49" i="17"/>
  <c r="Q50" i="17"/>
  <c r="R50" i="17"/>
  <c r="S50" i="17"/>
  <c r="T50" i="17"/>
  <c r="V50" i="17"/>
  <c r="W50" i="17"/>
  <c r="X50" i="17"/>
  <c r="Y50" i="17"/>
  <c r="Z50" i="17"/>
  <c r="AA50" i="17"/>
  <c r="AB50" i="17"/>
  <c r="Q51" i="17"/>
  <c r="R51" i="17"/>
  <c r="S51" i="17"/>
  <c r="T51" i="17"/>
  <c r="V51" i="17"/>
  <c r="W51" i="17"/>
  <c r="X51" i="17"/>
  <c r="Y51" i="17"/>
  <c r="Z51" i="17"/>
  <c r="AA51" i="17"/>
  <c r="AB51" i="17"/>
  <c r="Q52" i="17"/>
  <c r="R52" i="17"/>
  <c r="S52" i="17"/>
  <c r="T52" i="17"/>
  <c r="V52" i="17"/>
  <c r="W52" i="17"/>
  <c r="X52" i="17"/>
  <c r="Y52" i="17"/>
  <c r="Z52" i="17"/>
  <c r="AA52" i="17"/>
  <c r="AB52" i="17"/>
  <c r="Q53" i="17"/>
  <c r="R53" i="17"/>
  <c r="S53" i="17"/>
  <c r="T53" i="17"/>
  <c r="V53" i="17"/>
  <c r="W53" i="17"/>
  <c r="X53" i="17"/>
  <c r="Y53" i="17"/>
  <c r="Z53" i="17"/>
  <c r="AA53" i="17"/>
  <c r="AB53" i="17"/>
  <c r="Q54" i="17"/>
  <c r="R54" i="17"/>
  <c r="S54" i="17"/>
  <c r="T54" i="17"/>
  <c r="V54" i="17"/>
  <c r="W54" i="17"/>
  <c r="X54" i="17"/>
  <c r="Y54" i="17"/>
  <c r="Z54" i="17"/>
  <c r="AA54" i="17"/>
  <c r="AB54" i="17"/>
  <c r="Q55" i="17"/>
  <c r="R55" i="17"/>
  <c r="S55" i="17"/>
  <c r="T55" i="17"/>
  <c r="V55" i="17"/>
  <c r="W55" i="17"/>
  <c r="X55" i="17"/>
  <c r="Y55" i="17"/>
  <c r="Z55" i="17"/>
  <c r="AA55" i="17"/>
  <c r="AB55" i="17"/>
  <c r="Q56" i="17"/>
  <c r="R56" i="17"/>
  <c r="S56" i="17"/>
  <c r="T56" i="17"/>
  <c r="V56" i="17"/>
  <c r="W56" i="17"/>
  <c r="X56" i="17"/>
  <c r="Y56" i="17"/>
  <c r="Z56" i="17"/>
  <c r="AA56" i="17"/>
  <c r="AB56" i="17"/>
  <c r="Q57" i="17"/>
  <c r="R57" i="17"/>
  <c r="S57" i="17"/>
  <c r="T57" i="17"/>
  <c r="V57" i="17"/>
  <c r="W57" i="17"/>
  <c r="X57" i="17"/>
  <c r="Y57" i="17"/>
  <c r="Z57" i="17"/>
  <c r="AA57" i="17"/>
  <c r="AB57" i="17"/>
  <c r="Q58" i="17"/>
  <c r="R58" i="17"/>
  <c r="S58" i="17"/>
  <c r="T58" i="17"/>
  <c r="V58" i="17"/>
  <c r="W58" i="17"/>
  <c r="X58" i="17"/>
  <c r="Y58" i="17"/>
  <c r="Z58" i="17"/>
  <c r="AA58" i="17"/>
  <c r="AB58" i="17"/>
  <c r="Q59" i="17"/>
  <c r="R59" i="17"/>
  <c r="S59" i="17"/>
  <c r="T59" i="17"/>
  <c r="V59" i="17"/>
  <c r="W59" i="17"/>
  <c r="X59" i="17"/>
  <c r="Y59" i="17"/>
  <c r="Z59" i="17"/>
  <c r="AA59" i="17"/>
  <c r="AB59" i="17"/>
  <c r="Q60" i="17"/>
  <c r="R60" i="17"/>
  <c r="S60" i="17"/>
  <c r="T60" i="17"/>
  <c r="V60" i="17"/>
  <c r="W60" i="17"/>
  <c r="X60" i="17"/>
  <c r="Y60" i="17"/>
  <c r="Z60" i="17"/>
  <c r="AA60" i="17"/>
  <c r="AB60" i="17"/>
  <c r="Q61" i="17"/>
  <c r="R61" i="17"/>
  <c r="S61" i="17"/>
  <c r="T61" i="17"/>
  <c r="V61" i="17"/>
  <c r="W61" i="17"/>
  <c r="X61" i="17"/>
  <c r="Y61" i="17"/>
  <c r="Z61" i="17"/>
  <c r="AA61" i="17"/>
  <c r="AB61" i="17"/>
  <c r="Q62" i="17"/>
  <c r="R62" i="17"/>
  <c r="S62" i="17"/>
  <c r="T62" i="17"/>
  <c r="V62" i="17"/>
  <c r="W62" i="17"/>
  <c r="X62" i="17"/>
  <c r="Y62" i="17"/>
  <c r="Z62" i="17"/>
  <c r="AA62" i="17"/>
  <c r="AB62" i="17"/>
  <c r="Q63" i="17"/>
  <c r="R63" i="17"/>
  <c r="S63" i="17"/>
  <c r="T63" i="17"/>
  <c r="V63" i="17"/>
  <c r="W63" i="17"/>
  <c r="X63" i="17"/>
  <c r="Y63" i="17"/>
  <c r="Z63" i="17"/>
  <c r="AA63" i="17"/>
  <c r="AB63" i="17"/>
  <c r="Q64" i="17"/>
  <c r="R64" i="17"/>
  <c r="S64" i="17"/>
  <c r="T64" i="17"/>
  <c r="V64" i="17"/>
  <c r="W64" i="17"/>
  <c r="X64" i="17"/>
  <c r="Y64" i="17"/>
  <c r="Z64" i="17"/>
  <c r="AA64" i="17"/>
  <c r="AB64" i="17"/>
  <c r="Q65" i="17"/>
  <c r="R65" i="17"/>
  <c r="S65" i="17"/>
  <c r="T65" i="17"/>
  <c r="V65" i="17"/>
  <c r="W65" i="17"/>
  <c r="X65" i="17"/>
  <c r="Y65" i="17"/>
  <c r="Z65" i="17"/>
  <c r="AA65" i="17"/>
  <c r="AB65" i="17"/>
  <c r="Q66" i="17"/>
  <c r="R66" i="17"/>
  <c r="S66" i="17"/>
  <c r="T66" i="17"/>
  <c r="V66" i="17"/>
  <c r="W66" i="17"/>
  <c r="X66" i="17"/>
  <c r="Y66" i="17"/>
  <c r="Z66" i="17"/>
  <c r="AA66" i="17"/>
  <c r="AB66" i="17"/>
  <c r="Q67" i="17"/>
  <c r="R67" i="17"/>
  <c r="S67" i="17"/>
  <c r="T67" i="17"/>
  <c r="V67" i="17"/>
  <c r="W67" i="17"/>
  <c r="X67" i="17"/>
  <c r="Y67" i="17"/>
  <c r="Z67" i="17"/>
  <c r="AA67" i="17"/>
  <c r="AB67" i="17"/>
  <c r="Q68" i="17"/>
  <c r="R68" i="17"/>
  <c r="S68" i="17"/>
  <c r="T68" i="17"/>
  <c r="V68" i="17"/>
  <c r="W68" i="17"/>
  <c r="X68" i="17"/>
  <c r="Y68" i="17"/>
  <c r="Z68" i="17"/>
  <c r="AA68" i="17"/>
  <c r="AB68" i="17"/>
  <c r="Q69" i="17"/>
  <c r="R69" i="17"/>
  <c r="S69" i="17"/>
  <c r="T69" i="17"/>
  <c r="V69" i="17"/>
  <c r="W69" i="17"/>
  <c r="X69" i="17"/>
  <c r="Y69" i="17"/>
  <c r="Z69" i="17"/>
  <c r="AA69" i="17"/>
  <c r="AB69" i="17"/>
  <c r="Q70" i="17"/>
  <c r="R70" i="17"/>
  <c r="S70" i="17"/>
  <c r="T70" i="17"/>
  <c r="V70" i="17"/>
  <c r="W70" i="17"/>
  <c r="X70" i="17"/>
  <c r="Y70" i="17"/>
  <c r="Z70" i="17"/>
  <c r="AA70" i="17"/>
  <c r="AB70" i="17"/>
  <c r="Q71" i="17"/>
  <c r="R71" i="17"/>
  <c r="S71" i="17"/>
  <c r="T71" i="17"/>
  <c r="V71" i="17"/>
  <c r="W71" i="17"/>
  <c r="X71" i="17"/>
  <c r="Y71" i="17"/>
  <c r="Z71" i="17"/>
  <c r="AA71" i="17"/>
  <c r="AB71" i="17"/>
  <c r="Q72" i="17"/>
  <c r="R72" i="17"/>
  <c r="S72" i="17"/>
  <c r="T72" i="17"/>
  <c r="V72" i="17"/>
  <c r="W72" i="17"/>
  <c r="X72" i="17"/>
  <c r="Y72" i="17"/>
  <c r="Z72" i="17"/>
  <c r="AA72" i="17"/>
  <c r="AB72" i="17"/>
  <c r="Q73" i="17"/>
  <c r="R73" i="17"/>
  <c r="S73" i="17"/>
  <c r="T73" i="17"/>
  <c r="V73" i="17"/>
  <c r="W73" i="17"/>
  <c r="X73" i="17"/>
  <c r="Y73" i="17"/>
  <c r="Z73" i="17"/>
  <c r="AA73" i="17"/>
  <c r="AB73" i="17"/>
  <c r="Q74" i="17"/>
  <c r="R74" i="17"/>
  <c r="S74" i="17"/>
  <c r="T74" i="17"/>
  <c r="V74" i="17"/>
  <c r="W74" i="17"/>
  <c r="X74" i="17"/>
  <c r="Y74" i="17"/>
  <c r="Z74" i="17"/>
  <c r="AA74" i="17"/>
  <c r="AB74" i="17"/>
  <c r="Q75" i="17"/>
  <c r="R75" i="17"/>
  <c r="S75" i="17"/>
  <c r="T75" i="17"/>
  <c r="V75" i="17"/>
  <c r="W75" i="17"/>
  <c r="X75" i="17"/>
  <c r="Y75" i="17"/>
  <c r="Z75" i="17"/>
  <c r="AA75" i="17"/>
  <c r="AB75" i="17"/>
  <c r="Q76" i="17"/>
  <c r="R76" i="17"/>
  <c r="S76" i="17"/>
  <c r="T76" i="17"/>
  <c r="V76" i="17"/>
  <c r="W76" i="17"/>
  <c r="X76" i="17"/>
  <c r="Y76" i="17"/>
  <c r="Z76" i="17"/>
  <c r="AA76" i="17"/>
  <c r="AB76" i="17"/>
  <c r="Q77" i="17"/>
  <c r="R77" i="17"/>
  <c r="S77" i="17"/>
  <c r="T77" i="17"/>
  <c r="V77" i="17"/>
  <c r="W77" i="17"/>
  <c r="X77" i="17"/>
  <c r="Y77" i="17"/>
  <c r="Z77" i="17"/>
  <c r="AA77" i="17"/>
  <c r="AB77" i="17"/>
  <c r="Q78" i="17"/>
  <c r="R78" i="17"/>
  <c r="S78" i="17"/>
  <c r="T78" i="17"/>
  <c r="V78" i="17"/>
  <c r="W78" i="17"/>
  <c r="X78" i="17"/>
  <c r="Y78" i="17"/>
  <c r="Z78" i="17"/>
  <c r="AA78" i="17"/>
  <c r="AB78" i="17"/>
  <c r="Q79" i="17"/>
  <c r="R79" i="17"/>
  <c r="S79" i="17"/>
  <c r="T79" i="17"/>
  <c r="V79" i="17"/>
  <c r="W79" i="17"/>
  <c r="X79" i="17"/>
  <c r="Y79" i="17"/>
  <c r="Z79" i="17"/>
  <c r="AA79" i="17"/>
  <c r="AB79" i="17"/>
  <c r="Q80" i="17"/>
  <c r="R80" i="17"/>
  <c r="S80" i="17"/>
  <c r="T80" i="17"/>
  <c r="V80" i="17"/>
  <c r="W80" i="17"/>
  <c r="X80" i="17"/>
  <c r="Y80" i="17"/>
  <c r="Z80" i="17"/>
  <c r="AA80" i="17"/>
  <c r="AB80" i="17"/>
  <c r="Q81" i="17"/>
  <c r="R81" i="17"/>
  <c r="S81" i="17"/>
  <c r="T81" i="17"/>
  <c r="V81" i="17"/>
  <c r="W81" i="17"/>
  <c r="X81" i="17"/>
  <c r="Y81" i="17"/>
  <c r="Z81" i="17"/>
  <c r="AA81" i="17"/>
  <c r="AB81" i="17"/>
  <c r="Q82" i="17"/>
  <c r="R82" i="17"/>
  <c r="S82" i="17"/>
  <c r="T82" i="17"/>
  <c r="V82" i="17"/>
  <c r="W82" i="17"/>
  <c r="X82" i="17"/>
  <c r="Y82" i="17"/>
  <c r="Z82" i="17"/>
  <c r="AA82" i="17"/>
  <c r="AB82" i="17"/>
  <c r="Q83" i="17"/>
  <c r="R83" i="17"/>
  <c r="S83" i="17"/>
  <c r="T83" i="17"/>
  <c r="V83" i="17"/>
  <c r="W83" i="17"/>
  <c r="X83" i="17"/>
  <c r="Y83" i="17"/>
  <c r="Z83" i="17"/>
  <c r="AA83" i="17"/>
  <c r="AB83" i="17"/>
  <c r="Q84" i="17"/>
  <c r="R84" i="17"/>
  <c r="S84" i="17"/>
  <c r="T84" i="17"/>
  <c r="V84" i="17"/>
  <c r="W84" i="17"/>
  <c r="X84" i="17"/>
  <c r="Y84" i="17"/>
  <c r="Z84" i="17"/>
  <c r="AA84" i="17"/>
  <c r="AB84" i="17"/>
  <c r="Q85" i="17"/>
  <c r="R85" i="17"/>
  <c r="S85" i="17"/>
  <c r="T85" i="17"/>
  <c r="V85" i="17"/>
  <c r="W85" i="17"/>
  <c r="X85" i="17"/>
  <c r="Y85" i="17"/>
  <c r="Z85" i="17"/>
  <c r="AA85" i="17"/>
  <c r="AB85" i="17"/>
  <c r="Q86" i="17"/>
  <c r="R86" i="17"/>
  <c r="S86" i="17"/>
  <c r="T86" i="17"/>
  <c r="V86" i="17"/>
  <c r="W86" i="17"/>
  <c r="X86" i="17"/>
  <c r="Y86" i="17"/>
  <c r="Z86" i="17"/>
  <c r="AA86" i="17"/>
  <c r="AB86" i="17"/>
  <c r="Q87" i="17"/>
  <c r="R87" i="17"/>
  <c r="S87" i="17"/>
  <c r="T87" i="17"/>
  <c r="V87" i="17"/>
  <c r="W87" i="17"/>
  <c r="X87" i="17"/>
  <c r="Y87" i="17"/>
  <c r="Z87" i="17"/>
  <c r="AA87" i="17"/>
  <c r="AB87" i="17"/>
  <c r="Q88" i="17"/>
  <c r="R88" i="17"/>
  <c r="S88" i="17"/>
  <c r="T88" i="17"/>
  <c r="V88" i="17"/>
  <c r="W88" i="17"/>
  <c r="X88" i="17"/>
  <c r="Y88" i="17"/>
  <c r="Z88" i="17"/>
  <c r="AA88" i="17"/>
  <c r="AB88" i="17"/>
  <c r="Q89" i="17"/>
  <c r="R89" i="17"/>
  <c r="S89" i="17"/>
  <c r="T89" i="17"/>
  <c r="V89" i="17"/>
  <c r="W89" i="17"/>
  <c r="X89" i="17"/>
  <c r="Y89" i="17"/>
  <c r="Z89" i="17"/>
  <c r="AA89" i="17"/>
  <c r="AB89" i="17"/>
  <c r="Q90" i="17"/>
  <c r="R90" i="17"/>
  <c r="S90" i="17"/>
  <c r="T90" i="17"/>
  <c r="V90" i="17"/>
  <c r="W90" i="17"/>
  <c r="X90" i="17"/>
  <c r="Y90" i="17"/>
  <c r="Z90" i="17"/>
  <c r="AA90" i="17"/>
  <c r="AB90" i="17"/>
  <c r="Q91" i="17"/>
  <c r="R91" i="17"/>
  <c r="S91" i="17"/>
  <c r="T91" i="17"/>
  <c r="V91" i="17"/>
  <c r="W91" i="17"/>
  <c r="X91" i="17"/>
  <c r="Y91" i="17"/>
  <c r="Z91" i="17"/>
  <c r="AA91" i="17"/>
  <c r="AB91" i="17"/>
  <c r="Q92" i="17"/>
  <c r="R92" i="17"/>
  <c r="S92" i="17"/>
  <c r="T92" i="17"/>
  <c r="V92" i="17"/>
  <c r="W92" i="17"/>
  <c r="X92" i="17"/>
  <c r="Y92" i="17"/>
  <c r="Z92" i="17"/>
  <c r="AA92" i="17"/>
  <c r="AB92" i="17"/>
  <c r="Q93" i="17"/>
  <c r="R93" i="17"/>
  <c r="S93" i="17"/>
  <c r="T93" i="17"/>
  <c r="V93" i="17"/>
  <c r="W93" i="17"/>
  <c r="X93" i="17"/>
  <c r="Y93" i="17"/>
  <c r="Z93" i="17"/>
  <c r="AA93" i="17"/>
  <c r="AB93" i="17"/>
  <c r="Q94" i="17"/>
  <c r="R94" i="17"/>
  <c r="S94" i="17"/>
  <c r="T94" i="17"/>
  <c r="V94" i="17"/>
  <c r="W94" i="17"/>
  <c r="X94" i="17"/>
  <c r="Y94" i="17"/>
  <c r="Z94" i="17"/>
  <c r="AA94" i="17"/>
  <c r="AB94" i="17"/>
  <c r="Q95" i="17"/>
  <c r="R95" i="17"/>
  <c r="S95" i="17"/>
  <c r="T95" i="17"/>
  <c r="V95" i="17"/>
  <c r="W95" i="17"/>
  <c r="X95" i="17"/>
  <c r="Y95" i="17"/>
  <c r="Z95" i="17"/>
  <c r="AA95" i="17"/>
  <c r="AB95" i="17"/>
  <c r="Q96" i="17"/>
  <c r="R96" i="17"/>
  <c r="S96" i="17"/>
  <c r="T96" i="17"/>
  <c r="V96" i="17"/>
  <c r="W96" i="17"/>
  <c r="X96" i="17"/>
  <c r="Y96" i="17"/>
  <c r="Z96" i="17"/>
  <c r="AA96" i="17"/>
  <c r="AB96" i="17"/>
  <c r="Q97" i="17"/>
  <c r="R97" i="17"/>
  <c r="S97" i="17"/>
  <c r="T97" i="17"/>
  <c r="V97" i="17"/>
  <c r="W97" i="17"/>
  <c r="X97" i="17"/>
  <c r="Y97" i="17"/>
  <c r="Z97" i="17"/>
  <c r="AA97" i="17"/>
  <c r="AB97" i="17"/>
  <c r="Q98" i="17"/>
  <c r="R98" i="17"/>
  <c r="S98" i="17"/>
  <c r="T98" i="17"/>
  <c r="V98" i="17"/>
  <c r="W98" i="17"/>
  <c r="X98" i="17"/>
  <c r="Y98" i="17"/>
  <c r="Z98" i="17"/>
  <c r="AA98" i="17"/>
  <c r="AB98" i="17"/>
  <c r="Q99" i="17"/>
  <c r="R99" i="17"/>
  <c r="S99" i="17"/>
  <c r="T99" i="17"/>
  <c r="V99" i="17"/>
  <c r="W99" i="17"/>
  <c r="X99" i="17"/>
  <c r="Y99" i="17"/>
  <c r="Z99" i="17"/>
  <c r="AA99" i="17"/>
  <c r="AB99" i="17"/>
  <c r="Q100" i="17"/>
  <c r="R100" i="17"/>
  <c r="S100" i="17"/>
  <c r="T100" i="17"/>
  <c r="V100" i="17"/>
  <c r="W100" i="17"/>
  <c r="X100" i="17"/>
  <c r="Y100" i="17"/>
  <c r="Z100" i="17"/>
  <c r="AA100" i="17"/>
  <c r="AB100" i="17"/>
  <c r="Q101" i="17"/>
  <c r="R101" i="17"/>
  <c r="S101" i="17"/>
  <c r="T101" i="17"/>
  <c r="V101" i="17"/>
  <c r="W101" i="17"/>
  <c r="X101" i="17"/>
  <c r="Y101" i="17"/>
  <c r="Z101" i="17"/>
  <c r="AA101" i="17"/>
  <c r="AB101" i="17"/>
  <c r="Q102" i="17"/>
  <c r="R102" i="17"/>
  <c r="S102" i="17"/>
  <c r="T102" i="17"/>
  <c r="V102" i="17"/>
  <c r="W102" i="17"/>
  <c r="X102" i="17"/>
  <c r="Y102" i="17"/>
  <c r="Z102" i="17"/>
  <c r="AA102" i="17"/>
  <c r="AB102" i="17"/>
  <c r="Q103" i="17"/>
  <c r="R103" i="17"/>
  <c r="S103" i="17"/>
  <c r="T103" i="17"/>
  <c r="V103" i="17"/>
  <c r="W103" i="17"/>
  <c r="X103" i="17"/>
  <c r="Y103" i="17"/>
  <c r="Z103" i="17"/>
  <c r="AA103" i="17"/>
  <c r="AB103" i="17"/>
  <c r="Q104" i="17"/>
  <c r="R104" i="17"/>
  <c r="S104" i="17"/>
  <c r="T104" i="17"/>
  <c r="V104" i="17"/>
  <c r="W104" i="17"/>
  <c r="X104" i="17"/>
  <c r="Y104" i="17"/>
  <c r="Z104" i="17"/>
  <c r="AA104" i="17"/>
  <c r="AB104" i="17"/>
  <c r="Q105" i="17"/>
  <c r="R105" i="17"/>
  <c r="S105" i="17"/>
  <c r="T105" i="17"/>
  <c r="V105" i="17"/>
  <c r="W105" i="17"/>
  <c r="X105" i="17"/>
  <c r="Y105" i="17"/>
  <c r="Z105" i="17"/>
  <c r="AA105" i="17"/>
  <c r="AB105" i="17"/>
  <c r="Q106" i="17"/>
  <c r="R106" i="17"/>
  <c r="S106" i="17"/>
  <c r="T106" i="17"/>
  <c r="V106" i="17"/>
  <c r="W106" i="17"/>
  <c r="X106" i="17"/>
  <c r="Y106" i="17"/>
  <c r="Z106" i="17"/>
  <c r="AA106" i="17"/>
  <c r="AB106" i="17"/>
  <c r="Q107" i="17"/>
  <c r="R107" i="17"/>
  <c r="S107" i="17"/>
  <c r="T107" i="17"/>
  <c r="V107" i="17"/>
  <c r="W107" i="17"/>
  <c r="X107" i="17"/>
  <c r="Y107" i="17"/>
  <c r="Z107" i="17"/>
  <c r="AA107" i="17"/>
  <c r="AB107" i="17"/>
  <c r="Q108" i="17"/>
  <c r="R108" i="17"/>
  <c r="S108" i="17"/>
  <c r="T108" i="17"/>
  <c r="V108" i="17"/>
  <c r="W108" i="17"/>
  <c r="X108" i="17"/>
  <c r="Y108" i="17"/>
  <c r="Z108" i="17"/>
  <c r="AA108" i="17"/>
  <c r="AB108" i="17"/>
  <c r="Q109" i="17"/>
  <c r="R109" i="17"/>
  <c r="S109" i="17"/>
  <c r="T109" i="17"/>
  <c r="V109" i="17"/>
  <c r="W109" i="17"/>
  <c r="X109" i="17"/>
  <c r="Y109" i="17"/>
  <c r="Z109" i="17"/>
  <c r="AA109" i="17"/>
  <c r="AB109" i="17"/>
  <c r="Q110" i="17"/>
  <c r="R110" i="17"/>
  <c r="S110" i="17"/>
  <c r="T110" i="17"/>
  <c r="V110" i="17"/>
  <c r="W110" i="17"/>
  <c r="X110" i="17"/>
  <c r="Y110" i="17"/>
  <c r="Z110" i="17"/>
  <c r="AA110" i="17"/>
  <c r="AB110" i="17"/>
  <c r="Q111" i="17"/>
  <c r="R111" i="17"/>
  <c r="S111" i="17"/>
  <c r="T111" i="17"/>
  <c r="V111" i="17"/>
  <c r="W111" i="17"/>
  <c r="X111" i="17"/>
  <c r="Y111" i="17"/>
  <c r="Z111" i="17"/>
  <c r="AA111" i="17"/>
  <c r="AB111" i="17"/>
  <c r="Q112" i="17"/>
  <c r="R112" i="17"/>
  <c r="S112" i="17"/>
  <c r="T112" i="17"/>
  <c r="V112" i="17"/>
  <c r="W112" i="17"/>
  <c r="X112" i="17"/>
  <c r="Y112" i="17"/>
  <c r="Z112" i="17"/>
  <c r="AA112" i="17"/>
  <c r="AB112" i="17"/>
  <c r="Q113" i="17"/>
  <c r="R113" i="17"/>
  <c r="S113" i="17"/>
  <c r="T113" i="17"/>
  <c r="V113" i="17"/>
  <c r="W113" i="17"/>
  <c r="X113" i="17"/>
  <c r="Y113" i="17"/>
  <c r="Z113" i="17"/>
  <c r="AA113" i="17"/>
  <c r="AB113" i="17"/>
  <c r="Q114" i="17"/>
  <c r="R114" i="17"/>
  <c r="S114" i="17"/>
  <c r="T114" i="17"/>
  <c r="V114" i="17"/>
  <c r="W114" i="17"/>
  <c r="X114" i="17"/>
  <c r="Y114" i="17"/>
  <c r="Z114" i="17"/>
  <c r="AA114" i="17"/>
  <c r="AB114" i="17"/>
  <c r="Q115" i="17"/>
  <c r="R115" i="17"/>
  <c r="S115" i="17"/>
  <c r="T115" i="17"/>
  <c r="V115" i="17"/>
  <c r="W115" i="17"/>
  <c r="X115" i="17"/>
  <c r="Y115" i="17"/>
  <c r="Z115" i="17"/>
  <c r="AA115" i="17"/>
  <c r="AB115" i="17"/>
  <c r="Q116" i="17"/>
  <c r="R116" i="17"/>
  <c r="S116" i="17"/>
  <c r="T116" i="17"/>
  <c r="V116" i="17"/>
  <c r="W116" i="17"/>
  <c r="X116" i="17"/>
  <c r="Y116" i="17"/>
  <c r="Z116" i="17"/>
  <c r="AA116" i="17"/>
  <c r="AB116" i="17"/>
  <c r="Q117" i="17"/>
  <c r="R117" i="17"/>
  <c r="S117" i="17"/>
  <c r="T117" i="17"/>
  <c r="V117" i="17"/>
  <c r="W117" i="17"/>
  <c r="X117" i="17"/>
  <c r="Y117" i="17"/>
  <c r="Z117" i="17"/>
  <c r="AA117" i="17"/>
  <c r="AB117" i="17"/>
  <c r="Q118" i="17"/>
  <c r="R118" i="17"/>
  <c r="S118" i="17"/>
  <c r="T118" i="17"/>
  <c r="V118" i="17"/>
  <c r="W118" i="17"/>
  <c r="X118" i="17"/>
  <c r="Y118" i="17"/>
  <c r="Z118" i="17"/>
  <c r="AA118" i="17"/>
  <c r="AB118" i="17"/>
  <c r="Q119" i="17"/>
  <c r="R119" i="17"/>
  <c r="S119" i="17"/>
  <c r="T119" i="17"/>
  <c r="V119" i="17"/>
  <c r="W119" i="17"/>
  <c r="X119" i="17"/>
  <c r="Y119" i="17"/>
  <c r="Z119" i="17"/>
  <c r="AA119" i="17"/>
  <c r="AB119" i="17"/>
  <c r="Q120" i="17"/>
  <c r="R120" i="17"/>
  <c r="S120" i="17"/>
  <c r="T120" i="17"/>
  <c r="V120" i="17"/>
  <c r="W120" i="17"/>
  <c r="X120" i="17"/>
  <c r="Y120" i="17"/>
  <c r="Z120" i="17"/>
  <c r="AA120" i="17"/>
  <c r="AB120" i="17"/>
  <c r="Q121" i="17"/>
  <c r="R121" i="17"/>
  <c r="S121" i="17"/>
  <c r="T121" i="17"/>
  <c r="V121" i="17"/>
  <c r="W121" i="17"/>
  <c r="X121" i="17"/>
  <c r="Y121" i="17"/>
  <c r="Z121" i="17"/>
  <c r="AA121" i="17"/>
  <c r="AB121" i="17"/>
  <c r="Q122" i="17"/>
  <c r="R122" i="17"/>
  <c r="S122" i="17"/>
  <c r="T122" i="17"/>
  <c r="V122" i="17"/>
  <c r="W122" i="17"/>
  <c r="X122" i="17"/>
  <c r="Y122" i="17"/>
  <c r="Z122" i="17"/>
  <c r="AA122" i="17"/>
  <c r="AB122" i="17"/>
  <c r="Q123" i="17"/>
  <c r="R123" i="17"/>
  <c r="S123" i="17"/>
  <c r="T123" i="17"/>
  <c r="V123" i="17"/>
  <c r="W123" i="17"/>
  <c r="X123" i="17"/>
  <c r="Y123" i="17"/>
  <c r="Z123" i="17"/>
  <c r="AA123" i="17"/>
  <c r="AB123" i="17"/>
  <c r="Q124" i="17"/>
  <c r="R124" i="17"/>
  <c r="S124" i="17"/>
  <c r="T124" i="17"/>
  <c r="V124" i="17"/>
  <c r="W124" i="17"/>
  <c r="X124" i="17"/>
  <c r="Y124" i="17"/>
  <c r="Z124" i="17"/>
  <c r="AA124" i="17"/>
  <c r="AB124" i="17"/>
  <c r="Q125" i="17"/>
  <c r="R125" i="17"/>
  <c r="S125" i="17"/>
  <c r="T125" i="17"/>
  <c r="V125" i="17"/>
  <c r="W125" i="17"/>
  <c r="X125" i="17"/>
  <c r="Y125" i="17"/>
  <c r="Z125" i="17"/>
  <c r="AA125" i="17"/>
  <c r="AB125" i="17"/>
  <c r="Q126" i="17"/>
  <c r="R126" i="17"/>
  <c r="S126" i="17"/>
  <c r="T126" i="17"/>
  <c r="V126" i="17"/>
  <c r="W126" i="17"/>
  <c r="X126" i="17"/>
  <c r="Y126" i="17"/>
  <c r="Z126" i="17"/>
  <c r="AA126" i="17"/>
  <c r="AB126" i="17"/>
  <c r="Q127" i="17"/>
  <c r="R127" i="17"/>
  <c r="S127" i="17"/>
  <c r="T127" i="17"/>
  <c r="V127" i="17"/>
  <c r="W127" i="17"/>
  <c r="X127" i="17"/>
  <c r="Y127" i="17"/>
  <c r="Z127" i="17"/>
  <c r="AA127" i="17"/>
  <c r="AB127" i="17"/>
  <c r="Q128" i="17"/>
  <c r="R128" i="17"/>
  <c r="S128" i="17"/>
  <c r="T128" i="17"/>
  <c r="V128" i="17"/>
  <c r="W128" i="17"/>
  <c r="X128" i="17"/>
  <c r="Y128" i="17"/>
  <c r="Z128" i="17"/>
  <c r="AA128" i="17"/>
  <c r="AB128" i="17"/>
  <c r="Q129" i="17"/>
  <c r="R129" i="17"/>
  <c r="S129" i="17"/>
  <c r="T129" i="17"/>
  <c r="V129" i="17"/>
  <c r="W129" i="17"/>
  <c r="X129" i="17"/>
  <c r="Y129" i="17"/>
  <c r="Z129" i="17"/>
  <c r="AA129" i="17"/>
  <c r="AB129" i="17"/>
  <c r="Q130" i="17"/>
  <c r="R130" i="17"/>
  <c r="S130" i="17"/>
  <c r="T130" i="17"/>
  <c r="V130" i="17"/>
  <c r="W130" i="17"/>
  <c r="X130" i="17"/>
  <c r="Y130" i="17"/>
  <c r="Z130" i="17"/>
  <c r="AA130" i="17"/>
  <c r="AB130" i="17"/>
  <c r="Q131" i="17"/>
  <c r="R131" i="17"/>
  <c r="S131" i="17"/>
  <c r="T131" i="17"/>
  <c r="V131" i="17"/>
  <c r="W131" i="17"/>
  <c r="X131" i="17"/>
  <c r="Y131" i="17"/>
  <c r="Z131" i="17"/>
  <c r="AA131" i="17"/>
  <c r="AB131" i="17"/>
  <c r="Q132" i="17"/>
  <c r="R132" i="17"/>
  <c r="S132" i="17"/>
  <c r="T132" i="17"/>
  <c r="V132" i="17"/>
  <c r="W132" i="17"/>
  <c r="X132" i="17"/>
  <c r="Y132" i="17"/>
  <c r="Z132" i="17"/>
  <c r="AA132" i="17"/>
  <c r="AB132" i="17"/>
  <c r="Q133" i="17"/>
  <c r="R133" i="17"/>
  <c r="S133" i="17"/>
  <c r="T133" i="17"/>
  <c r="V133" i="17"/>
  <c r="W133" i="17"/>
  <c r="X133" i="17"/>
  <c r="Y133" i="17"/>
  <c r="Z133" i="17"/>
  <c r="AA133" i="17"/>
  <c r="AB133" i="17"/>
  <c r="Q134" i="17"/>
  <c r="R134" i="17"/>
  <c r="S134" i="17"/>
  <c r="T134" i="17"/>
  <c r="V134" i="17"/>
  <c r="W134" i="17"/>
  <c r="X134" i="17"/>
  <c r="Y134" i="17"/>
  <c r="Z134" i="17"/>
  <c r="AA134" i="17"/>
  <c r="AB134" i="17"/>
  <c r="Q135" i="17"/>
  <c r="R135" i="17"/>
  <c r="S135" i="17"/>
  <c r="T135" i="17"/>
  <c r="V135" i="17"/>
  <c r="W135" i="17"/>
  <c r="X135" i="17"/>
  <c r="Y135" i="17"/>
  <c r="Z135" i="17"/>
  <c r="AA135" i="17"/>
  <c r="AB135" i="17"/>
  <c r="Q136" i="17"/>
  <c r="R136" i="17"/>
  <c r="S136" i="17"/>
  <c r="T136" i="17"/>
  <c r="V136" i="17"/>
  <c r="W136" i="17"/>
  <c r="X136" i="17"/>
  <c r="Y136" i="17"/>
  <c r="Z136" i="17"/>
  <c r="AA136" i="17"/>
  <c r="AB136" i="17"/>
  <c r="Q137" i="17"/>
  <c r="R137" i="17"/>
  <c r="S137" i="17"/>
  <c r="T137" i="17"/>
  <c r="V137" i="17"/>
  <c r="W137" i="17"/>
  <c r="X137" i="17"/>
  <c r="Y137" i="17"/>
  <c r="Z137" i="17"/>
  <c r="AA137" i="17"/>
  <c r="AB137" i="17"/>
  <c r="Q138" i="17"/>
  <c r="R138" i="17"/>
  <c r="S138" i="17"/>
  <c r="T138" i="17"/>
  <c r="V138" i="17"/>
  <c r="W138" i="17"/>
  <c r="X138" i="17"/>
  <c r="Y138" i="17"/>
  <c r="Z138" i="17"/>
  <c r="AA138" i="17"/>
  <c r="AB138" i="17"/>
  <c r="Q139" i="17"/>
  <c r="R139" i="17"/>
  <c r="S139" i="17"/>
  <c r="T139" i="17"/>
  <c r="V139" i="17"/>
  <c r="W139" i="17"/>
  <c r="X139" i="17"/>
  <c r="Y139" i="17"/>
  <c r="Z139" i="17"/>
  <c r="AA139" i="17"/>
  <c r="AB139" i="17"/>
  <c r="Q140" i="17"/>
  <c r="R140" i="17"/>
  <c r="S140" i="17"/>
  <c r="T140" i="17"/>
  <c r="V140" i="17"/>
  <c r="W140" i="17"/>
  <c r="X140" i="17"/>
  <c r="Y140" i="17"/>
  <c r="Z140" i="17"/>
  <c r="AA140" i="17"/>
  <c r="AB140" i="17"/>
  <c r="Q141" i="17"/>
  <c r="R141" i="17"/>
  <c r="S141" i="17"/>
  <c r="T141" i="17"/>
  <c r="V141" i="17"/>
  <c r="W141" i="17"/>
  <c r="X141" i="17"/>
  <c r="Y141" i="17"/>
  <c r="Z141" i="17"/>
  <c r="AA141" i="17"/>
  <c r="AB141" i="17"/>
  <c r="Q142" i="17"/>
  <c r="R142" i="17"/>
  <c r="S142" i="17"/>
  <c r="T142" i="17"/>
  <c r="V142" i="17"/>
  <c r="W142" i="17"/>
  <c r="X142" i="17"/>
  <c r="Y142" i="17"/>
  <c r="Z142" i="17"/>
  <c r="AA142" i="17"/>
  <c r="AB142" i="17"/>
  <c r="Q143" i="17"/>
  <c r="R143" i="17"/>
  <c r="S143" i="17"/>
  <c r="T143" i="17"/>
  <c r="V143" i="17"/>
  <c r="W143" i="17"/>
  <c r="X143" i="17"/>
  <c r="Y143" i="17"/>
  <c r="Z143" i="17"/>
  <c r="AA143" i="17"/>
  <c r="AB143" i="17"/>
  <c r="Q144" i="17"/>
  <c r="R144" i="17"/>
  <c r="S144" i="17"/>
  <c r="T144" i="17"/>
  <c r="V144" i="17"/>
  <c r="W144" i="17"/>
  <c r="X144" i="17"/>
  <c r="Y144" i="17"/>
  <c r="Z144" i="17"/>
  <c r="AA144" i="17"/>
  <c r="AB144" i="17"/>
  <c r="Q145" i="17"/>
  <c r="R145" i="17"/>
  <c r="S145" i="17"/>
  <c r="T145" i="17"/>
  <c r="V145" i="17"/>
  <c r="W145" i="17"/>
  <c r="X145" i="17"/>
  <c r="Y145" i="17"/>
  <c r="Z145" i="17"/>
  <c r="AA145" i="17"/>
  <c r="AB145" i="17"/>
  <c r="Q146" i="17"/>
  <c r="R146" i="17"/>
  <c r="S146" i="17"/>
  <c r="T146" i="17"/>
  <c r="V146" i="17"/>
  <c r="W146" i="17"/>
  <c r="X146" i="17"/>
  <c r="Y146" i="17"/>
  <c r="Z146" i="17"/>
  <c r="AA146" i="17"/>
  <c r="AB146" i="17"/>
  <c r="Q147" i="17"/>
  <c r="R147" i="17"/>
  <c r="S147" i="17"/>
  <c r="T147" i="17"/>
  <c r="V147" i="17"/>
  <c r="W147" i="17"/>
  <c r="X147" i="17"/>
  <c r="Y147" i="17"/>
  <c r="Z147" i="17"/>
  <c r="AA147" i="17"/>
  <c r="AB147" i="17"/>
  <c r="Q148" i="17"/>
  <c r="R148" i="17"/>
  <c r="S148" i="17"/>
  <c r="T148" i="17"/>
  <c r="V148" i="17"/>
  <c r="W148" i="17"/>
  <c r="X148" i="17"/>
  <c r="Y148" i="17"/>
  <c r="Z148" i="17"/>
  <c r="AA148" i="17"/>
  <c r="AB148" i="17"/>
  <c r="Q149" i="17"/>
  <c r="R149" i="17"/>
  <c r="S149" i="17"/>
  <c r="T149" i="17"/>
  <c r="V149" i="17"/>
  <c r="W149" i="17"/>
  <c r="X149" i="17"/>
  <c r="Y149" i="17"/>
  <c r="Z149" i="17"/>
  <c r="AA149" i="17"/>
  <c r="AB149" i="17"/>
  <c r="Q150" i="17"/>
  <c r="R150" i="17"/>
  <c r="S150" i="17"/>
  <c r="T150" i="17"/>
  <c r="V150" i="17"/>
  <c r="W150" i="17"/>
  <c r="X150" i="17"/>
  <c r="Y150" i="17"/>
  <c r="Z150" i="17"/>
  <c r="AA150" i="17"/>
  <c r="AB150" i="17"/>
  <c r="Q151" i="17"/>
  <c r="R151" i="17"/>
  <c r="S151" i="17"/>
  <c r="T151" i="17"/>
  <c r="V151" i="17"/>
  <c r="W151" i="17"/>
  <c r="X151" i="17"/>
  <c r="Y151" i="17"/>
  <c r="Z151" i="17"/>
  <c r="AA151" i="17"/>
  <c r="AB151" i="17"/>
  <c r="Q152" i="17"/>
  <c r="R152" i="17"/>
  <c r="S152" i="17"/>
  <c r="T152" i="17"/>
  <c r="V152" i="17"/>
  <c r="W152" i="17"/>
  <c r="X152" i="17"/>
  <c r="Y152" i="17"/>
  <c r="Z152" i="17"/>
  <c r="AA152" i="17"/>
  <c r="AB152" i="17"/>
  <c r="Q153" i="17"/>
  <c r="R153" i="17"/>
  <c r="S153" i="17"/>
  <c r="T153" i="17"/>
  <c r="V153" i="17"/>
  <c r="W153" i="17"/>
  <c r="X153" i="17"/>
  <c r="Y153" i="17"/>
  <c r="Z153" i="17"/>
  <c r="AA153" i="17"/>
  <c r="AB153" i="17"/>
  <c r="Q154" i="17"/>
  <c r="R154" i="17"/>
  <c r="S154" i="17"/>
  <c r="T154" i="17"/>
  <c r="V154" i="17"/>
  <c r="W154" i="17"/>
  <c r="X154" i="17"/>
  <c r="Y154" i="17"/>
  <c r="Z154" i="17"/>
  <c r="AA154" i="17"/>
  <c r="AB154" i="17"/>
  <c r="Q155" i="17"/>
  <c r="R155" i="17"/>
  <c r="S155" i="17"/>
  <c r="T155" i="17"/>
  <c r="V155" i="17"/>
  <c r="W155" i="17"/>
  <c r="X155" i="17"/>
  <c r="Y155" i="17"/>
  <c r="Z155" i="17"/>
  <c r="AA155" i="17"/>
  <c r="AB155" i="17"/>
  <c r="Q156" i="17"/>
  <c r="R156" i="17"/>
  <c r="S156" i="17"/>
  <c r="T156" i="17"/>
  <c r="V156" i="17"/>
  <c r="W156" i="17"/>
  <c r="X156" i="17"/>
  <c r="Y156" i="17"/>
  <c r="Z156" i="17"/>
  <c r="AA156" i="17"/>
  <c r="AB156" i="17"/>
  <c r="Q157" i="17"/>
  <c r="R157" i="17"/>
  <c r="S157" i="17"/>
  <c r="T157" i="17"/>
  <c r="V157" i="17"/>
  <c r="W157" i="17"/>
  <c r="X157" i="17"/>
  <c r="Y157" i="17"/>
  <c r="Z157" i="17"/>
  <c r="AA157" i="17"/>
  <c r="AB157" i="17"/>
  <c r="Q158" i="17"/>
  <c r="R158" i="17"/>
  <c r="S158" i="17"/>
  <c r="T158" i="17"/>
  <c r="V158" i="17"/>
  <c r="W158" i="17"/>
  <c r="X158" i="17"/>
  <c r="Y158" i="17"/>
  <c r="Z158" i="17"/>
  <c r="AA158" i="17"/>
  <c r="AB158" i="17"/>
  <c r="Q159" i="17"/>
  <c r="R159" i="17"/>
  <c r="S159" i="17"/>
  <c r="T159" i="17"/>
  <c r="V159" i="17"/>
  <c r="W159" i="17"/>
  <c r="X159" i="17"/>
  <c r="Y159" i="17"/>
  <c r="Z159" i="17"/>
  <c r="AA159" i="17"/>
  <c r="AB159" i="17"/>
  <c r="Q160" i="17"/>
  <c r="R160" i="17"/>
  <c r="S160" i="17"/>
  <c r="T160" i="17"/>
  <c r="V160" i="17"/>
  <c r="W160" i="17"/>
  <c r="X160" i="17"/>
  <c r="Y160" i="17"/>
  <c r="Z160" i="17"/>
  <c r="AA160" i="17"/>
  <c r="AB160" i="17"/>
  <c r="Q161" i="17"/>
  <c r="R161" i="17"/>
  <c r="S161" i="17"/>
  <c r="T161" i="17"/>
  <c r="V161" i="17"/>
  <c r="W161" i="17"/>
  <c r="X161" i="17"/>
  <c r="Y161" i="17"/>
  <c r="Z161" i="17"/>
  <c r="AA161" i="17"/>
  <c r="AB161" i="17"/>
  <c r="Q162" i="17"/>
  <c r="R162" i="17"/>
  <c r="S162" i="17"/>
  <c r="T162" i="17"/>
  <c r="V162" i="17"/>
  <c r="W162" i="17"/>
  <c r="X162" i="17"/>
  <c r="Y162" i="17"/>
  <c r="Z162" i="17"/>
  <c r="AA162" i="17"/>
  <c r="AB162" i="17"/>
  <c r="Q163" i="17"/>
  <c r="R163" i="17"/>
  <c r="S163" i="17"/>
  <c r="T163" i="17"/>
  <c r="V163" i="17"/>
  <c r="W163" i="17"/>
  <c r="X163" i="17"/>
  <c r="Y163" i="17"/>
  <c r="Z163" i="17"/>
  <c r="AA163" i="17"/>
  <c r="AB163" i="17"/>
  <c r="Q164" i="17"/>
  <c r="R164" i="17"/>
  <c r="S164" i="17"/>
  <c r="T164" i="17"/>
  <c r="V164" i="17"/>
  <c r="W164" i="17"/>
  <c r="X164" i="17"/>
  <c r="Y164" i="17"/>
  <c r="Z164" i="17"/>
  <c r="AA164" i="17"/>
  <c r="AB164" i="17"/>
  <c r="Q165" i="17"/>
  <c r="R165" i="17"/>
  <c r="S165" i="17"/>
  <c r="T165" i="17"/>
  <c r="V165" i="17"/>
  <c r="W165" i="17"/>
  <c r="X165" i="17"/>
  <c r="Y165" i="17"/>
  <c r="Z165" i="17"/>
  <c r="AA165" i="17"/>
  <c r="AB165" i="17"/>
  <c r="Q166" i="17"/>
  <c r="R166" i="17"/>
  <c r="S166" i="17"/>
  <c r="T166" i="17"/>
  <c r="V166" i="17"/>
  <c r="W166" i="17"/>
  <c r="X166" i="17"/>
  <c r="Y166" i="17"/>
  <c r="Z166" i="17"/>
  <c r="AA166" i="17"/>
  <c r="AB166" i="17"/>
  <c r="Q167" i="17"/>
  <c r="R167" i="17"/>
  <c r="S167" i="17"/>
  <c r="T167" i="17"/>
  <c r="V167" i="17"/>
  <c r="W167" i="17"/>
  <c r="X167" i="17"/>
  <c r="Y167" i="17"/>
  <c r="Z167" i="17"/>
  <c r="AA167" i="17"/>
  <c r="AB167" i="17"/>
  <c r="Q168" i="17"/>
  <c r="R168" i="17"/>
  <c r="S168" i="17"/>
  <c r="T168" i="17"/>
  <c r="V168" i="17"/>
  <c r="W168" i="17"/>
  <c r="X168" i="17"/>
  <c r="Y168" i="17"/>
  <c r="Z168" i="17"/>
  <c r="AA168" i="17"/>
  <c r="AB168" i="17"/>
  <c r="Q169" i="17"/>
  <c r="R169" i="17"/>
  <c r="S169" i="17"/>
  <c r="T169" i="17"/>
  <c r="V169" i="17"/>
  <c r="W169" i="17"/>
  <c r="X169" i="17"/>
  <c r="Y169" i="17"/>
  <c r="Z169" i="17"/>
  <c r="AA169" i="17"/>
  <c r="AB169" i="17"/>
  <c r="Q170" i="17"/>
  <c r="R170" i="17"/>
  <c r="S170" i="17"/>
  <c r="T170" i="17"/>
  <c r="V170" i="17"/>
  <c r="W170" i="17"/>
  <c r="X170" i="17"/>
  <c r="Y170" i="17"/>
  <c r="Z170" i="17"/>
  <c r="AA170" i="17"/>
  <c r="AB170" i="17"/>
  <c r="Q171" i="17"/>
  <c r="R171" i="17"/>
  <c r="S171" i="17"/>
  <c r="T171" i="17"/>
  <c r="V171" i="17"/>
  <c r="W171" i="17"/>
  <c r="X171" i="17"/>
  <c r="Y171" i="17"/>
  <c r="Z171" i="17"/>
  <c r="AA171" i="17"/>
  <c r="AB171" i="17"/>
  <c r="Q172" i="17"/>
  <c r="R172" i="17"/>
  <c r="S172" i="17"/>
  <c r="T172" i="17"/>
  <c r="V172" i="17"/>
  <c r="W172" i="17"/>
  <c r="X172" i="17"/>
  <c r="Y172" i="17"/>
  <c r="Z172" i="17"/>
  <c r="AA172" i="17"/>
  <c r="AB172" i="17"/>
  <c r="Q173" i="17"/>
  <c r="R173" i="17"/>
  <c r="S173" i="17"/>
  <c r="T173" i="17"/>
  <c r="V173" i="17"/>
  <c r="W173" i="17"/>
  <c r="X173" i="17"/>
  <c r="Y173" i="17"/>
  <c r="Z173" i="17"/>
  <c r="AA173" i="17"/>
  <c r="AB173" i="17"/>
  <c r="Q174" i="17"/>
  <c r="R174" i="17"/>
  <c r="S174" i="17"/>
  <c r="T174" i="17"/>
  <c r="V174" i="17"/>
  <c r="W174" i="17"/>
  <c r="X174" i="17"/>
  <c r="Y174" i="17"/>
  <c r="Z174" i="17"/>
  <c r="AA174" i="17"/>
  <c r="AB174" i="17"/>
  <c r="Q175" i="17"/>
  <c r="R175" i="17"/>
  <c r="S175" i="17"/>
  <c r="T175" i="17"/>
  <c r="V175" i="17"/>
  <c r="W175" i="17"/>
  <c r="X175" i="17"/>
  <c r="Y175" i="17"/>
  <c r="Z175" i="17"/>
  <c r="AA175" i="17"/>
  <c r="AB175" i="17"/>
  <c r="Q176" i="17"/>
  <c r="R176" i="17"/>
  <c r="S176" i="17"/>
  <c r="T176" i="17"/>
  <c r="V176" i="17"/>
  <c r="W176" i="17"/>
  <c r="X176" i="17"/>
  <c r="Y176" i="17"/>
  <c r="Z176" i="17"/>
  <c r="AA176" i="17"/>
  <c r="AB176" i="17"/>
  <c r="Q177" i="17"/>
  <c r="R177" i="17"/>
  <c r="S177" i="17"/>
  <c r="T177" i="17"/>
  <c r="V177" i="17"/>
  <c r="W177" i="17"/>
  <c r="X177" i="17"/>
  <c r="Y177" i="17"/>
  <c r="Z177" i="17"/>
  <c r="AA177" i="17"/>
  <c r="AB177" i="17"/>
  <c r="Q178" i="17"/>
  <c r="R178" i="17"/>
  <c r="S178" i="17"/>
  <c r="T178" i="17"/>
  <c r="V178" i="17"/>
  <c r="W178" i="17"/>
  <c r="X178" i="17"/>
  <c r="Y178" i="17"/>
  <c r="Z178" i="17"/>
  <c r="AA178" i="17"/>
  <c r="AB178" i="17"/>
  <c r="Q179" i="17"/>
  <c r="R179" i="17"/>
  <c r="S179" i="17"/>
  <c r="T179" i="17"/>
  <c r="V179" i="17"/>
  <c r="W179" i="17"/>
  <c r="X179" i="17"/>
  <c r="Y179" i="17"/>
  <c r="Z179" i="17"/>
  <c r="AA179" i="17"/>
  <c r="AB179" i="17"/>
  <c r="Q180" i="17"/>
  <c r="R180" i="17"/>
  <c r="S180" i="17"/>
  <c r="T180" i="17"/>
  <c r="V180" i="17"/>
  <c r="W180" i="17"/>
  <c r="X180" i="17"/>
  <c r="Y180" i="17"/>
  <c r="Z180" i="17"/>
  <c r="AA180" i="17"/>
  <c r="AB180" i="17"/>
  <c r="Q181" i="17"/>
  <c r="R181" i="17"/>
  <c r="S181" i="17"/>
  <c r="T181" i="17"/>
  <c r="V181" i="17"/>
  <c r="W181" i="17"/>
  <c r="X181" i="17"/>
  <c r="Y181" i="17"/>
  <c r="Z181" i="17"/>
  <c r="AA181" i="17"/>
  <c r="AB181" i="17"/>
  <c r="Q182" i="17"/>
  <c r="R182" i="17"/>
  <c r="S182" i="17"/>
  <c r="T182" i="17"/>
  <c r="V182" i="17"/>
  <c r="W182" i="17"/>
  <c r="X182" i="17"/>
  <c r="Y182" i="17"/>
  <c r="Z182" i="17"/>
  <c r="AA182" i="17"/>
  <c r="AB182" i="17"/>
  <c r="Q183" i="17"/>
  <c r="R183" i="17"/>
  <c r="S183" i="17"/>
  <c r="T183" i="17"/>
  <c r="V183" i="17"/>
  <c r="W183" i="17"/>
  <c r="X183" i="17"/>
  <c r="Y183" i="17"/>
  <c r="Z183" i="17"/>
  <c r="AA183" i="17"/>
  <c r="AB183" i="17"/>
  <c r="Q184" i="17"/>
  <c r="R184" i="17"/>
  <c r="S184" i="17"/>
  <c r="T184" i="17"/>
  <c r="V184" i="17"/>
  <c r="W184" i="17"/>
  <c r="X184" i="17"/>
  <c r="Y184" i="17"/>
  <c r="Z184" i="17"/>
  <c r="AA184" i="17"/>
  <c r="AB184" i="17"/>
  <c r="Q185" i="17"/>
  <c r="R185" i="17"/>
  <c r="S185" i="17"/>
  <c r="T185" i="17"/>
  <c r="V185" i="17"/>
  <c r="W185" i="17"/>
  <c r="X185" i="17"/>
  <c r="Y185" i="17"/>
  <c r="Z185" i="17"/>
  <c r="AA185" i="17"/>
  <c r="AB185" i="17"/>
  <c r="Q186" i="17"/>
  <c r="R186" i="17"/>
  <c r="S186" i="17"/>
  <c r="T186" i="17"/>
  <c r="V186" i="17"/>
  <c r="W186" i="17"/>
  <c r="X186" i="17"/>
  <c r="Y186" i="17"/>
  <c r="Z186" i="17"/>
  <c r="AA186" i="17"/>
  <c r="AB186" i="17"/>
  <c r="Q187" i="17"/>
  <c r="R187" i="17"/>
  <c r="S187" i="17"/>
  <c r="T187" i="17"/>
  <c r="V187" i="17"/>
  <c r="W187" i="17"/>
  <c r="X187" i="17"/>
  <c r="Y187" i="17"/>
  <c r="Z187" i="17"/>
  <c r="AA187" i="17"/>
  <c r="AB187" i="17"/>
  <c r="Q188" i="17"/>
  <c r="R188" i="17"/>
  <c r="S188" i="17"/>
  <c r="T188" i="17"/>
  <c r="V188" i="17"/>
  <c r="W188" i="17"/>
  <c r="X188" i="17"/>
  <c r="Y188" i="17"/>
  <c r="Z188" i="17"/>
  <c r="AA188" i="17"/>
  <c r="AB188" i="17"/>
  <c r="Q189" i="17"/>
  <c r="R189" i="17"/>
  <c r="S189" i="17"/>
  <c r="T189" i="17"/>
  <c r="V189" i="17"/>
  <c r="W189" i="17"/>
  <c r="X189" i="17"/>
  <c r="Y189" i="17"/>
  <c r="Z189" i="17"/>
  <c r="AA189" i="17"/>
  <c r="AB189" i="17"/>
  <c r="Q190" i="17"/>
  <c r="R190" i="17"/>
  <c r="S190" i="17"/>
  <c r="T190" i="17"/>
  <c r="V190" i="17"/>
  <c r="W190" i="17"/>
  <c r="X190" i="17"/>
  <c r="Y190" i="17"/>
  <c r="Z190" i="17"/>
  <c r="AA190" i="17"/>
  <c r="AB190" i="17"/>
  <c r="Q191" i="17"/>
  <c r="R191" i="17"/>
  <c r="S191" i="17"/>
  <c r="T191" i="17"/>
  <c r="V191" i="17"/>
  <c r="W191" i="17"/>
  <c r="X191" i="17"/>
  <c r="Y191" i="17"/>
  <c r="Z191" i="17"/>
  <c r="AA191" i="17"/>
  <c r="AB191" i="17"/>
  <c r="Q192" i="17"/>
  <c r="R192" i="17"/>
  <c r="S192" i="17"/>
  <c r="T192" i="17"/>
  <c r="V192" i="17"/>
  <c r="W192" i="17"/>
  <c r="X192" i="17"/>
  <c r="Y192" i="17"/>
  <c r="Z192" i="17"/>
  <c r="AA192" i="17"/>
  <c r="AB192" i="17"/>
  <c r="Q193" i="17"/>
  <c r="R193" i="17"/>
  <c r="S193" i="17"/>
  <c r="T193" i="17"/>
  <c r="V193" i="17"/>
  <c r="W193" i="17"/>
  <c r="X193" i="17"/>
  <c r="Y193" i="17"/>
  <c r="Z193" i="17"/>
  <c r="AA193" i="17"/>
  <c r="AB193" i="17"/>
  <c r="Q194" i="17"/>
  <c r="R194" i="17"/>
  <c r="S194" i="17"/>
  <c r="T194" i="17"/>
  <c r="V194" i="17"/>
  <c r="W194" i="17"/>
  <c r="X194" i="17"/>
  <c r="Y194" i="17"/>
  <c r="Z194" i="17"/>
  <c r="AA194" i="17"/>
  <c r="AB194" i="17"/>
  <c r="Q195" i="17"/>
  <c r="R195" i="17"/>
  <c r="S195" i="17"/>
  <c r="T195" i="17"/>
  <c r="V195" i="17"/>
  <c r="W195" i="17"/>
  <c r="X195" i="17"/>
  <c r="Y195" i="17"/>
  <c r="Z195" i="17"/>
  <c r="AA195" i="17"/>
  <c r="AB195" i="17"/>
  <c r="Q196" i="17"/>
  <c r="R196" i="17"/>
  <c r="S196" i="17"/>
  <c r="T196" i="17"/>
  <c r="V196" i="17"/>
  <c r="W196" i="17"/>
  <c r="X196" i="17"/>
  <c r="Y196" i="17"/>
  <c r="Z196" i="17"/>
  <c r="AA196" i="17"/>
  <c r="AB196" i="17"/>
  <c r="Q197" i="17"/>
  <c r="R197" i="17"/>
  <c r="S197" i="17"/>
  <c r="T197" i="17"/>
  <c r="V197" i="17"/>
  <c r="W197" i="17"/>
  <c r="X197" i="17"/>
  <c r="Y197" i="17"/>
  <c r="Z197" i="17"/>
  <c r="AA197" i="17"/>
  <c r="AB197" i="17"/>
  <c r="Q198" i="17"/>
  <c r="R198" i="17"/>
  <c r="S198" i="17"/>
  <c r="T198" i="17"/>
  <c r="V198" i="17"/>
  <c r="W198" i="17"/>
  <c r="X198" i="17"/>
  <c r="Y198" i="17"/>
  <c r="Z198" i="17"/>
  <c r="AA198" i="17"/>
  <c r="AB198" i="17"/>
  <c r="Q199" i="17"/>
  <c r="R199" i="17"/>
  <c r="S199" i="17"/>
  <c r="T199" i="17"/>
  <c r="V199" i="17"/>
  <c r="W199" i="17"/>
  <c r="X199" i="17"/>
  <c r="Y199" i="17"/>
  <c r="Z199" i="17"/>
  <c r="AA199" i="17"/>
  <c r="AB199" i="17"/>
  <c r="Q200" i="17"/>
  <c r="R200" i="17"/>
  <c r="S200" i="17"/>
  <c r="T200" i="17"/>
  <c r="V200" i="17"/>
  <c r="W200" i="17"/>
  <c r="X200" i="17"/>
  <c r="Y200" i="17"/>
  <c r="Z200" i="17"/>
  <c r="AA200" i="17"/>
  <c r="AB200" i="17"/>
  <c r="Q201" i="17"/>
  <c r="R201" i="17"/>
  <c r="S201" i="17"/>
  <c r="T201" i="17"/>
  <c r="V201" i="17"/>
  <c r="W201" i="17"/>
  <c r="X201" i="17"/>
  <c r="Y201" i="17"/>
  <c r="Z201" i="17"/>
  <c r="AA201" i="17"/>
  <c r="AB201" i="17"/>
  <c r="Q202" i="17"/>
  <c r="R202" i="17"/>
  <c r="S202" i="17"/>
  <c r="T202" i="17"/>
  <c r="V202" i="17"/>
  <c r="W202" i="17"/>
  <c r="X202" i="17"/>
  <c r="Y202" i="17"/>
  <c r="Z202" i="17"/>
  <c r="AA202" i="17"/>
  <c r="AB202" i="17"/>
  <c r="Q203" i="17"/>
  <c r="R203" i="17"/>
  <c r="S203" i="17"/>
  <c r="T203" i="17"/>
  <c r="V203" i="17"/>
  <c r="W203" i="17"/>
  <c r="X203" i="17"/>
  <c r="Y203" i="17"/>
  <c r="Z203" i="17"/>
  <c r="AA203" i="17"/>
  <c r="AB203" i="17"/>
  <c r="Q204" i="17"/>
  <c r="R204" i="17"/>
  <c r="S204" i="17"/>
  <c r="T204" i="17"/>
  <c r="V204" i="17"/>
  <c r="W204" i="17"/>
  <c r="X204" i="17"/>
  <c r="Y204" i="17"/>
  <c r="Z204" i="17"/>
  <c r="AA204" i="17"/>
  <c r="AB204" i="17"/>
  <c r="Q205" i="17"/>
  <c r="R205" i="17"/>
  <c r="S205" i="17"/>
  <c r="T205" i="17"/>
  <c r="V205" i="17"/>
  <c r="W205" i="17"/>
  <c r="X205" i="17"/>
  <c r="Y205" i="17"/>
  <c r="Z205" i="17"/>
  <c r="AA205" i="17"/>
  <c r="AB205" i="17"/>
  <c r="Q206" i="17"/>
  <c r="R206" i="17"/>
  <c r="S206" i="17"/>
  <c r="T206" i="17"/>
  <c r="V206" i="17"/>
  <c r="W206" i="17"/>
  <c r="X206" i="17"/>
  <c r="Y206" i="17"/>
  <c r="Z206" i="17"/>
  <c r="AA206" i="17"/>
  <c r="AB206" i="17"/>
  <c r="Q207" i="17"/>
  <c r="R207" i="17"/>
  <c r="S207" i="17"/>
  <c r="T207" i="17"/>
  <c r="V207" i="17"/>
  <c r="W207" i="17"/>
  <c r="X207" i="17"/>
  <c r="Y207" i="17"/>
  <c r="Z207" i="17"/>
  <c r="AA207" i="17"/>
  <c r="AB207" i="17"/>
  <c r="Q208" i="17"/>
  <c r="R208" i="17"/>
  <c r="S208" i="17"/>
  <c r="T208" i="17"/>
  <c r="V208" i="17"/>
  <c r="W208" i="17"/>
  <c r="X208" i="17"/>
  <c r="Y208" i="17"/>
  <c r="Z208" i="17"/>
  <c r="AA208" i="17"/>
  <c r="AB208" i="17"/>
  <c r="Q209" i="17"/>
  <c r="R209" i="17"/>
  <c r="S209" i="17"/>
  <c r="T209" i="17"/>
  <c r="V209" i="17"/>
  <c r="W209" i="17"/>
  <c r="X209" i="17"/>
  <c r="Y209" i="17"/>
  <c r="Z209" i="17"/>
  <c r="AA209" i="17"/>
  <c r="AB209" i="17"/>
  <c r="Q210" i="17"/>
  <c r="R210" i="17"/>
  <c r="S210" i="17"/>
  <c r="T210" i="17"/>
  <c r="V210" i="17"/>
  <c r="W210" i="17"/>
  <c r="X210" i="17"/>
  <c r="Y210" i="17"/>
  <c r="Z210" i="17"/>
  <c r="AA210" i="17"/>
  <c r="AB210" i="17"/>
  <c r="Q211" i="17"/>
  <c r="R211" i="17"/>
  <c r="S211" i="17"/>
  <c r="T211" i="17"/>
  <c r="V211" i="17"/>
  <c r="W211" i="17"/>
  <c r="X211" i="17"/>
  <c r="Y211" i="17"/>
  <c r="Z211" i="17"/>
  <c r="AA211" i="17"/>
  <c r="AB211" i="17"/>
  <c r="Q212" i="17"/>
  <c r="R212" i="17"/>
  <c r="S212" i="17"/>
  <c r="T212" i="17"/>
  <c r="V212" i="17"/>
  <c r="W212" i="17"/>
  <c r="X212" i="17"/>
  <c r="Y212" i="17"/>
  <c r="Z212" i="17"/>
  <c r="AA212" i="17"/>
  <c r="AB212" i="17"/>
  <c r="Q213" i="17"/>
  <c r="R213" i="17"/>
  <c r="S213" i="17"/>
  <c r="T213" i="17"/>
  <c r="V213" i="17"/>
  <c r="W213" i="17"/>
  <c r="X213" i="17"/>
  <c r="Y213" i="17"/>
  <c r="Z213" i="17"/>
  <c r="AA213" i="17"/>
  <c r="AB213" i="17"/>
  <c r="Q214" i="17"/>
  <c r="R214" i="17"/>
  <c r="S214" i="17"/>
  <c r="T214" i="17"/>
  <c r="V214" i="17"/>
  <c r="W214" i="17"/>
  <c r="X214" i="17"/>
  <c r="Y214" i="17"/>
  <c r="Z214" i="17"/>
  <c r="AA214" i="17"/>
  <c r="AB214" i="17"/>
  <c r="Q215" i="17"/>
  <c r="R215" i="17"/>
  <c r="S215" i="17"/>
  <c r="T215" i="17"/>
  <c r="V215" i="17"/>
  <c r="W215" i="17"/>
  <c r="X215" i="17"/>
  <c r="Y215" i="17"/>
  <c r="Z215" i="17"/>
  <c r="AA215" i="17"/>
  <c r="AB215" i="17"/>
  <c r="Q216" i="17"/>
  <c r="R216" i="17"/>
  <c r="S216" i="17"/>
  <c r="T216" i="17"/>
  <c r="V216" i="17"/>
  <c r="W216" i="17"/>
  <c r="X216" i="17"/>
  <c r="Y216" i="17"/>
  <c r="Z216" i="17"/>
  <c r="AA216" i="17"/>
  <c r="AB216" i="17"/>
  <c r="Q217" i="17"/>
  <c r="R217" i="17"/>
  <c r="S217" i="17"/>
  <c r="T217" i="17"/>
  <c r="V217" i="17"/>
  <c r="W217" i="17"/>
  <c r="X217" i="17"/>
  <c r="Y217" i="17"/>
  <c r="Z217" i="17"/>
  <c r="AA217" i="17"/>
  <c r="AB217" i="17"/>
  <c r="Q218" i="17"/>
  <c r="R218" i="17"/>
  <c r="S218" i="17"/>
  <c r="T218" i="17"/>
  <c r="V218" i="17"/>
  <c r="W218" i="17"/>
  <c r="X218" i="17"/>
  <c r="Y218" i="17"/>
  <c r="Z218" i="17"/>
  <c r="AA218" i="17"/>
  <c r="AB218" i="17"/>
  <c r="Q219" i="17"/>
  <c r="R219" i="17"/>
  <c r="S219" i="17"/>
  <c r="T219" i="17"/>
  <c r="V219" i="17"/>
  <c r="W219" i="17"/>
  <c r="X219" i="17"/>
  <c r="Y219" i="17"/>
  <c r="Z219" i="17"/>
  <c r="AA219" i="17"/>
  <c r="AB219" i="17"/>
  <c r="Q220" i="17"/>
  <c r="R220" i="17"/>
  <c r="S220" i="17"/>
  <c r="T220" i="17"/>
  <c r="V220" i="17"/>
  <c r="W220" i="17"/>
  <c r="X220" i="17"/>
  <c r="Y220" i="17"/>
  <c r="Z220" i="17"/>
  <c r="AA220" i="17"/>
  <c r="AB220" i="17"/>
  <c r="Q221" i="17"/>
  <c r="R221" i="17"/>
  <c r="S221" i="17"/>
  <c r="T221" i="17"/>
  <c r="V221" i="17"/>
  <c r="W221" i="17"/>
  <c r="X221" i="17"/>
  <c r="Y221" i="17"/>
  <c r="Z221" i="17"/>
  <c r="AA221" i="17"/>
  <c r="AB221" i="17"/>
  <c r="Q222" i="17"/>
  <c r="R222" i="17"/>
  <c r="S222" i="17"/>
  <c r="T222" i="17"/>
  <c r="V222" i="17"/>
  <c r="W222" i="17"/>
  <c r="X222" i="17"/>
  <c r="Y222" i="17"/>
  <c r="Z222" i="17"/>
  <c r="AA222" i="17"/>
  <c r="AB222" i="17"/>
  <c r="Q223" i="17"/>
  <c r="R223" i="17"/>
  <c r="S223" i="17"/>
  <c r="T223" i="17"/>
  <c r="V223" i="17"/>
  <c r="W223" i="17"/>
  <c r="X223" i="17"/>
  <c r="Y223" i="17"/>
  <c r="Z223" i="17"/>
  <c r="AA223" i="17"/>
  <c r="AB223" i="17"/>
  <c r="Q224" i="17"/>
  <c r="R224" i="17"/>
  <c r="S224" i="17"/>
  <c r="T224" i="17"/>
  <c r="V224" i="17"/>
  <c r="W224" i="17"/>
  <c r="X224" i="17"/>
  <c r="Y224" i="17"/>
  <c r="Z224" i="17"/>
  <c r="AA224" i="17"/>
  <c r="AB224" i="17"/>
  <c r="Q225" i="17"/>
  <c r="R225" i="17"/>
  <c r="S225" i="17"/>
  <c r="T225" i="17"/>
  <c r="V225" i="17"/>
  <c r="W225" i="17"/>
  <c r="X225" i="17"/>
  <c r="Y225" i="17"/>
  <c r="Z225" i="17"/>
  <c r="AA225" i="17"/>
  <c r="AB225" i="17"/>
  <c r="Q226" i="17"/>
  <c r="R226" i="17"/>
  <c r="S226" i="17"/>
  <c r="T226" i="17"/>
  <c r="V226" i="17"/>
  <c r="W226" i="17"/>
  <c r="X226" i="17"/>
  <c r="Y226" i="17"/>
  <c r="Z226" i="17"/>
  <c r="AA226" i="17"/>
  <c r="AB226" i="17"/>
  <c r="Q227" i="17"/>
  <c r="R227" i="17"/>
  <c r="S227" i="17"/>
  <c r="T227" i="17"/>
  <c r="V227" i="17"/>
  <c r="W227" i="17"/>
  <c r="X227" i="17"/>
  <c r="Y227" i="17"/>
  <c r="Z227" i="17"/>
  <c r="AA227" i="17"/>
  <c r="AB227" i="17"/>
  <c r="Q228" i="17"/>
  <c r="R228" i="17"/>
  <c r="S228" i="17"/>
  <c r="T228" i="17"/>
  <c r="V228" i="17"/>
  <c r="W228" i="17"/>
  <c r="X228" i="17"/>
  <c r="Y228" i="17"/>
  <c r="Z228" i="17"/>
  <c r="AA228" i="17"/>
  <c r="AB228" i="17"/>
  <c r="Q229" i="17"/>
  <c r="R229" i="17"/>
  <c r="S229" i="17"/>
  <c r="T229" i="17"/>
  <c r="V229" i="17"/>
  <c r="W229" i="17"/>
  <c r="X229" i="17"/>
  <c r="Y229" i="17"/>
  <c r="Z229" i="17"/>
  <c r="AA229" i="17"/>
  <c r="AB229" i="17"/>
  <c r="Q230" i="17"/>
  <c r="R230" i="17"/>
  <c r="S230" i="17"/>
  <c r="T230" i="17"/>
  <c r="V230" i="17"/>
  <c r="W230" i="17"/>
  <c r="X230" i="17"/>
  <c r="Y230" i="17"/>
  <c r="Z230" i="17"/>
  <c r="AA230" i="17"/>
  <c r="AB230" i="17"/>
  <c r="Q231" i="17"/>
  <c r="R231" i="17"/>
  <c r="S231" i="17"/>
  <c r="T231" i="17"/>
  <c r="V231" i="17"/>
  <c r="W231" i="17"/>
  <c r="X231" i="17"/>
  <c r="Y231" i="17"/>
  <c r="Z231" i="17"/>
  <c r="AA231" i="17"/>
  <c r="AB231" i="17"/>
  <c r="Q232" i="17"/>
  <c r="R232" i="17"/>
  <c r="S232" i="17"/>
  <c r="T232" i="17"/>
  <c r="V232" i="17"/>
  <c r="W232" i="17"/>
  <c r="X232" i="17"/>
  <c r="Y232" i="17"/>
  <c r="Z232" i="17"/>
  <c r="AA232" i="17"/>
  <c r="AB232" i="17"/>
  <c r="Q233" i="17"/>
  <c r="R233" i="17"/>
  <c r="S233" i="17"/>
  <c r="T233" i="17"/>
  <c r="V233" i="17"/>
  <c r="W233" i="17"/>
  <c r="X233" i="17"/>
  <c r="Y233" i="17"/>
  <c r="Z233" i="17"/>
  <c r="AA233" i="17"/>
  <c r="AB233" i="17"/>
  <c r="Q234" i="17"/>
  <c r="R234" i="17"/>
  <c r="S234" i="17"/>
  <c r="T234" i="17"/>
  <c r="V234" i="17"/>
  <c r="W234" i="17"/>
  <c r="X234" i="17"/>
  <c r="Y234" i="17"/>
  <c r="Z234" i="17"/>
  <c r="AA234" i="17"/>
  <c r="AB234" i="17"/>
  <c r="Q235" i="17"/>
  <c r="R235" i="17"/>
  <c r="S235" i="17"/>
  <c r="T235" i="17"/>
  <c r="V235" i="17"/>
  <c r="W235" i="17"/>
  <c r="X235" i="17"/>
  <c r="Y235" i="17"/>
  <c r="Z235" i="17"/>
  <c r="AA235" i="17"/>
  <c r="AB235" i="17"/>
  <c r="Q236" i="17"/>
  <c r="R236" i="17"/>
  <c r="S236" i="17"/>
  <c r="T236" i="17"/>
  <c r="V236" i="17"/>
  <c r="W236" i="17"/>
  <c r="X236" i="17"/>
  <c r="Y236" i="17"/>
  <c r="Z236" i="17"/>
  <c r="AA236" i="17"/>
  <c r="AB236" i="17"/>
  <c r="Q237" i="17"/>
  <c r="R237" i="17"/>
  <c r="S237" i="17"/>
  <c r="T237" i="17"/>
  <c r="V237" i="17"/>
  <c r="W237" i="17"/>
  <c r="X237" i="17"/>
  <c r="Y237" i="17"/>
  <c r="Z237" i="17"/>
  <c r="AA237" i="17"/>
  <c r="AB237" i="17"/>
  <c r="Q238" i="17"/>
  <c r="R238" i="17"/>
  <c r="S238" i="17"/>
  <c r="T238" i="17"/>
  <c r="V238" i="17"/>
  <c r="W238" i="17"/>
  <c r="X238" i="17"/>
  <c r="Y238" i="17"/>
  <c r="Z238" i="17"/>
  <c r="AA238" i="17"/>
  <c r="AB238" i="17"/>
  <c r="Q239" i="17"/>
  <c r="R239" i="17"/>
  <c r="S239" i="17"/>
  <c r="T239" i="17"/>
  <c r="V239" i="17"/>
  <c r="W239" i="17"/>
  <c r="X239" i="17"/>
  <c r="Y239" i="17"/>
  <c r="Z239" i="17"/>
  <c r="AA239" i="17"/>
  <c r="AB239" i="17"/>
  <c r="Q240" i="17"/>
  <c r="R240" i="17"/>
  <c r="S240" i="17"/>
  <c r="T240" i="17"/>
  <c r="V240" i="17"/>
  <c r="W240" i="17"/>
  <c r="X240" i="17"/>
  <c r="Y240" i="17"/>
  <c r="Z240" i="17"/>
  <c r="AA240" i="17"/>
  <c r="AB240" i="17"/>
  <c r="Q241" i="17"/>
  <c r="R241" i="17"/>
  <c r="S241" i="17"/>
  <c r="T241" i="17"/>
  <c r="V241" i="17"/>
  <c r="W241" i="17"/>
  <c r="X241" i="17"/>
  <c r="Y241" i="17"/>
  <c r="Z241" i="17"/>
  <c r="AA241" i="17"/>
  <c r="AB241" i="17"/>
  <c r="Q242" i="17"/>
  <c r="R242" i="17"/>
  <c r="S242" i="17"/>
  <c r="T242" i="17"/>
  <c r="V242" i="17"/>
  <c r="W242" i="17"/>
  <c r="X242" i="17"/>
  <c r="Y242" i="17"/>
  <c r="Z242" i="17"/>
  <c r="AA242" i="17"/>
  <c r="AB242" i="17"/>
  <c r="Q243" i="17"/>
  <c r="R243" i="17"/>
  <c r="S243" i="17"/>
  <c r="T243" i="17"/>
  <c r="V243" i="17"/>
  <c r="W243" i="17"/>
  <c r="X243" i="17"/>
  <c r="Y243" i="17"/>
  <c r="Z243" i="17"/>
  <c r="AA243" i="17"/>
  <c r="AB243" i="17"/>
  <c r="Q244" i="17"/>
  <c r="R244" i="17"/>
  <c r="S244" i="17"/>
  <c r="T244" i="17"/>
  <c r="V244" i="17"/>
  <c r="W244" i="17"/>
  <c r="X244" i="17"/>
  <c r="Y244" i="17"/>
  <c r="Z244" i="17"/>
  <c r="AA244" i="17"/>
  <c r="AB244" i="17"/>
  <c r="Q245" i="17"/>
  <c r="R245" i="17"/>
  <c r="S245" i="17"/>
  <c r="T245" i="17"/>
  <c r="V245" i="17"/>
  <c r="W245" i="17"/>
  <c r="X245" i="17"/>
  <c r="Y245" i="17"/>
  <c r="Z245" i="17"/>
  <c r="AA245" i="17"/>
  <c r="AB245" i="17"/>
  <c r="Q246" i="17"/>
  <c r="R246" i="17"/>
  <c r="S246" i="17"/>
  <c r="T246" i="17"/>
  <c r="V246" i="17"/>
  <c r="W246" i="17"/>
  <c r="X246" i="17"/>
  <c r="Y246" i="17"/>
  <c r="Z246" i="17"/>
  <c r="AA246" i="17"/>
  <c r="AB246" i="17"/>
  <c r="Q247" i="17"/>
  <c r="R247" i="17"/>
  <c r="S247" i="17"/>
  <c r="T247" i="17"/>
  <c r="V247" i="17"/>
  <c r="W247" i="17"/>
  <c r="X247" i="17"/>
  <c r="Y247" i="17"/>
  <c r="Z247" i="17"/>
  <c r="AA247" i="17"/>
  <c r="AB247" i="17"/>
  <c r="Q248" i="17"/>
  <c r="R248" i="17"/>
  <c r="S248" i="17"/>
  <c r="T248" i="17"/>
  <c r="V248" i="17"/>
  <c r="W248" i="17"/>
  <c r="X248" i="17"/>
  <c r="Y248" i="17"/>
  <c r="Z248" i="17"/>
  <c r="AA248" i="17"/>
  <c r="AB248" i="17"/>
  <c r="Q249" i="17"/>
  <c r="R249" i="17"/>
  <c r="S249" i="17"/>
  <c r="T249" i="17"/>
  <c r="V249" i="17"/>
  <c r="W249" i="17"/>
  <c r="X249" i="17"/>
  <c r="Y249" i="17"/>
  <c r="Z249" i="17"/>
  <c r="AA249" i="17"/>
  <c r="AB249" i="17"/>
  <c r="Q250" i="17"/>
  <c r="R250" i="17"/>
  <c r="S250" i="17"/>
  <c r="T250" i="17"/>
  <c r="V250" i="17"/>
  <c r="W250" i="17"/>
  <c r="X250" i="17"/>
  <c r="Y250" i="17"/>
  <c r="Z250" i="17"/>
  <c r="AA250" i="17"/>
  <c r="AB250" i="17"/>
  <c r="Q251" i="17"/>
  <c r="R251" i="17"/>
  <c r="S251" i="17"/>
  <c r="T251" i="17"/>
  <c r="V251" i="17"/>
  <c r="W251" i="17"/>
  <c r="X251" i="17"/>
  <c r="Y251" i="17"/>
  <c r="Z251" i="17"/>
  <c r="AA251" i="17"/>
  <c r="AB251" i="17"/>
  <c r="Q252" i="17"/>
  <c r="R252" i="17"/>
  <c r="S252" i="17"/>
  <c r="T252" i="17"/>
  <c r="V252" i="17"/>
  <c r="W252" i="17"/>
  <c r="X252" i="17"/>
  <c r="Y252" i="17"/>
  <c r="Z252" i="17"/>
  <c r="AA252" i="17"/>
  <c r="AB252" i="17"/>
  <c r="Q253" i="17"/>
  <c r="R253" i="17"/>
  <c r="S253" i="17"/>
  <c r="T253" i="17"/>
  <c r="V253" i="17"/>
  <c r="W253" i="17"/>
  <c r="X253" i="17"/>
  <c r="Y253" i="17"/>
  <c r="Z253" i="17"/>
  <c r="AA253" i="17"/>
  <c r="AB253" i="17"/>
  <c r="Q254" i="17"/>
  <c r="R254" i="17"/>
  <c r="S254" i="17"/>
  <c r="T254" i="17"/>
  <c r="V254" i="17"/>
  <c r="W254" i="17"/>
  <c r="X254" i="17"/>
  <c r="Y254" i="17"/>
  <c r="Z254" i="17"/>
  <c r="AA254" i="17"/>
  <c r="AB254" i="17"/>
  <c r="Q255" i="17"/>
  <c r="R255" i="17"/>
  <c r="S255" i="17"/>
  <c r="T255" i="17"/>
  <c r="V255" i="17"/>
  <c r="W255" i="17"/>
  <c r="X255" i="17"/>
  <c r="Y255" i="17"/>
  <c r="Z255" i="17"/>
  <c r="AA255" i="17"/>
  <c r="AB255" i="17"/>
  <c r="Q256" i="17"/>
  <c r="R256" i="17"/>
  <c r="S256" i="17"/>
  <c r="T256" i="17"/>
  <c r="V256" i="17"/>
  <c r="W256" i="17"/>
  <c r="X256" i="17"/>
  <c r="Y256" i="17"/>
  <c r="Z256" i="17"/>
  <c r="AA256" i="17"/>
  <c r="AB256" i="17"/>
  <c r="Q257" i="17"/>
  <c r="R257" i="17"/>
  <c r="S257" i="17"/>
  <c r="T257" i="17"/>
  <c r="V257" i="17"/>
  <c r="W257" i="17"/>
  <c r="X257" i="17"/>
  <c r="Y257" i="17"/>
  <c r="Z257" i="17"/>
  <c r="AA257" i="17"/>
  <c r="AB257" i="17"/>
  <c r="Q258" i="17"/>
  <c r="R258" i="17"/>
  <c r="S258" i="17"/>
  <c r="T258" i="17"/>
  <c r="V258" i="17"/>
  <c r="W258" i="17"/>
  <c r="X258" i="17"/>
  <c r="Y258" i="17"/>
  <c r="Z258" i="17"/>
  <c r="AA258" i="17"/>
  <c r="AB258" i="17"/>
  <c r="Q259" i="17"/>
  <c r="R259" i="17"/>
  <c r="S259" i="17"/>
  <c r="T259" i="17"/>
  <c r="V259" i="17"/>
  <c r="W259" i="17"/>
  <c r="X259" i="17"/>
  <c r="Y259" i="17"/>
  <c r="Z259" i="17"/>
  <c r="AA259" i="17"/>
  <c r="AB259" i="17"/>
  <c r="Q260" i="17"/>
  <c r="R260" i="17"/>
  <c r="S260" i="17"/>
  <c r="T260" i="17"/>
  <c r="V260" i="17"/>
  <c r="W260" i="17"/>
  <c r="X260" i="17"/>
  <c r="Y260" i="17"/>
  <c r="Z260" i="17"/>
  <c r="AA260" i="17"/>
  <c r="AB260" i="17"/>
  <c r="Q261" i="17"/>
  <c r="R261" i="17"/>
  <c r="S261" i="17"/>
  <c r="T261" i="17"/>
  <c r="V261" i="17"/>
  <c r="W261" i="17"/>
  <c r="X261" i="17"/>
  <c r="Y261" i="17"/>
  <c r="Z261" i="17"/>
  <c r="AA261" i="17"/>
  <c r="AB261" i="17"/>
  <c r="Q262" i="17"/>
  <c r="R262" i="17"/>
  <c r="S262" i="17"/>
  <c r="T262" i="17"/>
  <c r="V262" i="17"/>
  <c r="W262" i="17"/>
  <c r="X262" i="17"/>
  <c r="Y262" i="17"/>
  <c r="Z262" i="17"/>
  <c r="AA262" i="17"/>
  <c r="AB262" i="17"/>
  <c r="Q263" i="17"/>
  <c r="R263" i="17"/>
  <c r="S263" i="17"/>
  <c r="T263" i="17"/>
  <c r="V263" i="17"/>
  <c r="W263" i="17"/>
  <c r="X263" i="17"/>
  <c r="Y263" i="17"/>
  <c r="Z263" i="17"/>
  <c r="AA263" i="17"/>
  <c r="AB263" i="17"/>
  <c r="Q264" i="17"/>
  <c r="R264" i="17"/>
  <c r="S264" i="17"/>
  <c r="T264" i="17"/>
  <c r="V264" i="17"/>
  <c r="W264" i="17"/>
  <c r="X264" i="17"/>
  <c r="Y264" i="17"/>
  <c r="Z264" i="17"/>
  <c r="AA264" i="17"/>
  <c r="AB264" i="17"/>
  <c r="Q265" i="17"/>
  <c r="R265" i="17"/>
  <c r="S265" i="17"/>
  <c r="T265" i="17"/>
  <c r="V265" i="17"/>
  <c r="W265" i="17"/>
  <c r="X265" i="17"/>
  <c r="Y265" i="17"/>
  <c r="Z265" i="17"/>
  <c r="AA265" i="17"/>
  <c r="AB265" i="17"/>
  <c r="Q266" i="17"/>
  <c r="R266" i="17"/>
  <c r="S266" i="17"/>
  <c r="T266" i="17"/>
  <c r="V266" i="17"/>
  <c r="W266" i="17"/>
  <c r="X266" i="17"/>
  <c r="Y266" i="17"/>
  <c r="Z266" i="17"/>
  <c r="AA266" i="17"/>
  <c r="AB266" i="17"/>
  <c r="Q267" i="17"/>
  <c r="R267" i="17"/>
  <c r="S267" i="17"/>
  <c r="T267" i="17"/>
  <c r="V267" i="17"/>
  <c r="W267" i="17"/>
  <c r="X267" i="17"/>
  <c r="Y267" i="17"/>
  <c r="Z267" i="17"/>
  <c r="AA267" i="17"/>
  <c r="AB267" i="17"/>
  <c r="Q268" i="17"/>
  <c r="R268" i="17"/>
  <c r="S268" i="17"/>
  <c r="T268" i="17"/>
  <c r="V268" i="17"/>
  <c r="W268" i="17"/>
  <c r="X268" i="17"/>
  <c r="Y268" i="17"/>
  <c r="Z268" i="17"/>
  <c r="AA268" i="17"/>
  <c r="AB268" i="17"/>
  <c r="Q269" i="17"/>
  <c r="R269" i="17"/>
  <c r="S269" i="17"/>
  <c r="T269" i="17"/>
  <c r="V269" i="17"/>
  <c r="W269" i="17"/>
  <c r="X269" i="17"/>
  <c r="Y269" i="17"/>
  <c r="Z269" i="17"/>
  <c r="AA269" i="17"/>
  <c r="AB269" i="17"/>
  <c r="Q270" i="17"/>
  <c r="R270" i="17"/>
  <c r="S270" i="17"/>
  <c r="T270" i="17"/>
  <c r="V270" i="17"/>
  <c r="W270" i="17"/>
  <c r="X270" i="17"/>
  <c r="Y270" i="17"/>
  <c r="Z270" i="17"/>
  <c r="AA270" i="17"/>
  <c r="AB270" i="17"/>
  <c r="Q271" i="17"/>
  <c r="R271" i="17"/>
  <c r="S271" i="17"/>
  <c r="T271" i="17"/>
  <c r="V271" i="17"/>
  <c r="W271" i="17"/>
  <c r="X271" i="17"/>
  <c r="Y271" i="17"/>
  <c r="Z271" i="17"/>
  <c r="AA271" i="17"/>
  <c r="AB271" i="17"/>
  <c r="Q272" i="17"/>
  <c r="R272" i="17"/>
  <c r="S272" i="17"/>
  <c r="T272" i="17"/>
  <c r="V272" i="17"/>
  <c r="W272" i="17"/>
  <c r="X272" i="17"/>
  <c r="Y272" i="17"/>
  <c r="Z272" i="17"/>
  <c r="AA272" i="17"/>
  <c r="AB272" i="17"/>
  <c r="Q273" i="17"/>
  <c r="R273" i="17"/>
  <c r="S273" i="17"/>
  <c r="T273" i="17"/>
  <c r="V273" i="17"/>
  <c r="W273" i="17"/>
  <c r="X273" i="17"/>
  <c r="Y273" i="17"/>
  <c r="Z273" i="17"/>
  <c r="AA273" i="17"/>
  <c r="AB273" i="17"/>
  <c r="Q274" i="17"/>
  <c r="R274" i="17"/>
  <c r="S274" i="17"/>
  <c r="T274" i="17"/>
  <c r="V274" i="17"/>
  <c r="W274" i="17"/>
  <c r="X274" i="17"/>
  <c r="Y274" i="17"/>
  <c r="Z274" i="17"/>
  <c r="AA274" i="17"/>
  <c r="AB274" i="17"/>
  <c r="Q275" i="17"/>
  <c r="R275" i="17"/>
  <c r="S275" i="17"/>
  <c r="T275" i="17"/>
  <c r="V275" i="17"/>
  <c r="W275" i="17"/>
  <c r="X275" i="17"/>
  <c r="Y275" i="17"/>
  <c r="Z275" i="17"/>
  <c r="AA275" i="17"/>
  <c r="AB275" i="17"/>
  <c r="Q276" i="17"/>
  <c r="R276" i="17"/>
  <c r="S276" i="17"/>
  <c r="T276" i="17"/>
  <c r="V276" i="17"/>
  <c r="W276" i="17"/>
  <c r="X276" i="17"/>
  <c r="Y276" i="17"/>
  <c r="Z276" i="17"/>
  <c r="AA276" i="17"/>
  <c r="AB276" i="17"/>
  <c r="Q277" i="17"/>
  <c r="R277" i="17"/>
  <c r="S277" i="17"/>
  <c r="T277" i="17"/>
  <c r="V277" i="17"/>
  <c r="W277" i="17"/>
  <c r="X277" i="17"/>
  <c r="Y277" i="17"/>
  <c r="Z277" i="17"/>
  <c r="AA277" i="17"/>
  <c r="AB277" i="17"/>
  <c r="Q278" i="17"/>
  <c r="R278" i="17"/>
  <c r="S278" i="17"/>
  <c r="T278" i="17"/>
  <c r="V278" i="17"/>
  <c r="W278" i="17"/>
  <c r="X278" i="17"/>
  <c r="Y278" i="17"/>
  <c r="Z278" i="17"/>
  <c r="AA278" i="17"/>
  <c r="AB278" i="17"/>
  <c r="Q279" i="17"/>
  <c r="R279" i="17"/>
  <c r="S279" i="17"/>
  <c r="T279" i="17"/>
  <c r="V279" i="17"/>
  <c r="W279" i="17"/>
  <c r="X279" i="17"/>
  <c r="Y279" i="17"/>
  <c r="Z279" i="17"/>
  <c r="AA279" i="17"/>
  <c r="AB279" i="17"/>
  <c r="Q280" i="17"/>
  <c r="R280" i="17"/>
  <c r="S280" i="17"/>
  <c r="T280" i="17"/>
  <c r="V280" i="17"/>
  <c r="W280" i="17"/>
  <c r="X280" i="17"/>
  <c r="Y280" i="17"/>
  <c r="Z280" i="17"/>
  <c r="AA280" i="17"/>
  <c r="AB280" i="17"/>
  <c r="Q281" i="17"/>
  <c r="R281" i="17"/>
  <c r="S281" i="17"/>
  <c r="T281" i="17"/>
  <c r="V281" i="17"/>
  <c r="W281" i="17"/>
  <c r="X281" i="17"/>
  <c r="Y281" i="17"/>
  <c r="Z281" i="17"/>
  <c r="AA281" i="17"/>
  <c r="AB281" i="17"/>
  <c r="Q282" i="17"/>
  <c r="R282" i="17"/>
  <c r="S282" i="17"/>
  <c r="T282" i="17"/>
  <c r="V282" i="17"/>
  <c r="W282" i="17"/>
  <c r="X282" i="17"/>
  <c r="Y282" i="17"/>
  <c r="Z282" i="17"/>
  <c r="AA282" i="17"/>
  <c r="AB282" i="17"/>
  <c r="Q283" i="17"/>
  <c r="R283" i="17"/>
  <c r="S283" i="17"/>
  <c r="T283" i="17"/>
  <c r="V283" i="17"/>
  <c r="W283" i="17"/>
  <c r="X283" i="17"/>
  <c r="Y283" i="17"/>
  <c r="Z283" i="17"/>
  <c r="AA283" i="17"/>
  <c r="AB283" i="17"/>
  <c r="Q284" i="17"/>
  <c r="R284" i="17"/>
  <c r="S284" i="17"/>
  <c r="T284" i="17"/>
  <c r="V284" i="17"/>
  <c r="W284" i="17"/>
  <c r="X284" i="17"/>
  <c r="Y284" i="17"/>
  <c r="Z284" i="17"/>
  <c r="AA284" i="17"/>
  <c r="AB284" i="17"/>
  <c r="Q285" i="17"/>
  <c r="R285" i="17"/>
  <c r="S285" i="17"/>
  <c r="T285" i="17"/>
  <c r="V285" i="17"/>
  <c r="W285" i="17"/>
  <c r="X285" i="17"/>
  <c r="Y285" i="17"/>
  <c r="Z285" i="17"/>
  <c r="AA285" i="17"/>
  <c r="AB285" i="17"/>
  <c r="Q286" i="17"/>
  <c r="R286" i="17"/>
  <c r="S286" i="17"/>
  <c r="T286" i="17"/>
  <c r="V286" i="17"/>
  <c r="W286" i="17"/>
  <c r="X286" i="17"/>
  <c r="Y286" i="17"/>
  <c r="Z286" i="17"/>
  <c r="AA286" i="17"/>
  <c r="AB286" i="17"/>
  <c r="Q287" i="17"/>
  <c r="R287" i="17"/>
  <c r="S287" i="17"/>
  <c r="T287" i="17"/>
  <c r="V287" i="17"/>
  <c r="W287" i="17"/>
  <c r="X287" i="17"/>
  <c r="Y287" i="17"/>
  <c r="Z287" i="17"/>
  <c r="AA287" i="17"/>
  <c r="AB287" i="17"/>
  <c r="Q288" i="17"/>
  <c r="R288" i="17"/>
  <c r="S288" i="17"/>
  <c r="T288" i="17"/>
  <c r="V288" i="17"/>
  <c r="W288" i="17"/>
  <c r="X288" i="17"/>
  <c r="Y288" i="17"/>
  <c r="Z288" i="17"/>
  <c r="AA288" i="17"/>
  <c r="AB288" i="17"/>
  <c r="Q289" i="17"/>
  <c r="R289" i="17"/>
  <c r="S289" i="17"/>
  <c r="T289" i="17"/>
  <c r="V289" i="17"/>
  <c r="W289" i="17"/>
  <c r="X289" i="17"/>
  <c r="Y289" i="17"/>
  <c r="Z289" i="17"/>
  <c r="AA289" i="17"/>
  <c r="AB289" i="17"/>
  <c r="Q290" i="17"/>
  <c r="R290" i="17"/>
  <c r="S290" i="17"/>
  <c r="T290" i="17"/>
  <c r="V290" i="17"/>
  <c r="W290" i="17"/>
  <c r="X290" i="17"/>
  <c r="Y290" i="17"/>
  <c r="Z290" i="17"/>
  <c r="AA290" i="17"/>
  <c r="AB290" i="17"/>
  <c r="Q291" i="17"/>
  <c r="R291" i="17"/>
  <c r="S291" i="17"/>
  <c r="T291" i="17"/>
  <c r="V291" i="17"/>
  <c r="W291" i="17"/>
  <c r="X291" i="17"/>
  <c r="Y291" i="17"/>
  <c r="Z291" i="17"/>
  <c r="AA291" i="17"/>
  <c r="AB291" i="17"/>
  <c r="Q292" i="17"/>
  <c r="R292" i="17"/>
  <c r="S292" i="17"/>
  <c r="T292" i="17"/>
  <c r="V292" i="17"/>
  <c r="W292" i="17"/>
  <c r="X292" i="17"/>
  <c r="Y292" i="17"/>
  <c r="Z292" i="17"/>
  <c r="AA292" i="17"/>
  <c r="AB292" i="17"/>
  <c r="Q293" i="17"/>
  <c r="R293" i="17"/>
  <c r="S293" i="17"/>
  <c r="T293" i="17"/>
  <c r="V293" i="17"/>
  <c r="W293" i="17"/>
  <c r="X293" i="17"/>
  <c r="Y293" i="17"/>
  <c r="Z293" i="17"/>
  <c r="AA293" i="17"/>
  <c r="AB293" i="17"/>
  <c r="Q294" i="17"/>
  <c r="R294" i="17"/>
  <c r="S294" i="17"/>
  <c r="T294" i="17"/>
  <c r="V294" i="17"/>
  <c r="W294" i="17"/>
  <c r="X294" i="17"/>
  <c r="Y294" i="17"/>
  <c r="Z294" i="17"/>
  <c r="AA294" i="17"/>
  <c r="AB294" i="17"/>
  <c r="Q295" i="17"/>
  <c r="R295" i="17"/>
  <c r="S295" i="17"/>
  <c r="T295" i="17"/>
  <c r="V295" i="17"/>
  <c r="W295" i="17"/>
  <c r="X295" i="17"/>
  <c r="Y295" i="17"/>
  <c r="Z295" i="17"/>
  <c r="AA295" i="17"/>
  <c r="AB295" i="17"/>
  <c r="Q296" i="17"/>
  <c r="R296" i="17"/>
  <c r="S296" i="17"/>
  <c r="T296" i="17"/>
  <c r="V296" i="17"/>
  <c r="W296" i="17"/>
  <c r="X296" i="17"/>
  <c r="Y296" i="17"/>
  <c r="Z296" i="17"/>
  <c r="AA296" i="17"/>
  <c r="AB296" i="17"/>
  <c r="Q297" i="17"/>
  <c r="R297" i="17"/>
  <c r="S297" i="17"/>
  <c r="T297" i="17"/>
  <c r="V297" i="17"/>
  <c r="W297" i="17"/>
  <c r="X297" i="17"/>
  <c r="Y297" i="17"/>
  <c r="Z297" i="17"/>
  <c r="AA297" i="17"/>
  <c r="AB297" i="17"/>
  <c r="Q298" i="17"/>
  <c r="R298" i="17"/>
  <c r="S298" i="17"/>
  <c r="T298" i="17"/>
  <c r="V298" i="17"/>
  <c r="W298" i="17"/>
  <c r="X298" i="17"/>
  <c r="Y298" i="17"/>
  <c r="Z298" i="17"/>
  <c r="AA298" i="17"/>
  <c r="AB298" i="17"/>
  <c r="Q299" i="17"/>
  <c r="R299" i="17"/>
  <c r="S299" i="17"/>
  <c r="T299" i="17"/>
  <c r="V299" i="17"/>
  <c r="W299" i="17"/>
  <c r="X299" i="17"/>
  <c r="Y299" i="17"/>
  <c r="Z299" i="17"/>
  <c r="AA299" i="17"/>
  <c r="AB299" i="17"/>
  <c r="Q300" i="17"/>
  <c r="R300" i="17"/>
  <c r="S300" i="17"/>
  <c r="T300" i="17"/>
  <c r="V300" i="17"/>
  <c r="W300" i="17"/>
  <c r="X300" i="17"/>
  <c r="Y300" i="17"/>
  <c r="Z300" i="17"/>
  <c r="AA300" i="17"/>
  <c r="AB300" i="17"/>
  <c r="Q301" i="17"/>
  <c r="R301" i="17"/>
  <c r="S301" i="17"/>
  <c r="T301" i="17"/>
  <c r="V301" i="17"/>
  <c r="W301" i="17"/>
  <c r="X301" i="17"/>
  <c r="Y301" i="17"/>
  <c r="Z301" i="17"/>
  <c r="AA301" i="17"/>
  <c r="AB301" i="17"/>
  <c r="Q302" i="17"/>
  <c r="R302" i="17"/>
  <c r="S302" i="17"/>
  <c r="T302" i="17"/>
  <c r="V302" i="17"/>
  <c r="W302" i="17"/>
  <c r="X302" i="17"/>
  <c r="Y302" i="17"/>
  <c r="Z302" i="17"/>
  <c r="AA302" i="17"/>
  <c r="AB302" i="17"/>
  <c r="Q303" i="17"/>
  <c r="R303" i="17"/>
  <c r="S303" i="17"/>
  <c r="T303" i="17"/>
  <c r="V303" i="17"/>
  <c r="W303" i="17"/>
  <c r="X303" i="17"/>
  <c r="Y303" i="17"/>
  <c r="Z303" i="17"/>
  <c r="AA303" i="17"/>
  <c r="AB303" i="17"/>
  <c r="Q304" i="17"/>
  <c r="R304" i="17"/>
  <c r="S304" i="17"/>
  <c r="T304" i="17"/>
  <c r="V304" i="17"/>
  <c r="W304" i="17"/>
  <c r="X304" i="17"/>
  <c r="Y304" i="17"/>
  <c r="Z304" i="17"/>
  <c r="AA304" i="17"/>
  <c r="AB304" i="17"/>
  <c r="Q305" i="17"/>
  <c r="R305" i="17"/>
  <c r="S305" i="17"/>
  <c r="T305" i="17"/>
  <c r="V305" i="17"/>
  <c r="W305" i="17"/>
  <c r="X305" i="17"/>
  <c r="Y305" i="17"/>
  <c r="Z305" i="17"/>
  <c r="AA305" i="17"/>
  <c r="AB305" i="17"/>
  <c r="Q306" i="17"/>
  <c r="R306" i="17"/>
  <c r="S306" i="17"/>
  <c r="T306" i="17"/>
  <c r="V306" i="17"/>
  <c r="W306" i="17"/>
  <c r="X306" i="17"/>
  <c r="Y306" i="17"/>
  <c r="Z306" i="17"/>
  <c r="AA306" i="17"/>
  <c r="AB306" i="17"/>
  <c r="Q307" i="17"/>
  <c r="R307" i="17"/>
  <c r="S307" i="17"/>
  <c r="T307" i="17"/>
  <c r="V307" i="17"/>
  <c r="W307" i="17"/>
  <c r="X307" i="17"/>
  <c r="Y307" i="17"/>
  <c r="Z307" i="17"/>
  <c r="AA307" i="17"/>
  <c r="AB307" i="17"/>
  <c r="Q308" i="17"/>
  <c r="R308" i="17"/>
  <c r="S308" i="17"/>
  <c r="T308" i="17"/>
  <c r="V308" i="17"/>
  <c r="W308" i="17"/>
  <c r="X308" i="17"/>
  <c r="Y308" i="17"/>
  <c r="Z308" i="17"/>
  <c r="AA308" i="17"/>
  <c r="AB308" i="17"/>
  <c r="Q309" i="17"/>
  <c r="R309" i="17"/>
  <c r="S309" i="17"/>
  <c r="T309" i="17"/>
  <c r="V309" i="17"/>
  <c r="W309" i="17"/>
  <c r="X309" i="17"/>
  <c r="Y309" i="17"/>
  <c r="Z309" i="17"/>
  <c r="AA309" i="17"/>
  <c r="AB309" i="17"/>
  <c r="Q310" i="17"/>
  <c r="R310" i="17"/>
  <c r="S310" i="17"/>
  <c r="T310" i="17"/>
  <c r="V310" i="17"/>
  <c r="W310" i="17"/>
  <c r="X310" i="17"/>
  <c r="Y310" i="17"/>
  <c r="Z310" i="17"/>
  <c r="AA310" i="17"/>
  <c r="AB310" i="17"/>
  <c r="Q311" i="17"/>
  <c r="R311" i="17"/>
  <c r="S311" i="17"/>
  <c r="T311" i="17"/>
  <c r="V311" i="17"/>
  <c r="W311" i="17"/>
  <c r="X311" i="17"/>
  <c r="Y311" i="17"/>
  <c r="Z311" i="17"/>
  <c r="AA311" i="17"/>
  <c r="AB311" i="17"/>
  <c r="Q312" i="17"/>
  <c r="R312" i="17"/>
  <c r="S312" i="17"/>
  <c r="T312" i="17"/>
  <c r="V312" i="17"/>
  <c r="W312" i="17"/>
  <c r="X312" i="17"/>
  <c r="Y312" i="17"/>
  <c r="Z312" i="17"/>
  <c r="AA312" i="17"/>
  <c r="AB312" i="17"/>
  <c r="Q313" i="17"/>
  <c r="R313" i="17"/>
  <c r="S313" i="17"/>
  <c r="T313" i="17"/>
  <c r="V313" i="17"/>
  <c r="W313" i="17"/>
  <c r="X313" i="17"/>
  <c r="Y313" i="17"/>
  <c r="Z313" i="17"/>
  <c r="AA313" i="17"/>
  <c r="AB313" i="17"/>
  <c r="Q314" i="17"/>
  <c r="R314" i="17"/>
  <c r="S314" i="17"/>
  <c r="T314" i="17"/>
  <c r="V314" i="17"/>
  <c r="W314" i="17"/>
  <c r="X314" i="17"/>
  <c r="Y314" i="17"/>
  <c r="Z314" i="17"/>
  <c r="AA314" i="17"/>
  <c r="AB314" i="17"/>
  <c r="Q315" i="17"/>
  <c r="R315" i="17"/>
  <c r="S315" i="17"/>
  <c r="T315" i="17"/>
  <c r="V315" i="17"/>
  <c r="W315" i="17"/>
  <c r="X315" i="17"/>
  <c r="Y315" i="17"/>
  <c r="Z315" i="17"/>
  <c r="AA315" i="17"/>
  <c r="AB315" i="17"/>
  <c r="Q316" i="17"/>
  <c r="R316" i="17"/>
  <c r="S316" i="17"/>
  <c r="T316" i="17"/>
  <c r="V316" i="17"/>
  <c r="W316" i="17"/>
  <c r="X316" i="17"/>
  <c r="Y316" i="17"/>
  <c r="Z316" i="17"/>
  <c r="AA316" i="17"/>
  <c r="AB316" i="17"/>
  <c r="Q317" i="17"/>
  <c r="R317" i="17"/>
  <c r="S317" i="17"/>
  <c r="T317" i="17"/>
  <c r="V317" i="17"/>
  <c r="W317" i="17"/>
  <c r="X317" i="17"/>
  <c r="Y317" i="17"/>
  <c r="Z317" i="17"/>
  <c r="AA317" i="17"/>
  <c r="AB317" i="17"/>
  <c r="Q318" i="17"/>
  <c r="R318" i="17"/>
  <c r="S318" i="17"/>
  <c r="T318" i="17"/>
  <c r="V318" i="17"/>
  <c r="W318" i="17"/>
  <c r="X318" i="17"/>
  <c r="Y318" i="17"/>
  <c r="Z318" i="17"/>
  <c r="AA318" i="17"/>
  <c r="AB318" i="17"/>
  <c r="Q319" i="17"/>
  <c r="R319" i="17"/>
  <c r="S319" i="17"/>
  <c r="T319" i="17"/>
  <c r="V319" i="17"/>
  <c r="W319" i="17"/>
  <c r="X319" i="17"/>
  <c r="Y319" i="17"/>
  <c r="Z319" i="17"/>
  <c r="AA319" i="17"/>
  <c r="AB319" i="17"/>
  <c r="Q320" i="17"/>
  <c r="R320" i="17"/>
  <c r="S320" i="17"/>
  <c r="T320" i="17"/>
  <c r="V320" i="17"/>
  <c r="W320" i="17"/>
  <c r="X320" i="17"/>
  <c r="Y320" i="17"/>
  <c r="Z320" i="17"/>
  <c r="AA320" i="17"/>
  <c r="AB320" i="17"/>
  <c r="Q321" i="17"/>
  <c r="R321" i="17"/>
  <c r="S321" i="17"/>
  <c r="T321" i="17"/>
  <c r="V321" i="17"/>
  <c r="W321" i="17"/>
  <c r="X321" i="17"/>
  <c r="Y321" i="17"/>
  <c r="Z321" i="17"/>
  <c r="AA321" i="17"/>
  <c r="AB321" i="17"/>
  <c r="Q322" i="17"/>
  <c r="R322" i="17"/>
  <c r="S322" i="17"/>
  <c r="T322" i="17"/>
  <c r="V322" i="17"/>
  <c r="W322" i="17"/>
  <c r="X322" i="17"/>
  <c r="Y322" i="17"/>
  <c r="Z322" i="17"/>
  <c r="AA322" i="17"/>
  <c r="AB322" i="17"/>
  <c r="Q323" i="17"/>
  <c r="R323" i="17"/>
  <c r="S323" i="17"/>
  <c r="T323" i="17"/>
  <c r="V323" i="17"/>
  <c r="W323" i="17"/>
  <c r="X323" i="17"/>
  <c r="Y323" i="17"/>
  <c r="Z323" i="17"/>
  <c r="AA323" i="17"/>
  <c r="AB323" i="17"/>
  <c r="Q324" i="17"/>
  <c r="R324" i="17"/>
  <c r="S324" i="17"/>
  <c r="T324" i="17"/>
  <c r="V324" i="17"/>
  <c r="W324" i="17"/>
  <c r="X324" i="17"/>
  <c r="Y324" i="17"/>
  <c r="Z324" i="17"/>
  <c r="AA324" i="17"/>
  <c r="AB324" i="17"/>
  <c r="Q325" i="17"/>
  <c r="R325" i="17"/>
  <c r="S325" i="17"/>
  <c r="T325" i="17"/>
  <c r="V325" i="17"/>
  <c r="W325" i="17"/>
  <c r="X325" i="17"/>
  <c r="Y325" i="17"/>
  <c r="Z325" i="17"/>
  <c r="AA325" i="17"/>
  <c r="AB325" i="17"/>
  <c r="Q326" i="17"/>
  <c r="R326" i="17"/>
  <c r="S326" i="17"/>
  <c r="T326" i="17"/>
  <c r="V326" i="17"/>
  <c r="W326" i="17"/>
  <c r="X326" i="17"/>
  <c r="Y326" i="17"/>
  <c r="Z326" i="17"/>
  <c r="AA326" i="17"/>
  <c r="AB326" i="17"/>
  <c r="Q327" i="17"/>
  <c r="R327" i="17"/>
  <c r="S327" i="17"/>
  <c r="T327" i="17"/>
  <c r="V327" i="17"/>
  <c r="W327" i="17"/>
  <c r="X327" i="17"/>
  <c r="Y327" i="17"/>
  <c r="Z327" i="17"/>
  <c r="AA327" i="17"/>
  <c r="AB327" i="17"/>
  <c r="Q328" i="17"/>
  <c r="R328" i="17"/>
  <c r="S328" i="17"/>
  <c r="T328" i="17"/>
  <c r="V328" i="17"/>
  <c r="W328" i="17"/>
  <c r="X328" i="17"/>
  <c r="Y328" i="17"/>
  <c r="Z328" i="17"/>
  <c r="AA328" i="17"/>
  <c r="AB328" i="17"/>
  <c r="Q329" i="17"/>
  <c r="R329" i="17"/>
  <c r="S329" i="17"/>
  <c r="T329" i="17"/>
  <c r="V329" i="17"/>
  <c r="W329" i="17"/>
  <c r="X329" i="17"/>
  <c r="Y329" i="17"/>
  <c r="Z329" i="17"/>
  <c r="AA329" i="17"/>
  <c r="AB329" i="17"/>
  <c r="Q330" i="17"/>
  <c r="R330" i="17"/>
  <c r="S330" i="17"/>
  <c r="T330" i="17"/>
  <c r="V330" i="17"/>
  <c r="W330" i="17"/>
  <c r="X330" i="17"/>
  <c r="Y330" i="17"/>
  <c r="Z330" i="17"/>
  <c r="AA330" i="17"/>
  <c r="AB330" i="17"/>
  <c r="Q331" i="17"/>
  <c r="R331" i="17"/>
  <c r="S331" i="17"/>
  <c r="T331" i="17"/>
  <c r="V331" i="17"/>
  <c r="W331" i="17"/>
  <c r="X331" i="17"/>
  <c r="Y331" i="17"/>
  <c r="Z331" i="17"/>
  <c r="AA331" i="17"/>
  <c r="AB331" i="17"/>
  <c r="Q332" i="17"/>
  <c r="R332" i="17"/>
  <c r="S332" i="17"/>
  <c r="T332" i="17"/>
  <c r="V332" i="17"/>
  <c r="W332" i="17"/>
  <c r="X332" i="17"/>
  <c r="Y332" i="17"/>
  <c r="Z332" i="17"/>
  <c r="AA332" i="17"/>
  <c r="AB332" i="17"/>
  <c r="Q333" i="17"/>
  <c r="R333" i="17"/>
  <c r="S333" i="17"/>
  <c r="T333" i="17"/>
  <c r="V333" i="17"/>
  <c r="W333" i="17"/>
  <c r="X333" i="17"/>
  <c r="Y333" i="17"/>
  <c r="Z333" i="17"/>
  <c r="AA333" i="17"/>
  <c r="AB333" i="17"/>
  <c r="Q334" i="17"/>
  <c r="R334" i="17"/>
  <c r="S334" i="17"/>
  <c r="T334" i="17"/>
  <c r="V334" i="17"/>
  <c r="W334" i="17"/>
  <c r="X334" i="17"/>
  <c r="Y334" i="17"/>
  <c r="Z334" i="17"/>
  <c r="AA334" i="17"/>
  <c r="AB334" i="17"/>
  <c r="Q335" i="17"/>
  <c r="R335" i="17"/>
  <c r="S335" i="17"/>
  <c r="T335" i="17"/>
  <c r="V335" i="17"/>
  <c r="W335" i="17"/>
  <c r="X335" i="17"/>
  <c r="Y335" i="17"/>
  <c r="Z335" i="17"/>
  <c r="AA335" i="17"/>
  <c r="AB335" i="17"/>
  <c r="Q336" i="17"/>
  <c r="R336" i="17"/>
  <c r="S336" i="17"/>
  <c r="T336" i="17"/>
  <c r="V336" i="17"/>
  <c r="W336" i="17"/>
  <c r="X336" i="17"/>
  <c r="Y336" i="17"/>
  <c r="Z336" i="17"/>
  <c r="AA336" i="17"/>
  <c r="AB336" i="17"/>
  <c r="Q337" i="17"/>
  <c r="R337" i="17"/>
  <c r="S337" i="17"/>
  <c r="T337" i="17"/>
  <c r="V337" i="17"/>
  <c r="W337" i="17"/>
  <c r="X337" i="17"/>
  <c r="Y337" i="17"/>
  <c r="Z337" i="17"/>
  <c r="AA337" i="17"/>
  <c r="AB337" i="17"/>
  <c r="Q338" i="17"/>
  <c r="R338" i="17"/>
  <c r="S338" i="17"/>
  <c r="T338" i="17"/>
  <c r="V338" i="17"/>
  <c r="W338" i="17"/>
  <c r="X338" i="17"/>
  <c r="Y338" i="17"/>
  <c r="Z338" i="17"/>
  <c r="AA338" i="17"/>
  <c r="AB338" i="17"/>
  <c r="Q339" i="17"/>
  <c r="R339" i="17"/>
  <c r="S339" i="17"/>
  <c r="T339" i="17"/>
  <c r="V339" i="17"/>
  <c r="W339" i="17"/>
  <c r="X339" i="17"/>
  <c r="Y339" i="17"/>
  <c r="Z339" i="17"/>
  <c r="AA339" i="17"/>
  <c r="AB339" i="17"/>
  <c r="Q340" i="17"/>
  <c r="R340" i="17"/>
  <c r="S340" i="17"/>
  <c r="T340" i="17"/>
  <c r="V340" i="17"/>
  <c r="W340" i="17"/>
  <c r="X340" i="17"/>
  <c r="Y340" i="17"/>
  <c r="Z340" i="17"/>
  <c r="AA340" i="17"/>
  <c r="AB340" i="17"/>
  <c r="Q341" i="17"/>
  <c r="R341" i="17"/>
  <c r="S341" i="17"/>
  <c r="T341" i="17"/>
  <c r="V341" i="17"/>
  <c r="W341" i="17"/>
  <c r="X341" i="17"/>
  <c r="Y341" i="17"/>
  <c r="Z341" i="17"/>
  <c r="AA341" i="17"/>
  <c r="AB341" i="17"/>
  <c r="Q342" i="17"/>
  <c r="R342" i="17"/>
  <c r="S342" i="17"/>
  <c r="T342" i="17"/>
  <c r="V342" i="17"/>
  <c r="W342" i="17"/>
  <c r="X342" i="17"/>
  <c r="Y342" i="17"/>
  <c r="Z342" i="17"/>
  <c r="AA342" i="17"/>
  <c r="AB342" i="17"/>
  <c r="Q343" i="17"/>
  <c r="R343" i="17"/>
  <c r="S343" i="17"/>
  <c r="T343" i="17"/>
  <c r="V343" i="17"/>
  <c r="W343" i="17"/>
  <c r="X343" i="17"/>
  <c r="Y343" i="17"/>
  <c r="Z343" i="17"/>
  <c r="AA343" i="17"/>
  <c r="AB343" i="17"/>
  <c r="Q344" i="17"/>
  <c r="R344" i="17"/>
  <c r="S344" i="17"/>
  <c r="T344" i="17"/>
  <c r="V344" i="17"/>
  <c r="W344" i="17"/>
  <c r="X344" i="17"/>
  <c r="Y344" i="17"/>
  <c r="Z344" i="17"/>
  <c r="AA344" i="17"/>
  <c r="AB344" i="17"/>
  <c r="Q345" i="17"/>
  <c r="R345" i="17"/>
  <c r="S345" i="17"/>
  <c r="T345" i="17"/>
  <c r="V345" i="17"/>
  <c r="W345" i="17"/>
  <c r="X345" i="17"/>
  <c r="Y345" i="17"/>
  <c r="Z345" i="17"/>
  <c r="AA345" i="17"/>
  <c r="AB345" i="17"/>
  <c r="Q346" i="17"/>
  <c r="R346" i="17"/>
  <c r="S346" i="17"/>
  <c r="T346" i="17"/>
  <c r="V346" i="17"/>
  <c r="W346" i="17"/>
  <c r="X346" i="17"/>
  <c r="Y346" i="17"/>
  <c r="Z346" i="17"/>
  <c r="AA346" i="17"/>
  <c r="AB346" i="17"/>
  <c r="Q347" i="17"/>
  <c r="R347" i="17"/>
  <c r="S347" i="17"/>
  <c r="T347" i="17"/>
  <c r="V347" i="17"/>
  <c r="W347" i="17"/>
  <c r="X347" i="17"/>
  <c r="Y347" i="17"/>
  <c r="Z347" i="17"/>
  <c r="AA347" i="17"/>
  <c r="AB347" i="17"/>
  <c r="Q348" i="17"/>
  <c r="R348" i="17"/>
  <c r="S348" i="17"/>
  <c r="T348" i="17"/>
  <c r="V348" i="17"/>
  <c r="W348" i="17"/>
  <c r="X348" i="17"/>
  <c r="Y348" i="17"/>
  <c r="Z348" i="17"/>
  <c r="AA348" i="17"/>
  <c r="AB348" i="17"/>
  <c r="Q349" i="17"/>
  <c r="R349" i="17"/>
  <c r="S349" i="17"/>
  <c r="T349" i="17"/>
  <c r="V349" i="17"/>
  <c r="W349" i="17"/>
  <c r="X349" i="17"/>
  <c r="Y349" i="17"/>
  <c r="Z349" i="17"/>
  <c r="AA349" i="17"/>
  <c r="AB349" i="17"/>
  <c r="Q350" i="17"/>
  <c r="R350" i="17"/>
  <c r="S350" i="17"/>
  <c r="T350" i="17"/>
  <c r="V350" i="17"/>
  <c r="W350" i="17"/>
  <c r="X350" i="17"/>
  <c r="Y350" i="17"/>
  <c r="Z350" i="17"/>
  <c r="AA350" i="17"/>
  <c r="AB350" i="17"/>
  <c r="Q351" i="17"/>
  <c r="R351" i="17"/>
  <c r="S351" i="17"/>
  <c r="T351" i="17"/>
  <c r="V351" i="17"/>
  <c r="W351" i="17"/>
  <c r="X351" i="17"/>
  <c r="Y351" i="17"/>
  <c r="Z351" i="17"/>
  <c r="AA351" i="17"/>
  <c r="AB351" i="17"/>
  <c r="Q352" i="17"/>
  <c r="R352" i="17"/>
  <c r="S352" i="17"/>
  <c r="T352" i="17"/>
  <c r="V352" i="17"/>
  <c r="W352" i="17"/>
  <c r="X352" i="17"/>
  <c r="Y352" i="17"/>
  <c r="Z352" i="17"/>
  <c r="AA352" i="17"/>
  <c r="AB352" i="17"/>
  <c r="Q353" i="17"/>
  <c r="R353" i="17"/>
  <c r="S353" i="17"/>
  <c r="T353" i="17"/>
  <c r="V353" i="17"/>
  <c r="W353" i="17"/>
  <c r="X353" i="17"/>
  <c r="Y353" i="17"/>
  <c r="Z353" i="17"/>
  <c r="AA353" i="17"/>
  <c r="AB353" i="17"/>
  <c r="Q354" i="17"/>
  <c r="R354" i="17"/>
  <c r="S354" i="17"/>
  <c r="T354" i="17"/>
  <c r="V354" i="17"/>
  <c r="W354" i="17"/>
  <c r="X354" i="17"/>
  <c r="Y354" i="17"/>
  <c r="Z354" i="17"/>
  <c r="AA354" i="17"/>
  <c r="AB354" i="17"/>
  <c r="Q355" i="17"/>
  <c r="R355" i="17"/>
  <c r="S355" i="17"/>
  <c r="T355" i="17"/>
  <c r="V355" i="17"/>
  <c r="W355" i="17"/>
  <c r="X355" i="17"/>
  <c r="Y355" i="17"/>
  <c r="Z355" i="17"/>
  <c r="AA355" i="17"/>
  <c r="AB355" i="17"/>
  <c r="Q356" i="17"/>
  <c r="R356" i="17"/>
  <c r="S356" i="17"/>
  <c r="T356" i="17"/>
  <c r="V356" i="17"/>
  <c r="W356" i="17"/>
  <c r="X356" i="17"/>
  <c r="Y356" i="17"/>
  <c r="Z356" i="17"/>
  <c r="AA356" i="17"/>
  <c r="AB356" i="17"/>
  <c r="Q357" i="17"/>
  <c r="R357" i="17"/>
  <c r="S357" i="17"/>
  <c r="T357" i="17"/>
  <c r="V357" i="17"/>
  <c r="W357" i="17"/>
  <c r="X357" i="17"/>
  <c r="Y357" i="17"/>
  <c r="Z357" i="17"/>
  <c r="AA357" i="17"/>
  <c r="AB357" i="17"/>
  <c r="Q358" i="17"/>
  <c r="R358" i="17"/>
  <c r="S358" i="17"/>
  <c r="T358" i="17"/>
  <c r="V358" i="17"/>
  <c r="W358" i="17"/>
  <c r="X358" i="17"/>
  <c r="Y358" i="17"/>
  <c r="Z358" i="17"/>
  <c r="AA358" i="17"/>
  <c r="AB358" i="17"/>
  <c r="Q359" i="17"/>
  <c r="R359" i="17"/>
  <c r="S359" i="17"/>
  <c r="T359" i="17"/>
  <c r="V359" i="17"/>
  <c r="W359" i="17"/>
  <c r="X359" i="17"/>
  <c r="Y359" i="17"/>
  <c r="Z359" i="17"/>
  <c r="AA359" i="17"/>
  <c r="AB359" i="17"/>
  <c r="Q360" i="17"/>
  <c r="R360" i="17"/>
  <c r="S360" i="17"/>
  <c r="T360" i="17"/>
  <c r="V360" i="17"/>
  <c r="W360" i="17"/>
  <c r="X360" i="17"/>
  <c r="Y360" i="17"/>
  <c r="Z360" i="17"/>
  <c r="AA360" i="17"/>
  <c r="AB360" i="17"/>
  <c r="Q361" i="17"/>
  <c r="R361" i="17"/>
  <c r="S361" i="17"/>
  <c r="T361" i="17"/>
  <c r="V361" i="17"/>
  <c r="W361" i="17"/>
  <c r="X361" i="17"/>
  <c r="Y361" i="17"/>
  <c r="Z361" i="17"/>
  <c r="AA361" i="17"/>
  <c r="AB361" i="17"/>
  <c r="Q362" i="17"/>
  <c r="R362" i="17"/>
  <c r="S362" i="17"/>
  <c r="T362" i="17"/>
  <c r="V362" i="17"/>
  <c r="W362" i="17"/>
  <c r="X362" i="17"/>
  <c r="Y362" i="17"/>
  <c r="Z362" i="17"/>
  <c r="AA362" i="17"/>
  <c r="AB362" i="17"/>
  <c r="Q363" i="17"/>
  <c r="R363" i="17"/>
  <c r="S363" i="17"/>
  <c r="T363" i="17"/>
  <c r="V363" i="17"/>
  <c r="W363" i="17"/>
  <c r="X363" i="17"/>
  <c r="Y363" i="17"/>
  <c r="Z363" i="17"/>
  <c r="AA363" i="17"/>
  <c r="AB363" i="17"/>
  <c r="Q364" i="17"/>
  <c r="R364" i="17"/>
  <c r="S364" i="17"/>
  <c r="T364" i="17"/>
  <c r="V364" i="17"/>
  <c r="W364" i="17"/>
  <c r="X364" i="17"/>
  <c r="Y364" i="17"/>
  <c r="Z364" i="17"/>
  <c r="AA364" i="17"/>
  <c r="AB364" i="17"/>
  <c r="Q365" i="17"/>
  <c r="R365" i="17"/>
  <c r="S365" i="17"/>
  <c r="T365" i="17"/>
  <c r="V365" i="17"/>
  <c r="W365" i="17"/>
  <c r="X365" i="17"/>
  <c r="Y365" i="17"/>
  <c r="Z365" i="17"/>
  <c r="AA365" i="17"/>
  <c r="AB365" i="17"/>
  <c r="Q366" i="17"/>
  <c r="R366" i="17"/>
  <c r="S366" i="17"/>
  <c r="T366" i="17"/>
  <c r="V366" i="17"/>
  <c r="W366" i="17"/>
  <c r="X366" i="17"/>
  <c r="Y366" i="17"/>
  <c r="Z366" i="17"/>
  <c r="AA366" i="17"/>
  <c r="AB366" i="17"/>
  <c r="Q367" i="17"/>
  <c r="R367" i="17"/>
  <c r="S367" i="17"/>
  <c r="T367" i="17"/>
  <c r="V367" i="17"/>
  <c r="W367" i="17"/>
  <c r="X367" i="17"/>
  <c r="Y367" i="17"/>
  <c r="Z367" i="17"/>
  <c r="AA367" i="17"/>
  <c r="AB367" i="17"/>
  <c r="Q368" i="17"/>
  <c r="R368" i="17"/>
  <c r="S368" i="17"/>
  <c r="T368" i="17"/>
  <c r="V368" i="17"/>
  <c r="W368" i="17"/>
  <c r="X368" i="17"/>
  <c r="Y368" i="17"/>
  <c r="Z368" i="17"/>
  <c r="AA368" i="17"/>
  <c r="AB368" i="17"/>
  <c r="Q369" i="17"/>
  <c r="R369" i="17"/>
  <c r="S369" i="17"/>
  <c r="T369" i="17"/>
  <c r="V369" i="17"/>
  <c r="W369" i="17"/>
  <c r="X369" i="17"/>
  <c r="Y369" i="17"/>
  <c r="Z369" i="17"/>
  <c r="AA369" i="17"/>
  <c r="AB369" i="17"/>
  <c r="Q370" i="17"/>
  <c r="R370" i="17"/>
  <c r="S370" i="17"/>
  <c r="T370" i="17"/>
  <c r="V370" i="17"/>
  <c r="W370" i="17"/>
  <c r="X370" i="17"/>
  <c r="Y370" i="17"/>
  <c r="Z370" i="17"/>
  <c r="AA370" i="17"/>
  <c r="AB370" i="17"/>
  <c r="Q371" i="17"/>
  <c r="R371" i="17"/>
  <c r="S371" i="17"/>
  <c r="T371" i="17"/>
  <c r="V371" i="17"/>
  <c r="W371" i="17"/>
  <c r="X371" i="17"/>
  <c r="Y371" i="17"/>
  <c r="Z371" i="17"/>
  <c r="AA371" i="17"/>
  <c r="AB371" i="17"/>
  <c r="Q372" i="17"/>
  <c r="R372" i="17"/>
  <c r="S372" i="17"/>
  <c r="T372" i="17"/>
  <c r="V372" i="17"/>
  <c r="W372" i="17"/>
  <c r="X372" i="17"/>
  <c r="Y372" i="17"/>
  <c r="Z372" i="17"/>
  <c r="AA372" i="17"/>
  <c r="AB372" i="17"/>
  <c r="Q373" i="17"/>
  <c r="R373" i="17"/>
  <c r="S373" i="17"/>
  <c r="T373" i="17"/>
  <c r="V373" i="17"/>
  <c r="W373" i="17"/>
  <c r="X373" i="17"/>
  <c r="Y373" i="17"/>
  <c r="Z373" i="17"/>
  <c r="AA373" i="17"/>
  <c r="AB373" i="17"/>
  <c r="Q374" i="17"/>
  <c r="R374" i="17"/>
  <c r="S374" i="17"/>
  <c r="T374" i="17"/>
  <c r="V374" i="17"/>
  <c r="W374" i="17"/>
  <c r="X374" i="17"/>
  <c r="Y374" i="17"/>
  <c r="Z374" i="17"/>
  <c r="AA374" i="17"/>
  <c r="AB374" i="17"/>
  <c r="Q375" i="17"/>
  <c r="R375" i="17"/>
  <c r="S375" i="17"/>
  <c r="T375" i="17"/>
  <c r="V375" i="17"/>
  <c r="W375" i="17"/>
  <c r="X375" i="17"/>
  <c r="Y375" i="17"/>
  <c r="Z375" i="17"/>
  <c r="AA375" i="17"/>
  <c r="AB375" i="17"/>
  <c r="Q376" i="17"/>
  <c r="R376" i="17"/>
  <c r="S376" i="17"/>
  <c r="T376" i="17"/>
  <c r="V376" i="17"/>
  <c r="W376" i="17"/>
  <c r="X376" i="17"/>
  <c r="Y376" i="17"/>
  <c r="Z376" i="17"/>
  <c r="AA376" i="17"/>
  <c r="AB376" i="17"/>
  <c r="Q377" i="17"/>
  <c r="R377" i="17"/>
  <c r="S377" i="17"/>
  <c r="T377" i="17"/>
  <c r="V377" i="17"/>
  <c r="W377" i="17"/>
  <c r="X377" i="17"/>
  <c r="Y377" i="17"/>
  <c r="Z377" i="17"/>
  <c r="AA377" i="17"/>
  <c r="AB377" i="17"/>
  <c r="Q378" i="17"/>
  <c r="R378" i="17"/>
  <c r="S378" i="17"/>
  <c r="T378" i="17"/>
  <c r="V378" i="17"/>
  <c r="W378" i="17"/>
  <c r="X378" i="17"/>
  <c r="Y378" i="17"/>
  <c r="Z378" i="17"/>
  <c r="AA378" i="17"/>
  <c r="AB378" i="17"/>
  <c r="Q379" i="17"/>
  <c r="R379" i="17"/>
  <c r="S379" i="17"/>
  <c r="T379" i="17"/>
  <c r="V379" i="17"/>
  <c r="W379" i="17"/>
  <c r="X379" i="17"/>
  <c r="Y379" i="17"/>
  <c r="Z379" i="17"/>
  <c r="AA379" i="17"/>
  <c r="AB379" i="17"/>
  <c r="Q380" i="17"/>
  <c r="R380" i="17"/>
  <c r="S380" i="17"/>
  <c r="T380" i="17"/>
  <c r="V380" i="17"/>
  <c r="W380" i="17"/>
  <c r="X380" i="17"/>
  <c r="Y380" i="17"/>
  <c r="Z380" i="17"/>
  <c r="AA380" i="17"/>
  <c r="AB380" i="17"/>
  <c r="Q381" i="17"/>
  <c r="R381" i="17"/>
  <c r="S381" i="17"/>
  <c r="T381" i="17"/>
  <c r="V381" i="17"/>
  <c r="W381" i="17"/>
  <c r="X381" i="17"/>
  <c r="Y381" i="17"/>
  <c r="Z381" i="17"/>
  <c r="AA381" i="17"/>
  <c r="AB381" i="17"/>
  <c r="Q382" i="17"/>
  <c r="R382" i="17"/>
  <c r="S382" i="17"/>
  <c r="T382" i="17"/>
  <c r="V382" i="17"/>
  <c r="W382" i="17"/>
  <c r="X382" i="17"/>
  <c r="Y382" i="17"/>
  <c r="Z382" i="17"/>
  <c r="AA382" i="17"/>
  <c r="AB382" i="17"/>
  <c r="Q383" i="17"/>
  <c r="R383" i="17"/>
  <c r="S383" i="17"/>
  <c r="T383" i="17"/>
  <c r="V383" i="17"/>
  <c r="W383" i="17"/>
  <c r="X383" i="17"/>
  <c r="Y383" i="17"/>
  <c r="Z383" i="17"/>
  <c r="AA383" i="17"/>
  <c r="AB383" i="17"/>
  <c r="Q384" i="17"/>
  <c r="R384" i="17"/>
  <c r="S384" i="17"/>
  <c r="T384" i="17"/>
  <c r="V384" i="17"/>
  <c r="W384" i="17"/>
  <c r="X384" i="17"/>
  <c r="Y384" i="17"/>
  <c r="Z384" i="17"/>
  <c r="AA384" i="17"/>
  <c r="AB384" i="17"/>
  <c r="Q385" i="17"/>
  <c r="R385" i="17"/>
  <c r="S385" i="17"/>
  <c r="T385" i="17"/>
  <c r="V385" i="17"/>
  <c r="W385" i="17"/>
  <c r="X385" i="17"/>
  <c r="Y385" i="17"/>
  <c r="Z385" i="17"/>
  <c r="AA385" i="17"/>
  <c r="AB385" i="17"/>
  <c r="Q386" i="17"/>
  <c r="R386" i="17"/>
  <c r="S386" i="17"/>
  <c r="T386" i="17"/>
  <c r="V386" i="17"/>
  <c r="W386" i="17"/>
  <c r="X386" i="17"/>
  <c r="Y386" i="17"/>
  <c r="Z386" i="17"/>
  <c r="AA386" i="17"/>
  <c r="AB386" i="17"/>
  <c r="Q387" i="17"/>
  <c r="R387" i="17"/>
  <c r="S387" i="17"/>
  <c r="T387" i="17"/>
  <c r="V387" i="17"/>
  <c r="W387" i="17"/>
  <c r="X387" i="17"/>
  <c r="Y387" i="17"/>
  <c r="Z387" i="17"/>
  <c r="AA387" i="17"/>
  <c r="AB387" i="17"/>
  <c r="Q388" i="17"/>
  <c r="R388" i="17"/>
  <c r="S388" i="17"/>
  <c r="T388" i="17"/>
  <c r="V388" i="17"/>
  <c r="W388" i="17"/>
  <c r="X388" i="17"/>
  <c r="Y388" i="17"/>
  <c r="Z388" i="17"/>
  <c r="AA388" i="17"/>
  <c r="AB388" i="17"/>
  <c r="Q389" i="17"/>
  <c r="R389" i="17"/>
  <c r="S389" i="17"/>
  <c r="T389" i="17"/>
  <c r="V389" i="17"/>
  <c r="W389" i="17"/>
  <c r="X389" i="17"/>
  <c r="Y389" i="17"/>
  <c r="Z389" i="17"/>
  <c r="AA389" i="17"/>
  <c r="AB389" i="17"/>
  <c r="Q390" i="17"/>
  <c r="R390" i="17"/>
  <c r="S390" i="17"/>
  <c r="T390" i="17"/>
  <c r="V390" i="17"/>
  <c r="W390" i="17"/>
  <c r="X390" i="17"/>
  <c r="Y390" i="17"/>
  <c r="Z390" i="17"/>
  <c r="AA390" i="17"/>
  <c r="AB390" i="17"/>
  <c r="Q391" i="17"/>
  <c r="R391" i="17"/>
  <c r="S391" i="17"/>
  <c r="T391" i="17"/>
  <c r="V391" i="17"/>
  <c r="W391" i="17"/>
  <c r="X391" i="17"/>
  <c r="Y391" i="17"/>
  <c r="Z391" i="17"/>
  <c r="AA391" i="17"/>
  <c r="AB391" i="17"/>
  <c r="Q392" i="17"/>
  <c r="R392" i="17"/>
  <c r="S392" i="17"/>
  <c r="T392" i="17"/>
  <c r="V392" i="17"/>
  <c r="W392" i="17"/>
  <c r="X392" i="17"/>
  <c r="Y392" i="17"/>
  <c r="Z392" i="17"/>
  <c r="AA392" i="17"/>
  <c r="AB392" i="17"/>
  <c r="Q393" i="17"/>
  <c r="R393" i="17"/>
  <c r="S393" i="17"/>
  <c r="T393" i="17"/>
  <c r="V393" i="17"/>
  <c r="W393" i="17"/>
  <c r="X393" i="17"/>
  <c r="Y393" i="17"/>
  <c r="Z393" i="17"/>
  <c r="AA393" i="17"/>
  <c r="AB393" i="17"/>
  <c r="Q394" i="17"/>
  <c r="R394" i="17"/>
  <c r="S394" i="17"/>
  <c r="T394" i="17"/>
  <c r="V394" i="17"/>
  <c r="W394" i="17"/>
  <c r="X394" i="17"/>
  <c r="Y394" i="17"/>
  <c r="Z394" i="17"/>
  <c r="AA394" i="17"/>
  <c r="AB394" i="17"/>
  <c r="Q395" i="17"/>
  <c r="R395" i="17"/>
  <c r="S395" i="17"/>
  <c r="T395" i="17"/>
  <c r="V395" i="17"/>
  <c r="W395" i="17"/>
  <c r="X395" i="17"/>
  <c r="Y395" i="17"/>
  <c r="Z395" i="17"/>
  <c r="AA395" i="17"/>
  <c r="AB395" i="17"/>
  <c r="Q396" i="17"/>
  <c r="R396" i="17"/>
  <c r="S396" i="17"/>
  <c r="T396" i="17"/>
  <c r="V396" i="17"/>
  <c r="W396" i="17"/>
  <c r="X396" i="17"/>
  <c r="Y396" i="17"/>
  <c r="Z396" i="17"/>
  <c r="AA396" i="17"/>
  <c r="AB396" i="17"/>
  <c r="Q397" i="17"/>
  <c r="R397" i="17"/>
  <c r="S397" i="17"/>
  <c r="T397" i="17"/>
  <c r="V397" i="17"/>
  <c r="W397" i="17"/>
  <c r="X397" i="17"/>
  <c r="Y397" i="17"/>
  <c r="Z397" i="17"/>
  <c r="AA397" i="17"/>
  <c r="AB397" i="17"/>
  <c r="Q398" i="17"/>
  <c r="R398" i="17"/>
  <c r="S398" i="17"/>
  <c r="T398" i="17"/>
  <c r="V398" i="17"/>
  <c r="W398" i="17"/>
  <c r="X398" i="17"/>
  <c r="Y398" i="17"/>
  <c r="Z398" i="17"/>
  <c r="AA398" i="17"/>
  <c r="AB398" i="17"/>
  <c r="Q399" i="17"/>
  <c r="R399" i="17"/>
  <c r="S399" i="17"/>
  <c r="T399" i="17"/>
  <c r="V399" i="17"/>
  <c r="W399" i="17"/>
  <c r="X399" i="17"/>
  <c r="Y399" i="17"/>
  <c r="Z399" i="17"/>
  <c r="AA399" i="17"/>
  <c r="AB399" i="17"/>
  <c r="Q400" i="17"/>
  <c r="R400" i="17"/>
  <c r="S400" i="17"/>
  <c r="T400" i="17"/>
  <c r="V400" i="17"/>
  <c r="W400" i="17"/>
  <c r="X400" i="17"/>
  <c r="Y400" i="17"/>
  <c r="Z400" i="17"/>
  <c r="AA400" i="17"/>
  <c r="AB400" i="17"/>
  <c r="Q401" i="17"/>
  <c r="R401" i="17"/>
  <c r="S401" i="17"/>
  <c r="T401" i="17"/>
  <c r="V401" i="17"/>
  <c r="W401" i="17"/>
  <c r="X401" i="17"/>
  <c r="Y401" i="17"/>
  <c r="Z401" i="17"/>
  <c r="AA401" i="17"/>
  <c r="AB401" i="17"/>
  <c r="Q402" i="17"/>
  <c r="R402" i="17"/>
  <c r="S402" i="17"/>
  <c r="T402" i="17"/>
  <c r="V402" i="17"/>
  <c r="W402" i="17"/>
  <c r="X402" i="17"/>
  <c r="Y402" i="17"/>
  <c r="Z402" i="17"/>
  <c r="AA402" i="17"/>
  <c r="AB402" i="17"/>
  <c r="Q403" i="17"/>
  <c r="R403" i="17"/>
  <c r="S403" i="17"/>
  <c r="T403" i="17"/>
  <c r="V403" i="17"/>
  <c r="W403" i="17"/>
  <c r="X403" i="17"/>
  <c r="Y403" i="17"/>
  <c r="Z403" i="17"/>
  <c r="AA403" i="17"/>
  <c r="AB403" i="17"/>
  <c r="Q404" i="17"/>
  <c r="R404" i="17"/>
  <c r="S404" i="17"/>
  <c r="T404" i="17"/>
  <c r="V404" i="17"/>
  <c r="W404" i="17"/>
  <c r="X404" i="17"/>
  <c r="Y404" i="17"/>
  <c r="Z404" i="17"/>
  <c r="AA404" i="17"/>
  <c r="AB404" i="17"/>
  <c r="Q405" i="17"/>
  <c r="R405" i="17"/>
  <c r="S405" i="17"/>
  <c r="T405" i="17"/>
  <c r="V405" i="17"/>
  <c r="W405" i="17"/>
  <c r="X405" i="17"/>
  <c r="Y405" i="17"/>
  <c r="Z405" i="17"/>
  <c r="AA405" i="17"/>
  <c r="AB405" i="17"/>
  <c r="Q406" i="17"/>
  <c r="R406" i="17"/>
  <c r="S406" i="17"/>
  <c r="T406" i="17"/>
  <c r="V406" i="17"/>
  <c r="W406" i="17"/>
  <c r="X406" i="17"/>
  <c r="Y406" i="17"/>
  <c r="Z406" i="17"/>
  <c r="AA406" i="17"/>
  <c r="AB406" i="17"/>
  <c r="Q407" i="17"/>
  <c r="R407" i="17"/>
  <c r="S407" i="17"/>
  <c r="T407" i="17"/>
  <c r="V407" i="17"/>
  <c r="W407" i="17"/>
  <c r="X407" i="17"/>
  <c r="Y407" i="17"/>
  <c r="Z407" i="17"/>
  <c r="AA407" i="17"/>
  <c r="AB407" i="17"/>
  <c r="Q408" i="17"/>
  <c r="R408" i="17"/>
  <c r="S408" i="17"/>
  <c r="T408" i="17"/>
  <c r="V408" i="17"/>
  <c r="W408" i="17"/>
  <c r="X408" i="17"/>
  <c r="Y408" i="17"/>
  <c r="Z408" i="17"/>
  <c r="AA408" i="17"/>
  <c r="AB408" i="17"/>
  <c r="Q409" i="17"/>
  <c r="R409" i="17"/>
  <c r="S409" i="17"/>
  <c r="T409" i="17"/>
  <c r="V409" i="17"/>
  <c r="W409" i="17"/>
  <c r="X409" i="17"/>
  <c r="Y409" i="17"/>
  <c r="Z409" i="17"/>
  <c r="AA409" i="17"/>
  <c r="AB409" i="17"/>
  <c r="Q410" i="17"/>
  <c r="R410" i="17"/>
  <c r="S410" i="17"/>
  <c r="T410" i="17"/>
  <c r="V410" i="17"/>
  <c r="W410" i="17"/>
  <c r="X410" i="17"/>
  <c r="Y410" i="17"/>
  <c r="Z410" i="17"/>
  <c r="AA410" i="17"/>
  <c r="AB410" i="17"/>
  <c r="Q411" i="17"/>
  <c r="R411" i="17"/>
  <c r="S411" i="17"/>
  <c r="T411" i="17"/>
  <c r="V411" i="17"/>
  <c r="W411" i="17"/>
  <c r="X411" i="17"/>
  <c r="Y411" i="17"/>
  <c r="Z411" i="17"/>
  <c r="AA411" i="17"/>
  <c r="AB411" i="17"/>
  <c r="Q412" i="17"/>
  <c r="R412" i="17"/>
  <c r="S412" i="17"/>
  <c r="T412" i="17"/>
  <c r="V412" i="17"/>
  <c r="W412" i="17"/>
  <c r="X412" i="17"/>
  <c r="Y412" i="17"/>
  <c r="Z412" i="17"/>
  <c r="AA412" i="17"/>
  <c r="AB412" i="17"/>
  <c r="Q413" i="17"/>
  <c r="R413" i="17"/>
  <c r="S413" i="17"/>
  <c r="T413" i="17"/>
  <c r="V413" i="17"/>
  <c r="W413" i="17"/>
  <c r="X413" i="17"/>
  <c r="Y413" i="17"/>
  <c r="Z413" i="17"/>
  <c r="AA413" i="17"/>
  <c r="AB413" i="17"/>
  <c r="Q414" i="17"/>
  <c r="R414" i="17"/>
  <c r="S414" i="17"/>
  <c r="T414" i="17"/>
  <c r="V414" i="17"/>
  <c r="W414" i="17"/>
  <c r="X414" i="17"/>
  <c r="Y414" i="17"/>
  <c r="Z414" i="17"/>
  <c r="AA414" i="17"/>
  <c r="AB414" i="17"/>
  <c r="Q415" i="17"/>
  <c r="R415" i="17"/>
  <c r="S415" i="17"/>
  <c r="T415" i="17"/>
  <c r="V415" i="17"/>
  <c r="W415" i="17"/>
  <c r="X415" i="17"/>
  <c r="Y415" i="17"/>
  <c r="Z415" i="17"/>
  <c r="AA415" i="17"/>
  <c r="AB415" i="17"/>
  <c r="Q416" i="17"/>
  <c r="R416" i="17"/>
  <c r="S416" i="17"/>
  <c r="T416" i="17"/>
  <c r="V416" i="17"/>
  <c r="W416" i="17"/>
  <c r="X416" i="17"/>
  <c r="Y416" i="17"/>
  <c r="Z416" i="17"/>
  <c r="AA416" i="17"/>
  <c r="AB416" i="17"/>
  <c r="Q417" i="17"/>
  <c r="R417" i="17"/>
  <c r="S417" i="17"/>
  <c r="T417" i="17"/>
  <c r="V417" i="17"/>
  <c r="W417" i="17"/>
  <c r="X417" i="17"/>
  <c r="Y417" i="17"/>
  <c r="Z417" i="17"/>
  <c r="AA417" i="17"/>
  <c r="AB417" i="17"/>
  <c r="Q418" i="17"/>
  <c r="R418" i="17"/>
  <c r="S418" i="17"/>
  <c r="T418" i="17"/>
  <c r="V418" i="17"/>
  <c r="W418" i="17"/>
  <c r="X418" i="17"/>
  <c r="Y418" i="17"/>
  <c r="Z418" i="17"/>
  <c r="AA418" i="17"/>
  <c r="AB418" i="17"/>
  <c r="Q419" i="17"/>
  <c r="R419" i="17"/>
  <c r="S419" i="17"/>
  <c r="T419" i="17"/>
  <c r="V419" i="17"/>
  <c r="W419" i="17"/>
  <c r="X419" i="17"/>
  <c r="Y419" i="17"/>
  <c r="Z419" i="17"/>
  <c r="AA419" i="17"/>
  <c r="AB419" i="17"/>
  <c r="Q420" i="17"/>
  <c r="R420" i="17"/>
  <c r="S420" i="17"/>
  <c r="T420" i="17"/>
  <c r="V420" i="17"/>
  <c r="W420" i="17"/>
  <c r="X420" i="17"/>
  <c r="Y420" i="17"/>
  <c r="Z420" i="17"/>
  <c r="AA420" i="17"/>
  <c r="AB420" i="17"/>
  <c r="Q421" i="17"/>
  <c r="R421" i="17"/>
  <c r="S421" i="17"/>
  <c r="T421" i="17"/>
  <c r="V421" i="17"/>
  <c r="W421" i="17"/>
  <c r="X421" i="17"/>
  <c r="Y421" i="17"/>
  <c r="Z421" i="17"/>
  <c r="AA421" i="17"/>
  <c r="AB421" i="17"/>
  <c r="Q422" i="17"/>
  <c r="R422" i="17"/>
  <c r="S422" i="17"/>
  <c r="T422" i="17"/>
  <c r="V422" i="17"/>
  <c r="W422" i="17"/>
  <c r="X422" i="17"/>
  <c r="Y422" i="17"/>
  <c r="Z422" i="17"/>
  <c r="AA422" i="17"/>
  <c r="AB422" i="17"/>
  <c r="Q423" i="17"/>
  <c r="R423" i="17"/>
  <c r="S423" i="17"/>
  <c r="T423" i="17"/>
  <c r="V423" i="17"/>
  <c r="W423" i="17"/>
  <c r="X423" i="17"/>
  <c r="Y423" i="17"/>
  <c r="Z423" i="17"/>
  <c r="AA423" i="17"/>
  <c r="AB423" i="17"/>
  <c r="Q424" i="17"/>
  <c r="R424" i="17"/>
  <c r="S424" i="17"/>
  <c r="T424" i="17"/>
  <c r="V424" i="17"/>
  <c r="W424" i="17"/>
  <c r="X424" i="17"/>
  <c r="Y424" i="17"/>
  <c r="Z424" i="17"/>
  <c r="AA424" i="17"/>
  <c r="AB424" i="17"/>
  <c r="Q425" i="17"/>
  <c r="R425" i="17"/>
  <c r="S425" i="17"/>
  <c r="T425" i="17"/>
  <c r="V425" i="17"/>
  <c r="W425" i="17"/>
  <c r="X425" i="17"/>
  <c r="Y425" i="17"/>
  <c r="Z425" i="17"/>
  <c r="AA425" i="17"/>
  <c r="AB425" i="17"/>
  <c r="Q426" i="17"/>
  <c r="R426" i="17"/>
  <c r="S426" i="17"/>
  <c r="T426" i="17"/>
  <c r="V426" i="17"/>
  <c r="W426" i="17"/>
  <c r="X426" i="17"/>
  <c r="Y426" i="17"/>
  <c r="Z426" i="17"/>
  <c r="AA426" i="17"/>
  <c r="AB426" i="17"/>
  <c r="Q427" i="17"/>
  <c r="R427" i="17"/>
  <c r="S427" i="17"/>
  <c r="T427" i="17"/>
  <c r="V427" i="17"/>
  <c r="W427" i="17"/>
  <c r="X427" i="17"/>
  <c r="Y427" i="17"/>
  <c r="Z427" i="17"/>
  <c r="AA427" i="17"/>
  <c r="AB427" i="17"/>
  <c r="Q428" i="17"/>
  <c r="R428" i="17"/>
  <c r="S428" i="17"/>
  <c r="T428" i="17"/>
  <c r="V428" i="17"/>
  <c r="W428" i="17"/>
  <c r="X428" i="17"/>
  <c r="Y428" i="17"/>
  <c r="Z428" i="17"/>
  <c r="AA428" i="17"/>
  <c r="AB428" i="17"/>
  <c r="Q429" i="17"/>
  <c r="R429" i="17"/>
  <c r="S429" i="17"/>
  <c r="T429" i="17"/>
  <c r="V429" i="17"/>
  <c r="W429" i="17"/>
  <c r="X429" i="17"/>
  <c r="Y429" i="17"/>
  <c r="Z429" i="17"/>
  <c r="AA429" i="17"/>
  <c r="AB429" i="17"/>
  <c r="Q430" i="17"/>
  <c r="R430" i="17"/>
  <c r="S430" i="17"/>
  <c r="T430" i="17"/>
  <c r="V430" i="17"/>
  <c r="W430" i="17"/>
  <c r="X430" i="17"/>
  <c r="Y430" i="17"/>
  <c r="Z430" i="17"/>
  <c r="AA430" i="17"/>
  <c r="AB430" i="17"/>
  <c r="Q431" i="17"/>
  <c r="R431" i="17"/>
  <c r="S431" i="17"/>
  <c r="T431" i="17"/>
  <c r="V431" i="17"/>
  <c r="W431" i="17"/>
  <c r="X431" i="17"/>
  <c r="Y431" i="17"/>
  <c r="Z431" i="17"/>
  <c r="AA431" i="17"/>
  <c r="AB431" i="17"/>
  <c r="Q432" i="17"/>
  <c r="R432" i="17"/>
  <c r="S432" i="17"/>
  <c r="T432" i="17"/>
  <c r="V432" i="17"/>
  <c r="W432" i="17"/>
  <c r="X432" i="17"/>
  <c r="Y432" i="17"/>
  <c r="Z432" i="17"/>
  <c r="AA432" i="17"/>
  <c r="AB432" i="17"/>
  <c r="Q433" i="17"/>
  <c r="R433" i="17"/>
  <c r="S433" i="17"/>
  <c r="T433" i="17"/>
  <c r="V433" i="17"/>
  <c r="W433" i="17"/>
  <c r="X433" i="17"/>
  <c r="Y433" i="17"/>
  <c r="Z433" i="17"/>
  <c r="AA433" i="17"/>
  <c r="AB433" i="17"/>
  <c r="Q434" i="17"/>
  <c r="R434" i="17"/>
  <c r="S434" i="17"/>
  <c r="T434" i="17"/>
  <c r="V434" i="17"/>
  <c r="W434" i="17"/>
  <c r="X434" i="17"/>
  <c r="Y434" i="17"/>
  <c r="Z434" i="17"/>
  <c r="AA434" i="17"/>
  <c r="AB434" i="17"/>
  <c r="Q435" i="17"/>
  <c r="R435" i="17"/>
  <c r="S435" i="17"/>
  <c r="T435" i="17"/>
  <c r="V435" i="17"/>
  <c r="W435" i="17"/>
  <c r="X435" i="17"/>
  <c r="Y435" i="17"/>
  <c r="Z435" i="17"/>
  <c r="AA435" i="17"/>
  <c r="AB435" i="17"/>
  <c r="Q436" i="17"/>
  <c r="R436" i="17"/>
  <c r="S436" i="17"/>
  <c r="T436" i="17"/>
  <c r="V436" i="17"/>
  <c r="W436" i="17"/>
  <c r="X436" i="17"/>
  <c r="Y436" i="17"/>
  <c r="Z436" i="17"/>
  <c r="AA436" i="17"/>
  <c r="AB436" i="17"/>
  <c r="Q437" i="17"/>
  <c r="R437" i="17"/>
  <c r="S437" i="17"/>
  <c r="T437" i="17"/>
  <c r="V437" i="17"/>
  <c r="W437" i="17"/>
  <c r="X437" i="17"/>
  <c r="Y437" i="17"/>
  <c r="Z437" i="17"/>
  <c r="AA437" i="17"/>
  <c r="AB437" i="17"/>
  <c r="Q438" i="17"/>
  <c r="R438" i="17"/>
  <c r="S438" i="17"/>
  <c r="T438" i="17"/>
  <c r="V438" i="17"/>
  <c r="W438" i="17"/>
  <c r="X438" i="17"/>
  <c r="Y438" i="17"/>
  <c r="Z438" i="17"/>
  <c r="AA438" i="17"/>
  <c r="AB438" i="17"/>
  <c r="Q439" i="17"/>
  <c r="R439" i="17"/>
  <c r="S439" i="17"/>
  <c r="T439" i="17"/>
  <c r="V439" i="17"/>
  <c r="W439" i="17"/>
  <c r="X439" i="17"/>
  <c r="Y439" i="17"/>
  <c r="Z439" i="17"/>
  <c r="AA439" i="17"/>
  <c r="AB439" i="17"/>
  <c r="Q440" i="17"/>
  <c r="R440" i="17"/>
  <c r="S440" i="17"/>
  <c r="T440" i="17"/>
  <c r="V440" i="17"/>
  <c r="W440" i="17"/>
  <c r="X440" i="17"/>
  <c r="Y440" i="17"/>
  <c r="Z440" i="17"/>
  <c r="AA440" i="17"/>
  <c r="AB440" i="17"/>
  <c r="Q441" i="17"/>
  <c r="R441" i="17"/>
  <c r="S441" i="17"/>
  <c r="T441" i="17"/>
  <c r="V441" i="17"/>
  <c r="W441" i="17"/>
  <c r="X441" i="17"/>
  <c r="Y441" i="17"/>
  <c r="Z441" i="17"/>
  <c r="AA441" i="17"/>
  <c r="AB441" i="17"/>
  <c r="Q442" i="17"/>
  <c r="R442" i="17"/>
  <c r="S442" i="17"/>
  <c r="T442" i="17"/>
  <c r="V442" i="17"/>
  <c r="W442" i="17"/>
  <c r="X442" i="17"/>
  <c r="Y442" i="17"/>
  <c r="Z442" i="17"/>
  <c r="AA442" i="17"/>
  <c r="AB442" i="17"/>
  <c r="Q443" i="17"/>
  <c r="R443" i="17"/>
  <c r="S443" i="17"/>
  <c r="T443" i="17"/>
  <c r="V443" i="17"/>
  <c r="W443" i="17"/>
  <c r="X443" i="17"/>
  <c r="Y443" i="17"/>
  <c r="Z443" i="17"/>
  <c r="AA443" i="17"/>
  <c r="AB443" i="17"/>
  <c r="Q444" i="17"/>
  <c r="R444" i="17"/>
  <c r="S444" i="17"/>
  <c r="T444" i="17"/>
  <c r="V444" i="17"/>
  <c r="W444" i="17"/>
  <c r="X444" i="17"/>
  <c r="Y444" i="17"/>
  <c r="Z444" i="17"/>
  <c r="AA444" i="17"/>
  <c r="AB444" i="17"/>
  <c r="Q445" i="17"/>
  <c r="R445" i="17"/>
  <c r="S445" i="17"/>
  <c r="T445" i="17"/>
  <c r="V445" i="17"/>
  <c r="W445" i="17"/>
  <c r="X445" i="17"/>
  <c r="Y445" i="17"/>
  <c r="Z445" i="17"/>
  <c r="AA445" i="17"/>
  <c r="AB445" i="17"/>
  <c r="Q446" i="17"/>
  <c r="R446" i="17"/>
  <c r="S446" i="17"/>
  <c r="T446" i="17"/>
  <c r="V446" i="17"/>
  <c r="W446" i="17"/>
  <c r="X446" i="17"/>
  <c r="Y446" i="17"/>
  <c r="Z446" i="17"/>
  <c r="AA446" i="17"/>
  <c r="AB446" i="17"/>
  <c r="Q447" i="17"/>
  <c r="R447" i="17"/>
  <c r="S447" i="17"/>
  <c r="T447" i="17"/>
  <c r="V447" i="17"/>
  <c r="W447" i="17"/>
  <c r="X447" i="17"/>
  <c r="Y447" i="17"/>
  <c r="Z447" i="17"/>
  <c r="AA447" i="17"/>
  <c r="AB447" i="17"/>
  <c r="Q448" i="17"/>
  <c r="R448" i="17"/>
  <c r="S448" i="17"/>
  <c r="T448" i="17"/>
  <c r="V448" i="17"/>
  <c r="W448" i="17"/>
  <c r="X448" i="17"/>
  <c r="Y448" i="17"/>
  <c r="Z448" i="17"/>
  <c r="AA448" i="17"/>
  <c r="AB448" i="17"/>
  <c r="Q449" i="17"/>
  <c r="R449" i="17"/>
  <c r="S449" i="17"/>
  <c r="T449" i="17"/>
  <c r="V449" i="17"/>
  <c r="W449" i="17"/>
  <c r="X449" i="17"/>
  <c r="Y449" i="17"/>
  <c r="Z449" i="17"/>
  <c r="AA449" i="17"/>
  <c r="AB449" i="17"/>
  <c r="Q450" i="17"/>
  <c r="R450" i="17"/>
  <c r="S450" i="17"/>
  <c r="T450" i="17"/>
  <c r="V450" i="17"/>
  <c r="W450" i="17"/>
  <c r="X450" i="17"/>
  <c r="Y450" i="17"/>
  <c r="Z450" i="17"/>
  <c r="AA450" i="17"/>
  <c r="AB450" i="17"/>
  <c r="Q451" i="17"/>
  <c r="R451" i="17"/>
  <c r="S451" i="17"/>
  <c r="T451" i="17"/>
  <c r="V451" i="17"/>
  <c r="W451" i="17"/>
  <c r="X451" i="17"/>
  <c r="Y451" i="17"/>
  <c r="Z451" i="17"/>
  <c r="AA451" i="17"/>
  <c r="AB451" i="17"/>
  <c r="Q452" i="17"/>
  <c r="R452" i="17"/>
  <c r="S452" i="17"/>
  <c r="T452" i="17"/>
  <c r="V452" i="17"/>
  <c r="W452" i="17"/>
  <c r="X452" i="17"/>
  <c r="Y452" i="17"/>
  <c r="Z452" i="17"/>
  <c r="AA452" i="17"/>
  <c r="AB452" i="17"/>
  <c r="Q453" i="17"/>
  <c r="R453" i="17"/>
  <c r="S453" i="17"/>
  <c r="T453" i="17"/>
  <c r="V453" i="17"/>
  <c r="W453" i="17"/>
  <c r="X453" i="17"/>
  <c r="Y453" i="17"/>
  <c r="Z453" i="17"/>
  <c r="AA453" i="17"/>
  <c r="AB453" i="17"/>
  <c r="Q454" i="17"/>
  <c r="R454" i="17"/>
  <c r="S454" i="17"/>
  <c r="T454" i="17"/>
  <c r="V454" i="17"/>
  <c r="W454" i="17"/>
  <c r="X454" i="17"/>
  <c r="Y454" i="17"/>
  <c r="Z454" i="17"/>
  <c r="AA454" i="17"/>
  <c r="AB454" i="17"/>
  <c r="Q455" i="17"/>
  <c r="R455" i="17"/>
  <c r="S455" i="17"/>
  <c r="T455" i="17"/>
  <c r="V455" i="17"/>
  <c r="W455" i="17"/>
  <c r="X455" i="17"/>
  <c r="Y455" i="17"/>
  <c r="Z455" i="17"/>
  <c r="AA455" i="17"/>
  <c r="AB455" i="17"/>
  <c r="Q456" i="17"/>
  <c r="R456" i="17"/>
  <c r="S456" i="17"/>
  <c r="T456" i="17"/>
  <c r="V456" i="17"/>
  <c r="W456" i="17"/>
  <c r="X456" i="17"/>
  <c r="Y456" i="17"/>
  <c r="Z456" i="17"/>
  <c r="AA456" i="17"/>
  <c r="AB456" i="17"/>
  <c r="Q457" i="17"/>
  <c r="R457" i="17"/>
  <c r="S457" i="17"/>
  <c r="T457" i="17"/>
  <c r="V457" i="17"/>
  <c r="W457" i="17"/>
  <c r="X457" i="17"/>
  <c r="Y457" i="17"/>
  <c r="Z457" i="17"/>
  <c r="AA457" i="17"/>
  <c r="AB457" i="17"/>
  <c r="Q458" i="17"/>
  <c r="R458" i="17"/>
  <c r="S458" i="17"/>
  <c r="T458" i="17"/>
  <c r="V458" i="17"/>
  <c r="W458" i="17"/>
  <c r="X458" i="17"/>
  <c r="Y458" i="17"/>
  <c r="Z458" i="17"/>
  <c r="AA458" i="17"/>
  <c r="AB458" i="17"/>
  <c r="Q459" i="17"/>
  <c r="R459" i="17"/>
  <c r="S459" i="17"/>
  <c r="T459" i="17"/>
  <c r="V459" i="17"/>
  <c r="W459" i="17"/>
  <c r="X459" i="17"/>
  <c r="Y459" i="17"/>
  <c r="Z459" i="17"/>
  <c r="AA459" i="17"/>
  <c r="AB459" i="17"/>
  <c r="Q460" i="17"/>
  <c r="R460" i="17"/>
  <c r="S460" i="17"/>
  <c r="T460" i="17"/>
  <c r="V460" i="17"/>
  <c r="W460" i="17"/>
  <c r="X460" i="17"/>
  <c r="Y460" i="17"/>
  <c r="Z460" i="17"/>
  <c r="AA460" i="17"/>
  <c r="AB460" i="17"/>
  <c r="Q461" i="17"/>
  <c r="R461" i="17"/>
  <c r="S461" i="17"/>
  <c r="T461" i="17"/>
  <c r="V461" i="17"/>
  <c r="W461" i="17"/>
  <c r="X461" i="17"/>
  <c r="Y461" i="17"/>
  <c r="Z461" i="17"/>
  <c r="AA461" i="17"/>
  <c r="AB461" i="17"/>
  <c r="Q462" i="17"/>
  <c r="R462" i="17"/>
  <c r="S462" i="17"/>
  <c r="T462" i="17"/>
  <c r="V462" i="17"/>
  <c r="W462" i="17"/>
  <c r="X462" i="17"/>
  <c r="Y462" i="17"/>
  <c r="Z462" i="17"/>
  <c r="AA462" i="17"/>
  <c r="AB462" i="17"/>
  <c r="Q463" i="17"/>
  <c r="R463" i="17"/>
  <c r="S463" i="17"/>
  <c r="T463" i="17"/>
  <c r="V463" i="17"/>
  <c r="W463" i="17"/>
  <c r="X463" i="17"/>
  <c r="Y463" i="17"/>
  <c r="Z463" i="17"/>
  <c r="AA463" i="17"/>
  <c r="AB463" i="17"/>
  <c r="Q464" i="17"/>
  <c r="R464" i="17"/>
  <c r="S464" i="17"/>
  <c r="T464" i="17"/>
  <c r="V464" i="17"/>
  <c r="W464" i="17"/>
  <c r="X464" i="17"/>
  <c r="Y464" i="17"/>
  <c r="Z464" i="17"/>
  <c r="AA464" i="17"/>
  <c r="AB464" i="17"/>
  <c r="Q465" i="17"/>
  <c r="R465" i="17"/>
  <c r="S465" i="17"/>
  <c r="T465" i="17"/>
  <c r="V465" i="17"/>
  <c r="W465" i="17"/>
  <c r="X465" i="17"/>
  <c r="Y465" i="17"/>
  <c r="Z465" i="17"/>
  <c r="AA465" i="17"/>
  <c r="AB465" i="17"/>
  <c r="Q466" i="17"/>
  <c r="R466" i="17"/>
  <c r="S466" i="17"/>
  <c r="T466" i="17"/>
  <c r="V466" i="17"/>
  <c r="W466" i="17"/>
  <c r="X466" i="17"/>
  <c r="Y466" i="17"/>
  <c r="Z466" i="17"/>
  <c r="AA466" i="17"/>
  <c r="AB466" i="17"/>
  <c r="Q467" i="17"/>
  <c r="R467" i="17"/>
  <c r="S467" i="17"/>
  <c r="T467" i="17"/>
  <c r="V467" i="17"/>
  <c r="W467" i="17"/>
  <c r="X467" i="17"/>
  <c r="Y467" i="17"/>
  <c r="Z467" i="17"/>
  <c r="AA467" i="17"/>
  <c r="AB467" i="17"/>
  <c r="Q468" i="17"/>
  <c r="R468" i="17"/>
  <c r="S468" i="17"/>
  <c r="T468" i="17"/>
  <c r="V468" i="17"/>
  <c r="W468" i="17"/>
  <c r="X468" i="17"/>
  <c r="Y468" i="17"/>
  <c r="Z468" i="17"/>
  <c r="AA468" i="17"/>
  <c r="AB468" i="17"/>
  <c r="Q469" i="17"/>
  <c r="R469" i="17"/>
  <c r="S469" i="17"/>
  <c r="T469" i="17"/>
  <c r="V469" i="17"/>
  <c r="W469" i="17"/>
  <c r="X469" i="17"/>
  <c r="Y469" i="17"/>
  <c r="Z469" i="17"/>
  <c r="AA469" i="17"/>
  <c r="AB469" i="17"/>
  <c r="Q470" i="17"/>
  <c r="R470" i="17"/>
  <c r="S470" i="17"/>
  <c r="T470" i="17"/>
  <c r="V470" i="17"/>
  <c r="W470" i="17"/>
  <c r="X470" i="17"/>
  <c r="Y470" i="17"/>
  <c r="Z470" i="17"/>
  <c r="AA470" i="17"/>
  <c r="AB470" i="17"/>
  <c r="Q471" i="17"/>
  <c r="R471" i="17"/>
  <c r="S471" i="17"/>
  <c r="T471" i="17"/>
  <c r="V471" i="17"/>
  <c r="W471" i="17"/>
  <c r="X471" i="17"/>
  <c r="Y471" i="17"/>
  <c r="Z471" i="17"/>
  <c r="AA471" i="17"/>
  <c r="AB471" i="17"/>
  <c r="Q472" i="17"/>
  <c r="R472" i="17"/>
  <c r="S472" i="17"/>
  <c r="T472" i="17"/>
  <c r="V472" i="17"/>
  <c r="W472" i="17"/>
  <c r="X472" i="17"/>
  <c r="Y472" i="17"/>
  <c r="Z472" i="17"/>
  <c r="AA472" i="17"/>
  <c r="AB472" i="17"/>
  <c r="Q473" i="17"/>
  <c r="R473" i="17"/>
  <c r="S473" i="17"/>
  <c r="T473" i="17"/>
  <c r="V473" i="17"/>
  <c r="W473" i="17"/>
  <c r="X473" i="17"/>
  <c r="Y473" i="17"/>
  <c r="Z473" i="17"/>
  <c r="AA473" i="17"/>
  <c r="AB473" i="17"/>
  <c r="Q474" i="17"/>
  <c r="R474" i="17"/>
  <c r="S474" i="17"/>
  <c r="T474" i="17"/>
  <c r="V474" i="17"/>
  <c r="W474" i="17"/>
  <c r="X474" i="17"/>
  <c r="Y474" i="17"/>
  <c r="Z474" i="17"/>
  <c r="AA474" i="17"/>
  <c r="AB474" i="17"/>
  <c r="Q475" i="17"/>
  <c r="R475" i="17"/>
  <c r="S475" i="17"/>
  <c r="T475" i="17"/>
  <c r="V475" i="17"/>
  <c r="W475" i="17"/>
  <c r="X475" i="17"/>
  <c r="Y475" i="17"/>
  <c r="Z475" i="17"/>
  <c r="AA475" i="17"/>
  <c r="AB475" i="17"/>
  <c r="Q476" i="17"/>
  <c r="R476" i="17"/>
  <c r="S476" i="17"/>
  <c r="T476" i="17"/>
  <c r="V476" i="17"/>
  <c r="W476" i="17"/>
  <c r="X476" i="17"/>
  <c r="Y476" i="17"/>
  <c r="Z476" i="17"/>
  <c r="AA476" i="17"/>
  <c r="AB476" i="17"/>
  <c r="Q477" i="17"/>
  <c r="R477" i="17"/>
  <c r="S477" i="17"/>
  <c r="T477" i="17"/>
  <c r="V477" i="17"/>
  <c r="W477" i="17"/>
  <c r="X477" i="17"/>
  <c r="Y477" i="17"/>
  <c r="Z477" i="17"/>
  <c r="AA477" i="17"/>
  <c r="AB477" i="17"/>
  <c r="Q478" i="17"/>
  <c r="R478" i="17"/>
  <c r="S478" i="17"/>
  <c r="T478" i="17"/>
  <c r="V478" i="17"/>
  <c r="W478" i="17"/>
  <c r="X478" i="17"/>
  <c r="Y478" i="17"/>
  <c r="Z478" i="17"/>
  <c r="AA478" i="17"/>
  <c r="AB478" i="17"/>
  <c r="Q479" i="17"/>
  <c r="R479" i="17"/>
  <c r="S479" i="17"/>
  <c r="T479" i="17"/>
  <c r="V479" i="17"/>
  <c r="W479" i="17"/>
  <c r="X479" i="17"/>
  <c r="Y479" i="17"/>
  <c r="Z479" i="17"/>
  <c r="AA479" i="17"/>
  <c r="AB479" i="17"/>
  <c r="Q480" i="17"/>
  <c r="R480" i="17"/>
  <c r="S480" i="17"/>
  <c r="T480" i="17"/>
  <c r="V480" i="17"/>
  <c r="W480" i="17"/>
  <c r="X480" i="17"/>
  <c r="Y480" i="17"/>
  <c r="Z480" i="17"/>
  <c r="AA480" i="17"/>
  <c r="AB480" i="17"/>
  <c r="Q481" i="17"/>
  <c r="R481" i="17"/>
  <c r="S481" i="17"/>
  <c r="T481" i="17"/>
  <c r="V481" i="17"/>
  <c r="W481" i="17"/>
  <c r="X481" i="17"/>
  <c r="Y481" i="17"/>
  <c r="Z481" i="17"/>
  <c r="AA481" i="17"/>
  <c r="AB481" i="17"/>
  <c r="Q482" i="17"/>
  <c r="R482" i="17"/>
  <c r="S482" i="17"/>
  <c r="T482" i="17"/>
  <c r="V482" i="17"/>
  <c r="W482" i="17"/>
  <c r="X482" i="17"/>
  <c r="Y482" i="17"/>
  <c r="Z482" i="17"/>
  <c r="AA482" i="17"/>
  <c r="AB482" i="17"/>
  <c r="Q483" i="17"/>
  <c r="R483" i="17"/>
  <c r="S483" i="17"/>
  <c r="T483" i="17"/>
  <c r="V483" i="17"/>
  <c r="W483" i="17"/>
  <c r="X483" i="17"/>
  <c r="Y483" i="17"/>
  <c r="Z483" i="17"/>
  <c r="AA483" i="17"/>
  <c r="AB483" i="17"/>
  <c r="Q484" i="17"/>
  <c r="R484" i="17"/>
  <c r="S484" i="17"/>
  <c r="T484" i="17"/>
  <c r="V484" i="17"/>
  <c r="W484" i="17"/>
  <c r="X484" i="17"/>
  <c r="Y484" i="17"/>
  <c r="Z484" i="17"/>
  <c r="AA484" i="17"/>
  <c r="AB484" i="17"/>
  <c r="Q485" i="17"/>
  <c r="R485" i="17"/>
  <c r="S485" i="17"/>
  <c r="T485" i="17"/>
  <c r="V485" i="17"/>
  <c r="W485" i="17"/>
  <c r="X485" i="17"/>
  <c r="Y485" i="17"/>
  <c r="Z485" i="17"/>
  <c r="AA485" i="17"/>
  <c r="AB485" i="17"/>
  <c r="Q486" i="17"/>
  <c r="R486" i="17"/>
  <c r="S486" i="17"/>
  <c r="T486" i="17"/>
  <c r="V486" i="17"/>
  <c r="W486" i="17"/>
  <c r="X486" i="17"/>
  <c r="Y486" i="17"/>
  <c r="Z486" i="17"/>
  <c r="AA486" i="17"/>
  <c r="AB486" i="17"/>
  <c r="Q487" i="17"/>
  <c r="R487" i="17"/>
  <c r="S487" i="17"/>
  <c r="T487" i="17"/>
  <c r="V487" i="17"/>
  <c r="W487" i="17"/>
  <c r="X487" i="17"/>
  <c r="Y487" i="17"/>
  <c r="Z487" i="17"/>
  <c r="AA487" i="17"/>
  <c r="AB487" i="17"/>
  <c r="Q488" i="17"/>
  <c r="R488" i="17"/>
  <c r="S488" i="17"/>
  <c r="T488" i="17"/>
  <c r="V488" i="17"/>
  <c r="W488" i="17"/>
  <c r="X488" i="17"/>
  <c r="Y488" i="17"/>
  <c r="Z488" i="17"/>
  <c r="AA488" i="17"/>
  <c r="AB488" i="17"/>
  <c r="Q489" i="17"/>
  <c r="R489" i="17"/>
  <c r="S489" i="17"/>
  <c r="T489" i="17"/>
  <c r="V489" i="17"/>
  <c r="W489" i="17"/>
  <c r="X489" i="17"/>
  <c r="Y489" i="17"/>
  <c r="Z489" i="17"/>
  <c r="AA489" i="17"/>
  <c r="AB489" i="17"/>
  <c r="Q490" i="17"/>
  <c r="R490" i="17"/>
  <c r="S490" i="17"/>
  <c r="T490" i="17"/>
  <c r="V490" i="17"/>
  <c r="W490" i="17"/>
  <c r="X490" i="17"/>
  <c r="Y490" i="17"/>
  <c r="Z490" i="17"/>
  <c r="AA490" i="17"/>
  <c r="AB490" i="17"/>
  <c r="Q491" i="17"/>
  <c r="R491" i="17"/>
  <c r="S491" i="17"/>
  <c r="T491" i="17"/>
  <c r="V491" i="17"/>
  <c r="W491" i="17"/>
  <c r="X491" i="17"/>
  <c r="Y491" i="17"/>
  <c r="Z491" i="17"/>
  <c r="AA491" i="17"/>
  <c r="AB491" i="17"/>
  <c r="Q492" i="17"/>
  <c r="R492" i="17"/>
  <c r="S492" i="17"/>
  <c r="T492" i="17"/>
  <c r="V492" i="17"/>
  <c r="W492" i="17"/>
  <c r="X492" i="17"/>
  <c r="Y492" i="17"/>
  <c r="Z492" i="17"/>
  <c r="AA492" i="17"/>
  <c r="AB492" i="17"/>
  <c r="Q493" i="17"/>
  <c r="R493" i="17"/>
  <c r="S493" i="17"/>
  <c r="T493" i="17"/>
  <c r="V493" i="17"/>
  <c r="W493" i="17"/>
  <c r="X493" i="17"/>
  <c r="Y493" i="17"/>
  <c r="Z493" i="17"/>
  <c r="AA493" i="17"/>
  <c r="AB493" i="17"/>
  <c r="Q494" i="17"/>
  <c r="R494" i="17"/>
  <c r="S494" i="17"/>
  <c r="T494" i="17"/>
  <c r="V494" i="17"/>
  <c r="W494" i="17"/>
  <c r="X494" i="17"/>
  <c r="Y494" i="17"/>
  <c r="Z494" i="17"/>
  <c r="AA494" i="17"/>
  <c r="AB494" i="17"/>
  <c r="Q495" i="17"/>
  <c r="R495" i="17"/>
  <c r="S495" i="17"/>
  <c r="T495" i="17"/>
  <c r="V495" i="17"/>
  <c r="W495" i="17"/>
  <c r="X495" i="17"/>
  <c r="Y495" i="17"/>
  <c r="Z495" i="17"/>
  <c r="AA495" i="17"/>
  <c r="AB495" i="17"/>
  <c r="Q496" i="17"/>
  <c r="R496" i="17"/>
  <c r="S496" i="17"/>
  <c r="T496" i="17"/>
  <c r="V496" i="17"/>
  <c r="W496" i="17"/>
  <c r="X496" i="17"/>
  <c r="Y496" i="17"/>
  <c r="Z496" i="17"/>
  <c r="AA496" i="17"/>
  <c r="AB496" i="17"/>
  <c r="Q497" i="17"/>
  <c r="R497" i="17"/>
  <c r="S497" i="17"/>
  <c r="T497" i="17"/>
  <c r="V497" i="17"/>
  <c r="W497" i="17"/>
  <c r="X497" i="17"/>
  <c r="Y497" i="17"/>
  <c r="Z497" i="17"/>
  <c r="AA497" i="17"/>
  <c r="AB497" i="17"/>
  <c r="Q498" i="17"/>
  <c r="R498" i="17"/>
  <c r="S498" i="17"/>
  <c r="T498" i="17"/>
  <c r="V498" i="17"/>
  <c r="W498" i="17"/>
  <c r="X498" i="17"/>
  <c r="Y498" i="17"/>
  <c r="Z498" i="17"/>
  <c r="AA498" i="17"/>
  <c r="AB498" i="17"/>
  <c r="Q499" i="17"/>
  <c r="R499" i="17"/>
  <c r="S499" i="17"/>
  <c r="T499" i="17"/>
  <c r="V499" i="17"/>
  <c r="W499" i="17"/>
  <c r="X499" i="17"/>
  <c r="Y499" i="17"/>
  <c r="Z499" i="17"/>
  <c r="AA499" i="17"/>
  <c r="AB499" i="17"/>
  <c r="Q500" i="17"/>
  <c r="R500" i="17"/>
  <c r="S500" i="17"/>
  <c r="T500" i="17"/>
  <c r="V500" i="17"/>
  <c r="W500" i="17"/>
  <c r="X500" i="17"/>
  <c r="Y500" i="17"/>
  <c r="Z500" i="17"/>
  <c r="AA500" i="17"/>
  <c r="AB500" i="17"/>
  <c r="Q501" i="17"/>
  <c r="R501" i="17"/>
  <c r="S501" i="17"/>
  <c r="T501" i="17"/>
  <c r="V501" i="17"/>
  <c r="W501" i="17"/>
  <c r="X501" i="17"/>
  <c r="Y501" i="17"/>
  <c r="Z501" i="17"/>
  <c r="AA501" i="17"/>
  <c r="AB501" i="17"/>
  <c r="Q502" i="17"/>
  <c r="R502" i="17"/>
  <c r="S502" i="17"/>
  <c r="T502" i="17"/>
  <c r="V502" i="17"/>
  <c r="W502" i="17"/>
  <c r="X502" i="17"/>
  <c r="Y502" i="17"/>
  <c r="Z502" i="17"/>
  <c r="AA502" i="17"/>
  <c r="AB502" i="17"/>
  <c r="Q503" i="17"/>
  <c r="R503" i="17"/>
  <c r="S503" i="17"/>
  <c r="T503" i="17"/>
  <c r="V503" i="17"/>
  <c r="W503" i="17"/>
  <c r="X503" i="17"/>
  <c r="Y503" i="17"/>
  <c r="Z503" i="17"/>
  <c r="AA503" i="17"/>
  <c r="AB503" i="17"/>
  <c r="Q504" i="17"/>
  <c r="R504" i="17"/>
  <c r="S504" i="17"/>
  <c r="T504" i="17"/>
  <c r="V504" i="17"/>
  <c r="W504" i="17"/>
  <c r="X504" i="17"/>
  <c r="Y504" i="17"/>
  <c r="Z504" i="17"/>
  <c r="AA504" i="17"/>
  <c r="AB504" i="17"/>
  <c r="Q505" i="17"/>
  <c r="R505" i="17"/>
  <c r="S505" i="17"/>
  <c r="T505" i="17"/>
  <c r="V505" i="17"/>
  <c r="W505" i="17"/>
  <c r="X505" i="17"/>
  <c r="Y505" i="17"/>
  <c r="Z505" i="17"/>
  <c r="AA505" i="17"/>
  <c r="AB505" i="17"/>
  <c r="Q506" i="17"/>
  <c r="R506" i="17"/>
  <c r="S506" i="17"/>
  <c r="T506" i="17"/>
  <c r="V506" i="17"/>
  <c r="W506" i="17"/>
  <c r="X506" i="17"/>
  <c r="Y506" i="17"/>
  <c r="Z506" i="17"/>
  <c r="AA506" i="17"/>
  <c r="AB506" i="17"/>
  <c r="Q507" i="17"/>
  <c r="R507" i="17"/>
  <c r="S507" i="17"/>
  <c r="T507" i="17"/>
  <c r="V507" i="17"/>
  <c r="W507" i="17"/>
  <c r="X507" i="17"/>
  <c r="Y507" i="17"/>
  <c r="Z507" i="17"/>
  <c r="AA507" i="17"/>
  <c r="AB507" i="17"/>
  <c r="Q508" i="17"/>
  <c r="R508" i="17"/>
  <c r="S508" i="17"/>
  <c r="T508" i="17"/>
  <c r="V508" i="17"/>
  <c r="W508" i="17"/>
  <c r="X508" i="17"/>
  <c r="Y508" i="17"/>
  <c r="Z508" i="17"/>
  <c r="AA508" i="17"/>
  <c r="AB508" i="17"/>
  <c r="Q509" i="17"/>
  <c r="R509" i="17"/>
  <c r="S509" i="17"/>
  <c r="T509" i="17"/>
  <c r="V509" i="17"/>
  <c r="W509" i="17"/>
  <c r="X509" i="17"/>
  <c r="Y509" i="17"/>
  <c r="Z509" i="17"/>
  <c r="AA509" i="17"/>
  <c r="AB509" i="17"/>
  <c r="Q510" i="17"/>
  <c r="R510" i="17"/>
  <c r="S510" i="17"/>
  <c r="T510" i="17"/>
  <c r="V510" i="17"/>
  <c r="W510" i="17"/>
  <c r="X510" i="17"/>
  <c r="Y510" i="17"/>
  <c r="Z510" i="17"/>
  <c r="AA510" i="17"/>
  <c r="AB510" i="17"/>
  <c r="Q511" i="17"/>
  <c r="R511" i="17"/>
  <c r="S511" i="17"/>
  <c r="T511" i="17"/>
  <c r="V511" i="17"/>
  <c r="W511" i="17"/>
  <c r="X511" i="17"/>
  <c r="Y511" i="17"/>
  <c r="Z511" i="17"/>
  <c r="AA511" i="17"/>
  <c r="AB511" i="17"/>
  <c r="Q512" i="17"/>
  <c r="R512" i="17"/>
  <c r="S512" i="17"/>
  <c r="T512" i="17"/>
  <c r="V512" i="17"/>
  <c r="W512" i="17"/>
  <c r="X512" i="17"/>
  <c r="Y512" i="17"/>
  <c r="Z512" i="17"/>
  <c r="AA512" i="17"/>
  <c r="AB512" i="17"/>
  <c r="Q513" i="17"/>
  <c r="R513" i="17"/>
  <c r="S513" i="17"/>
  <c r="T513" i="17"/>
  <c r="V513" i="17"/>
  <c r="W513" i="17"/>
  <c r="X513" i="17"/>
  <c r="Y513" i="17"/>
  <c r="Z513" i="17"/>
  <c r="AA513" i="17"/>
  <c r="AB513" i="17"/>
  <c r="Q514" i="17"/>
  <c r="R514" i="17"/>
  <c r="S514" i="17"/>
  <c r="T514" i="17"/>
  <c r="V514" i="17"/>
  <c r="W514" i="17"/>
  <c r="X514" i="17"/>
  <c r="Y514" i="17"/>
  <c r="Z514" i="17"/>
  <c r="AA514" i="17"/>
  <c r="AB514" i="17"/>
  <c r="Q515" i="17"/>
  <c r="R515" i="17"/>
  <c r="S515" i="17"/>
  <c r="T515" i="17"/>
  <c r="V515" i="17"/>
  <c r="W515" i="17"/>
  <c r="X515" i="17"/>
  <c r="Y515" i="17"/>
  <c r="Z515" i="17"/>
  <c r="AA515" i="17"/>
  <c r="AB515" i="17"/>
  <c r="Q516" i="17"/>
  <c r="R516" i="17"/>
  <c r="S516" i="17"/>
  <c r="T516" i="17"/>
  <c r="V516" i="17"/>
  <c r="W516" i="17"/>
  <c r="X516" i="17"/>
  <c r="Y516" i="17"/>
  <c r="Z516" i="17"/>
  <c r="AA516" i="17"/>
  <c r="AB516" i="17"/>
  <c r="Q517" i="17"/>
  <c r="R517" i="17"/>
  <c r="S517" i="17"/>
  <c r="T517" i="17"/>
  <c r="V517" i="17"/>
  <c r="W517" i="17"/>
  <c r="X517" i="17"/>
  <c r="Y517" i="17"/>
  <c r="Z517" i="17"/>
  <c r="AA517" i="17"/>
  <c r="AB517" i="17"/>
  <c r="Q518" i="17"/>
  <c r="R518" i="17"/>
  <c r="S518" i="17"/>
  <c r="T518" i="17"/>
  <c r="V518" i="17"/>
  <c r="W518" i="17"/>
  <c r="X518" i="17"/>
  <c r="Y518" i="17"/>
  <c r="Z518" i="17"/>
  <c r="AA518" i="17"/>
  <c r="AB518" i="17"/>
  <c r="Q519" i="17"/>
  <c r="R519" i="17"/>
  <c r="S519" i="17"/>
  <c r="T519" i="17"/>
  <c r="V519" i="17"/>
  <c r="W519" i="17"/>
  <c r="X519" i="17"/>
  <c r="Y519" i="17"/>
  <c r="Z519" i="17"/>
  <c r="AA519" i="17"/>
  <c r="AB519" i="17"/>
  <c r="Q520" i="17"/>
  <c r="R520" i="17"/>
  <c r="S520" i="17"/>
  <c r="T520" i="17"/>
  <c r="V520" i="17"/>
  <c r="W520" i="17"/>
  <c r="X520" i="17"/>
  <c r="Y520" i="17"/>
  <c r="Z520" i="17"/>
  <c r="AA520" i="17"/>
  <c r="AB520" i="17"/>
  <c r="Q521" i="17"/>
  <c r="R521" i="17"/>
  <c r="S521" i="17"/>
  <c r="T521" i="17"/>
  <c r="V521" i="17"/>
  <c r="W521" i="17"/>
  <c r="X521" i="17"/>
  <c r="Y521" i="17"/>
  <c r="Z521" i="17"/>
  <c r="AA521" i="17"/>
  <c r="AB521" i="17"/>
  <c r="Q522" i="17"/>
  <c r="R522" i="17"/>
  <c r="S522" i="17"/>
  <c r="T522" i="17"/>
  <c r="V522" i="17"/>
  <c r="W522" i="17"/>
  <c r="X522" i="17"/>
  <c r="Y522" i="17"/>
  <c r="Z522" i="17"/>
  <c r="AA522" i="17"/>
  <c r="AB522" i="17"/>
  <c r="Q523" i="17"/>
  <c r="R523" i="17"/>
  <c r="S523" i="17"/>
  <c r="T523" i="17"/>
  <c r="V523" i="17"/>
  <c r="W523" i="17"/>
  <c r="X523" i="17"/>
  <c r="Y523" i="17"/>
  <c r="Z523" i="17"/>
  <c r="AA523" i="17"/>
  <c r="AB523" i="17"/>
  <c r="Q524" i="17"/>
  <c r="R524" i="17"/>
  <c r="S524" i="17"/>
  <c r="T524" i="17"/>
  <c r="V524" i="17"/>
  <c r="W524" i="17"/>
  <c r="X524" i="17"/>
  <c r="Y524" i="17"/>
  <c r="Z524" i="17"/>
  <c r="AA524" i="17"/>
  <c r="AB524" i="17"/>
  <c r="Q525" i="17"/>
  <c r="R525" i="17"/>
  <c r="S525" i="17"/>
  <c r="T525" i="17"/>
  <c r="V525" i="17"/>
  <c r="W525" i="17"/>
  <c r="X525" i="17"/>
  <c r="Y525" i="17"/>
  <c r="Z525" i="17"/>
  <c r="AA525" i="17"/>
  <c r="AB525" i="17"/>
  <c r="Q526" i="17"/>
  <c r="R526" i="17"/>
  <c r="S526" i="17"/>
  <c r="T526" i="17"/>
  <c r="V526" i="17"/>
  <c r="W526" i="17"/>
  <c r="X526" i="17"/>
  <c r="Y526" i="17"/>
  <c r="Z526" i="17"/>
  <c r="AA526" i="17"/>
  <c r="AB526" i="17"/>
  <c r="Q527" i="17"/>
  <c r="R527" i="17"/>
  <c r="S527" i="17"/>
  <c r="T527" i="17"/>
  <c r="V527" i="17"/>
  <c r="W527" i="17"/>
  <c r="X527" i="17"/>
  <c r="Y527" i="17"/>
  <c r="Z527" i="17"/>
  <c r="AA527" i="17"/>
  <c r="AB527" i="17"/>
  <c r="Q528" i="17"/>
  <c r="R528" i="17"/>
  <c r="S528" i="17"/>
  <c r="T528" i="17"/>
  <c r="V528" i="17"/>
  <c r="W528" i="17"/>
  <c r="X528" i="17"/>
  <c r="Y528" i="17"/>
  <c r="Z528" i="17"/>
  <c r="AA528" i="17"/>
  <c r="AB528" i="17"/>
  <c r="Q529" i="17"/>
  <c r="R529" i="17"/>
  <c r="S529" i="17"/>
  <c r="T529" i="17"/>
  <c r="V529" i="17"/>
  <c r="W529" i="17"/>
  <c r="X529" i="17"/>
  <c r="Y529" i="17"/>
  <c r="Z529" i="17"/>
  <c r="AA529" i="17"/>
  <c r="AB529" i="17"/>
  <c r="Q530" i="17"/>
  <c r="R530" i="17"/>
  <c r="S530" i="17"/>
  <c r="T530" i="17"/>
  <c r="V530" i="17"/>
  <c r="W530" i="17"/>
  <c r="X530" i="17"/>
  <c r="Y530" i="17"/>
  <c r="Z530" i="17"/>
  <c r="AA530" i="17"/>
  <c r="AB530" i="17"/>
  <c r="Q531" i="17"/>
  <c r="R531" i="17"/>
  <c r="S531" i="17"/>
  <c r="T531" i="17"/>
  <c r="V531" i="17"/>
  <c r="W531" i="17"/>
  <c r="X531" i="17"/>
  <c r="Y531" i="17"/>
  <c r="Z531" i="17"/>
  <c r="AA531" i="17"/>
  <c r="AB531" i="17"/>
  <c r="Q532" i="17"/>
  <c r="R532" i="17"/>
  <c r="S532" i="17"/>
  <c r="T532" i="17"/>
  <c r="V532" i="17"/>
  <c r="W532" i="17"/>
  <c r="X532" i="17"/>
  <c r="Y532" i="17"/>
  <c r="Z532" i="17"/>
  <c r="AA532" i="17"/>
  <c r="AB532" i="17"/>
  <c r="Q533" i="17"/>
  <c r="R533" i="17"/>
  <c r="S533" i="17"/>
  <c r="T533" i="17"/>
  <c r="V533" i="17"/>
  <c r="W533" i="17"/>
  <c r="X533" i="17"/>
  <c r="Y533" i="17"/>
  <c r="Z533" i="17"/>
  <c r="AA533" i="17"/>
  <c r="AB533" i="17"/>
  <c r="Q534" i="17"/>
  <c r="R534" i="17"/>
  <c r="S534" i="17"/>
  <c r="T534" i="17"/>
  <c r="V534" i="17"/>
  <c r="W534" i="17"/>
  <c r="X534" i="17"/>
  <c r="Y534" i="17"/>
  <c r="Z534" i="17"/>
  <c r="AA534" i="17"/>
  <c r="AB534" i="17"/>
  <c r="Q535" i="17"/>
  <c r="R535" i="17"/>
  <c r="S535" i="17"/>
  <c r="T535" i="17"/>
  <c r="V535" i="17"/>
  <c r="W535" i="17"/>
  <c r="X535" i="17"/>
  <c r="Y535" i="17"/>
  <c r="Z535" i="17"/>
  <c r="AA535" i="17"/>
  <c r="AB535" i="17"/>
  <c r="Q536" i="17"/>
  <c r="R536" i="17"/>
  <c r="S536" i="17"/>
  <c r="T536" i="17"/>
  <c r="V536" i="17"/>
  <c r="W536" i="17"/>
  <c r="X536" i="17"/>
  <c r="Y536" i="17"/>
  <c r="Z536" i="17"/>
  <c r="AA536" i="17"/>
  <c r="AB536" i="17"/>
  <c r="Q537" i="17"/>
  <c r="R537" i="17"/>
  <c r="S537" i="17"/>
  <c r="T537" i="17"/>
  <c r="V537" i="17"/>
  <c r="W537" i="17"/>
  <c r="X537" i="17"/>
  <c r="Y537" i="17"/>
  <c r="Z537" i="17"/>
  <c r="AA537" i="17"/>
  <c r="AB537" i="17"/>
  <c r="Q538" i="17"/>
  <c r="R538" i="17"/>
  <c r="S538" i="17"/>
  <c r="T538" i="17"/>
  <c r="V538" i="17"/>
  <c r="W538" i="17"/>
  <c r="X538" i="17"/>
  <c r="Y538" i="17"/>
  <c r="Z538" i="17"/>
  <c r="AA538" i="17"/>
  <c r="AB538" i="17"/>
  <c r="Q539" i="17"/>
  <c r="R539" i="17"/>
  <c r="S539" i="17"/>
  <c r="T539" i="17"/>
  <c r="V539" i="17"/>
  <c r="W539" i="17"/>
  <c r="X539" i="17"/>
  <c r="Y539" i="17"/>
  <c r="Z539" i="17"/>
  <c r="AA539" i="17"/>
  <c r="AB539" i="17"/>
  <c r="Q540" i="17"/>
  <c r="R540" i="17"/>
  <c r="S540" i="17"/>
  <c r="T540" i="17"/>
  <c r="V540" i="17"/>
  <c r="W540" i="17"/>
  <c r="X540" i="17"/>
  <c r="Y540" i="17"/>
  <c r="Z540" i="17"/>
  <c r="AA540" i="17"/>
  <c r="AB540" i="17"/>
  <c r="Q541" i="17"/>
  <c r="R541" i="17"/>
  <c r="S541" i="17"/>
  <c r="T541" i="17"/>
  <c r="V541" i="17"/>
  <c r="W541" i="17"/>
  <c r="X541" i="17"/>
  <c r="Y541" i="17"/>
  <c r="Z541" i="17"/>
  <c r="AA541" i="17"/>
  <c r="AB541" i="17"/>
  <c r="Q542" i="17"/>
  <c r="R542" i="17"/>
  <c r="S542" i="17"/>
  <c r="T542" i="17"/>
  <c r="V542" i="17"/>
  <c r="W542" i="17"/>
  <c r="X542" i="17"/>
  <c r="Y542" i="17"/>
  <c r="Z542" i="17"/>
  <c r="AA542" i="17"/>
  <c r="AB542" i="17"/>
  <c r="Q543" i="17"/>
  <c r="R543" i="17"/>
  <c r="S543" i="17"/>
  <c r="T543" i="17"/>
  <c r="V543" i="17"/>
  <c r="W543" i="17"/>
  <c r="X543" i="17"/>
  <c r="Y543" i="17"/>
  <c r="Z543" i="17"/>
  <c r="AA543" i="17"/>
  <c r="AB543" i="17"/>
  <c r="Q544" i="17"/>
  <c r="R544" i="17"/>
  <c r="S544" i="17"/>
  <c r="T544" i="17"/>
  <c r="V544" i="17"/>
  <c r="W544" i="17"/>
  <c r="X544" i="17"/>
  <c r="Y544" i="17"/>
  <c r="Z544" i="17"/>
  <c r="AA544" i="17"/>
  <c r="AB544" i="17"/>
  <c r="Q545" i="17"/>
  <c r="R545" i="17"/>
  <c r="S545" i="17"/>
  <c r="T545" i="17"/>
  <c r="V545" i="17"/>
  <c r="W545" i="17"/>
  <c r="X545" i="17"/>
  <c r="Y545" i="17"/>
  <c r="Z545" i="17"/>
  <c r="AA545" i="17"/>
  <c r="AB545" i="17"/>
  <c r="Q546" i="17"/>
  <c r="R546" i="17"/>
  <c r="S546" i="17"/>
  <c r="T546" i="17"/>
  <c r="V546" i="17"/>
  <c r="W546" i="17"/>
  <c r="X546" i="17"/>
  <c r="Y546" i="17"/>
  <c r="Z546" i="17"/>
  <c r="AA546" i="17"/>
  <c r="AB546" i="17"/>
  <c r="Q547" i="17"/>
  <c r="R547" i="17"/>
  <c r="S547" i="17"/>
  <c r="T547" i="17"/>
  <c r="V547" i="17"/>
  <c r="W547" i="17"/>
  <c r="X547" i="17"/>
  <c r="Y547" i="17"/>
  <c r="Z547" i="17"/>
  <c r="AA547" i="17"/>
  <c r="AB547" i="17"/>
  <c r="Q548" i="17"/>
  <c r="R548" i="17"/>
  <c r="S548" i="17"/>
  <c r="T548" i="17"/>
  <c r="V548" i="17"/>
  <c r="W548" i="17"/>
  <c r="X548" i="17"/>
  <c r="Y548" i="17"/>
  <c r="Z548" i="17"/>
  <c r="AA548" i="17"/>
  <c r="AB548" i="17"/>
  <c r="Q549" i="17"/>
  <c r="R549" i="17"/>
  <c r="S549" i="17"/>
  <c r="T549" i="17"/>
  <c r="V549" i="17"/>
  <c r="W549" i="17"/>
  <c r="X549" i="17"/>
  <c r="Y549" i="17"/>
  <c r="Z549" i="17"/>
  <c r="AA549" i="17"/>
  <c r="AB549" i="17"/>
  <c r="Q550" i="17"/>
  <c r="R550" i="17"/>
  <c r="S550" i="17"/>
  <c r="T550" i="17"/>
  <c r="V550" i="17"/>
  <c r="W550" i="17"/>
  <c r="X550" i="17"/>
  <c r="Y550" i="17"/>
  <c r="Z550" i="17"/>
  <c r="AA550" i="17"/>
  <c r="AB550" i="17"/>
  <c r="Q551" i="17"/>
  <c r="R551" i="17"/>
  <c r="S551" i="17"/>
  <c r="T551" i="17"/>
  <c r="V551" i="17"/>
  <c r="W551" i="17"/>
  <c r="X551" i="17"/>
  <c r="Y551" i="17"/>
  <c r="Z551" i="17"/>
  <c r="AA551" i="17"/>
  <c r="AB551" i="17"/>
  <c r="Q552" i="17"/>
  <c r="R552" i="17"/>
  <c r="S552" i="17"/>
  <c r="T552" i="17"/>
  <c r="V552" i="17"/>
  <c r="W552" i="17"/>
  <c r="X552" i="17"/>
  <c r="Y552" i="17"/>
  <c r="Z552" i="17"/>
  <c r="AA552" i="17"/>
  <c r="AB552" i="17"/>
  <c r="Q553" i="17"/>
  <c r="R553" i="17"/>
  <c r="S553" i="17"/>
  <c r="T553" i="17"/>
  <c r="V553" i="17"/>
  <c r="W553" i="17"/>
  <c r="X553" i="17"/>
  <c r="Y553" i="17"/>
  <c r="Z553" i="17"/>
  <c r="AA553" i="17"/>
  <c r="AB553" i="17"/>
  <c r="Q554" i="17"/>
  <c r="R554" i="17"/>
  <c r="S554" i="17"/>
  <c r="T554" i="17"/>
  <c r="V554" i="17"/>
  <c r="W554" i="17"/>
  <c r="X554" i="17"/>
  <c r="Y554" i="17"/>
  <c r="Z554" i="17"/>
  <c r="AA554" i="17"/>
  <c r="AB554" i="17"/>
  <c r="Q555" i="17"/>
  <c r="R555" i="17"/>
  <c r="S555" i="17"/>
  <c r="T555" i="17"/>
  <c r="V555" i="17"/>
  <c r="W555" i="17"/>
  <c r="X555" i="17"/>
  <c r="Y555" i="17"/>
  <c r="Z555" i="17"/>
  <c r="AA555" i="17"/>
  <c r="AB555" i="17"/>
  <c r="Q556" i="17"/>
  <c r="R556" i="17"/>
  <c r="S556" i="17"/>
  <c r="T556" i="17"/>
  <c r="V556" i="17"/>
  <c r="W556" i="17"/>
  <c r="X556" i="17"/>
  <c r="Y556" i="17"/>
  <c r="Z556" i="17"/>
  <c r="AA556" i="17"/>
  <c r="AB556" i="17"/>
  <c r="Q557" i="17"/>
  <c r="R557" i="17"/>
  <c r="S557" i="17"/>
  <c r="T557" i="17"/>
  <c r="V557" i="17"/>
  <c r="W557" i="17"/>
  <c r="X557" i="17"/>
  <c r="Y557" i="17"/>
  <c r="Z557" i="17"/>
  <c r="AA557" i="17"/>
  <c r="AB557" i="17"/>
  <c r="Q558" i="17"/>
  <c r="R558" i="17"/>
  <c r="S558" i="17"/>
  <c r="T558" i="17"/>
  <c r="V558" i="17"/>
  <c r="W558" i="17"/>
  <c r="X558" i="17"/>
  <c r="Y558" i="17"/>
  <c r="Z558" i="17"/>
  <c r="AA558" i="17"/>
  <c r="AB558" i="17"/>
  <c r="Q559" i="17"/>
  <c r="R559" i="17"/>
  <c r="S559" i="17"/>
  <c r="T559" i="17"/>
  <c r="V559" i="17"/>
  <c r="W559" i="17"/>
  <c r="X559" i="17"/>
  <c r="Y559" i="17"/>
  <c r="Z559" i="17"/>
  <c r="AA559" i="17"/>
  <c r="AB559" i="17"/>
  <c r="Q560" i="17"/>
  <c r="R560" i="17"/>
  <c r="S560" i="17"/>
  <c r="T560" i="17"/>
  <c r="V560" i="17"/>
  <c r="W560" i="17"/>
  <c r="X560" i="17"/>
  <c r="Y560" i="17"/>
  <c r="Z560" i="17"/>
  <c r="AA560" i="17"/>
  <c r="AB560" i="17"/>
  <c r="Q561" i="17"/>
  <c r="R561" i="17"/>
  <c r="S561" i="17"/>
  <c r="T561" i="17"/>
  <c r="V561" i="17"/>
  <c r="W561" i="17"/>
  <c r="X561" i="17"/>
  <c r="Y561" i="17"/>
  <c r="Z561" i="17"/>
  <c r="AA561" i="17"/>
  <c r="AB561" i="17"/>
  <c r="Q562" i="17"/>
  <c r="R562" i="17"/>
  <c r="S562" i="17"/>
  <c r="T562" i="17"/>
  <c r="V562" i="17"/>
  <c r="W562" i="17"/>
  <c r="X562" i="17"/>
  <c r="Y562" i="17"/>
  <c r="Z562" i="17"/>
  <c r="AA562" i="17"/>
  <c r="AB562" i="17"/>
  <c r="Q563" i="17"/>
  <c r="R563" i="17"/>
  <c r="S563" i="17"/>
  <c r="T563" i="17"/>
  <c r="V563" i="17"/>
  <c r="W563" i="17"/>
  <c r="X563" i="17"/>
  <c r="Y563" i="17"/>
  <c r="Z563" i="17"/>
  <c r="AA563" i="17"/>
  <c r="AB563" i="17"/>
  <c r="Q564" i="17"/>
  <c r="R564" i="17"/>
  <c r="S564" i="17"/>
  <c r="T564" i="17"/>
  <c r="V564" i="17"/>
  <c r="W564" i="17"/>
  <c r="X564" i="17"/>
  <c r="Y564" i="17"/>
  <c r="Z564" i="17"/>
  <c r="AA564" i="17"/>
  <c r="AB564" i="17"/>
  <c r="Q565" i="17"/>
  <c r="R565" i="17"/>
  <c r="S565" i="17"/>
  <c r="T565" i="17"/>
  <c r="V565" i="17"/>
  <c r="W565" i="17"/>
  <c r="X565" i="17"/>
  <c r="Y565" i="17"/>
  <c r="Z565" i="17"/>
  <c r="AA565" i="17"/>
  <c r="AB565" i="17"/>
  <c r="Q566" i="17"/>
  <c r="R566" i="17"/>
  <c r="S566" i="17"/>
  <c r="T566" i="17"/>
  <c r="V566" i="17"/>
  <c r="W566" i="17"/>
  <c r="X566" i="17"/>
  <c r="Y566" i="17"/>
  <c r="Z566" i="17"/>
  <c r="AA566" i="17"/>
  <c r="AB566" i="17"/>
  <c r="Q567" i="17"/>
  <c r="R567" i="17"/>
  <c r="S567" i="17"/>
  <c r="T567" i="17"/>
  <c r="V567" i="17"/>
  <c r="W567" i="17"/>
  <c r="X567" i="17"/>
  <c r="Y567" i="17"/>
  <c r="Z567" i="17"/>
  <c r="AA567" i="17"/>
  <c r="AB567" i="17"/>
  <c r="Q568" i="17"/>
  <c r="R568" i="17"/>
  <c r="S568" i="17"/>
  <c r="T568" i="17"/>
  <c r="V568" i="17"/>
  <c r="W568" i="17"/>
  <c r="X568" i="17"/>
  <c r="Y568" i="17"/>
  <c r="Z568" i="17"/>
  <c r="AA568" i="17"/>
  <c r="AB568" i="17"/>
  <c r="Q569" i="17"/>
  <c r="R569" i="17"/>
  <c r="S569" i="17"/>
  <c r="T569" i="17"/>
  <c r="V569" i="17"/>
  <c r="W569" i="17"/>
  <c r="X569" i="17"/>
  <c r="Y569" i="17"/>
  <c r="Z569" i="17"/>
  <c r="AA569" i="17"/>
  <c r="AB569" i="17"/>
  <c r="Q570" i="17"/>
  <c r="R570" i="17"/>
  <c r="S570" i="17"/>
  <c r="T570" i="17"/>
  <c r="V570" i="17"/>
  <c r="W570" i="17"/>
  <c r="X570" i="17"/>
  <c r="Y570" i="17"/>
  <c r="Z570" i="17"/>
  <c r="AA570" i="17"/>
  <c r="AB570" i="17"/>
  <c r="Q571" i="17"/>
  <c r="R571" i="17"/>
  <c r="S571" i="17"/>
  <c r="T571" i="17"/>
  <c r="V571" i="17"/>
  <c r="W571" i="17"/>
  <c r="X571" i="17"/>
  <c r="Y571" i="17"/>
  <c r="Z571" i="17"/>
  <c r="AA571" i="17"/>
  <c r="AB571" i="17"/>
  <c r="Q572" i="17"/>
  <c r="R572" i="17"/>
  <c r="S572" i="17"/>
  <c r="T572" i="17"/>
  <c r="V572" i="17"/>
  <c r="W572" i="17"/>
  <c r="X572" i="17"/>
  <c r="Y572" i="17"/>
  <c r="Z572" i="17"/>
  <c r="AA572" i="17"/>
  <c r="AB572" i="17"/>
  <c r="Q573" i="17"/>
  <c r="R573" i="17"/>
  <c r="S573" i="17"/>
  <c r="T573" i="17"/>
  <c r="V573" i="17"/>
  <c r="W573" i="17"/>
  <c r="X573" i="17"/>
  <c r="Y573" i="17"/>
  <c r="Z573" i="17"/>
  <c r="AA573" i="17"/>
  <c r="AB573" i="17"/>
  <c r="Q574" i="17"/>
  <c r="R574" i="17"/>
  <c r="S574" i="17"/>
  <c r="T574" i="17"/>
  <c r="V574" i="17"/>
  <c r="W574" i="17"/>
  <c r="X574" i="17"/>
  <c r="Y574" i="17"/>
  <c r="Z574" i="17"/>
  <c r="AA574" i="17"/>
  <c r="AB574" i="17"/>
  <c r="Q575" i="17"/>
  <c r="R575" i="17"/>
  <c r="S575" i="17"/>
  <c r="T575" i="17"/>
  <c r="V575" i="17"/>
  <c r="W575" i="17"/>
  <c r="X575" i="17"/>
  <c r="Y575" i="17"/>
  <c r="Z575" i="17"/>
  <c r="AA575" i="17"/>
  <c r="AB575" i="17"/>
  <c r="Q576" i="17"/>
  <c r="R576" i="17"/>
  <c r="S576" i="17"/>
  <c r="T576" i="17"/>
  <c r="V576" i="17"/>
  <c r="W576" i="17"/>
  <c r="X576" i="17"/>
  <c r="Y576" i="17"/>
  <c r="Z576" i="17"/>
  <c r="AA576" i="17"/>
  <c r="AB576" i="17"/>
  <c r="Q577" i="17"/>
  <c r="R577" i="17"/>
  <c r="S577" i="17"/>
  <c r="T577" i="17"/>
  <c r="V577" i="17"/>
  <c r="W577" i="17"/>
  <c r="X577" i="17"/>
  <c r="Y577" i="17"/>
  <c r="Z577" i="17"/>
  <c r="AA577" i="17"/>
  <c r="AB577" i="17"/>
  <c r="Q578" i="17"/>
  <c r="R578" i="17"/>
  <c r="S578" i="17"/>
  <c r="T578" i="17"/>
  <c r="V578" i="17"/>
  <c r="W578" i="17"/>
  <c r="X578" i="17"/>
  <c r="Y578" i="17"/>
  <c r="Z578" i="17"/>
  <c r="AA578" i="17"/>
  <c r="AB578" i="17"/>
  <c r="Q579" i="17"/>
  <c r="R579" i="17"/>
  <c r="S579" i="17"/>
  <c r="T579" i="17"/>
  <c r="V579" i="17"/>
  <c r="W579" i="17"/>
  <c r="X579" i="17"/>
  <c r="Y579" i="17"/>
  <c r="Z579" i="17"/>
  <c r="AA579" i="17"/>
  <c r="AB579" i="17"/>
  <c r="Q580" i="17"/>
  <c r="R580" i="17"/>
  <c r="S580" i="17"/>
  <c r="T580" i="17"/>
  <c r="V580" i="17"/>
  <c r="W580" i="17"/>
  <c r="X580" i="17"/>
  <c r="Y580" i="17"/>
  <c r="Z580" i="17"/>
  <c r="AA580" i="17"/>
  <c r="AB580" i="17"/>
  <c r="Q581" i="17"/>
  <c r="R581" i="17"/>
  <c r="S581" i="17"/>
  <c r="T581" i="17"/>
  <c r="V581" i="17"/>
  <c r="W581" i="17"/>
  <c r="X581" i="17"/>
  <c r="Y581" i="17"/>
  <c r="Z581" i="17"/>
  <c r="AA581" i="17"/>
  <c r="AB581" i="17"/>
  <c r="Q582" i="17"/>
  <c r="R582" i="17"/>
  <c r="S582" i="17"/>
  <c r="T582" i="17"/>
  <c r="V582" i="17"/>
  <c r="W582" i="17"/>
  <c r="X582" i="17"/>
  <c r="Y582" i="17"/>
  <c r="Z582" i="17"/>
  <c r="AA582" i="17"/>
  <c r="AB582" i="17"/>
  <c r="Q583" i="17"/>
  <c r="R583" i="17"/>
  <c r="S583" i="17"/>
  <c r="T583" i="17"/>
  <c r="V583" i="17"/>
  <c r="W583" i="17"/>
  <c r="X583" i="17"/>
  <c r="Y583" i="17"/>
  <c r="Z583" i="17"/>
  <c r="AA583" i="17"/>
  <c r="AB583" i="17"/>
  <c r="Q584" i="17"/>
  <c r="R584" i="17"/>
  <c r="S584" i="17"/>
  <c r="T584" i="17"/>
  <c r="V584" i="17"/>
  <c r="W584" i="17"/>
  <c r="X584" i="17"/>
  <c r="Y584" i="17"/>
  <c r="Z584" i="17"/>
  <c r="AA584" i="17"/>
  <c r="AB584" i="17"/>
  <c r="Q585" i="17"/>
  <c r="R585" i="17"/>
  <c r="S585" i="17"/>
  <c r="T585" i="17"/>
  <c r="V585" i="17"/>
  <c r="W585" i="17"/>
  <c r="X585" i="17"/>
  <c r="Y585" i="17"/>
  <c r="Z585" i="17"/>
  <c r="AA585" i="17"/>
  <c r="AB585" i="17"/>
  <c r="Q586" i="17"/>
  <c r="R586" i="17"/>
  <c r="S586" i="17"/>
  <c r="T586" i="17"/>
  <c r="V586" i="17"/>
  <c r="W586" i="17"/>
  <c r="X586" i="17"/>
  <c r="Y586" i="17"/>
  <c r="Z586" i="17"/>
  <c r="AA586" i="17"/>
  <c r="AB586" i="17"/>
  <c r="Q587" i="17"/>
  <c r="R587" i="17"/>
  <c r="S587" i="17"/>
  <c r="T587" i="17"/>
  <c r="V587" i="17"/>
  <c r="W587" i="17"/>
  <c r="X587" i="17"/>
  <c r="Y587" i="17"/>
  <c r="Z587" i="17"/>
  <c r="AA587" i="17"/>
  <c r="AB587" i="17"/>
  <c r="Q588" i="17"/>
  <c r="R588" i="17"/>
  <c r="S588" i="17"/>
  <c r="T588" i="17"/>
  <c r="V588" i="17"/>
  <c r="W588" i="17"/>
  <c r="X588" i="17"/>
  <c r="Y588" i="17"/>
  <c r="Z588" i="17"/>
  <c r="AA588" i="17"/>
  <c r="AB588" i="17"/>
  <c r="Q589" i="17"/>
  <c r="R589" i="17"/>
  <c r="S589" i="17"/>
  <c r="T589" i="17"/>
  <c r="V589" i="17"/>
  <c r="W589" i="17"/>
  <c r="X589" i="17"/>
  <c r="Y589" i="17"/>
  <c r="Z589" i="17"/>
  <c r="AA589" i="17"/>
  <c r="AB589" i="17"/>
  <c r="Q590" i="17"/>
  <c r="R590" i="17"/>
  <c r="S590" i="17"/>
  <c r="T590" i="17"/>
  <c r="V590" i="17"/>
  <c r="W590" i="17"/>
  <c r="X590" i="17"/>
  <c r="Y590" i="17"/>
  <c r="Z590" i="17"/>
  <c r="AA590" i="17"/>
  <c r="AB590" i="17"/>
  <c r="Q591" i="17"/>
  <c r="R591" i="17"/>
  <c r="S591" i="17"/>
  <c r="T591" i="17"/>
  <c r="V591" i="17"/>
  <c r="W591" i="17"/>
  <c r="X591" i="17"/>
  <c r="Y591" i="17"/>
  <c r="Z591" i="17"/>
  <c r="AA591" i="17"/>
  <c r="AB591" i="17"/>
  <c r="Q592" i="17"/>
  <c r="R592" i="17"/>
  <c r="S592" i="17"/>
  <c r="T592" i="17"/>
  <c r="V592" i="17"/>
  <c r="W592" i="17"/>
  <c r="X592" i="17"/>
  <c r="Y592" i="17"/>
  <c r="Z592" i="17"/>
  <c r="AA592" i="17"/>
  <c r="AB592" i="17"/>
  <c r="Q593" i="17"/>
  <c r="R593" i="17"/>
  <c r="S593" i="17"/>
  <c r="T593" i="17"/>
  <c r="V593" i="17"/>
  <c r="W593" i="17"/>
  <c r="X593" i="17"/>
  <c r="Y593" i="17"/>
  <c r="Z593" i="17"/>
  <c r="AA593" i="17"/>
  <c r="AB593" i="17"/>
  <c r="Q594" i="17"/>
  <c r="R594" i="17"/>
  <c r="S594" i="17"/>
  <c r="T594" i="17"/>
  <c r="V594" i="17"/>
  <c r="W594" i="17"/>
  <c r="X594" i="17"/>
  <c r="Y594" i="17"/>
  <c r="Z594" i="17"/>
  <c r="AA594" i="17"/>
  <c r="AB594" i="17"/>
  <c r="Q595" i="17"/>
  <c r="R595" i="17"/>
  <c r="S595" i="17"/>
  <c r="T595" i="17"/>
  <c r="V595" i="17"/>
  <c r="W595" i="17"/>
  <c r="X595" i="17"/>
  <c r="Y595" i="17"/>
  <c r="Z595" i="17"/>
  <c r="AA595" i="17"/>
  <c r="AB595" i="17"/>
  <c r="Q596" i="17"/>
  <c r="R596" i="17"/>
  <c r="S596" i="17"/>
  <c r="T596" i="17"/>
  <c r="V596" i="17"/>
  <c r="W596" i="17"/>
  <c r="X596" i="17"/>
  <c r="Y596" i="17"/>
  <c r="Z596" i="17"/>
  <c r="AA596" i="17"/>
  <c r="AB596" i="17"/>
  <c r="Q597" i="17"/>
  <c r="R597" i="17"/>
  <c r="S597" i="17"/>
  <c r="T597" i="17"/>
  <c r="V597" i="17"/>
  <c r="W597" i="17"/>
  <c r="X597" i="17"/>
  <c r="Y597" i="17"/>
  <c r="Z597" i="17"/>
  <c r="AA597" i="17"/>
  <c r="AB597" i="17"/>
  <c r="Q598" i="17"/>
  <c r="R598" i="17"/>
  <c r="S598" i="17"/>
  <c r="T598" i="17"/>
  <c r="V598" i="17"/>
  <c r="W598" i="17"/>
  <c r="X598" i="17"/>
  <c r="Y598" i="17"/>
  <c r="Z598" i="17"/>
  <c r="AA598" i="17"/>
  <c r="AB598" i="17"/>
  <c r="Q599" i="17"/>
  <c r="R599" i="17"/>
  <c r="S599" i="17"/>
  <c r="T599" i="17"/>
  <c r="V599" i="17"/>
  <c r="W599" i="17"/>
  <c r="X599" i="17"/>
  <c r="Y599" i="17"/>
  <c r="Z599" i="17"/>
  <c r="AA599" i="17"/>
  <c r="AB599" i="17"/>
  <c r="Q600" i="17"/>
  <c r="R600" i="17"/>
  <c r="S600" i="17"/>
  <c r="T600" i="17"/>
  <c r="V600" i="17"/>
  <c r="W600" i="17"/>
  <c r="X600" i="17"/>
  <c r="Y600" i="17"/>
  <c r="Z600" i="17"/>
  <c r="AA600" i="17"/>
  <c r="AB600" i="17"/>
  <c r="Q601" i="17"/>
  <c r="R601" i="17"/>
  <c r="S601" i="17"/>
  <c r="T601" i="17"/>
  <c r="V601" i="17"/>
  <c r="W601" i="17"/>
  <c r="X601" i="17"/>
  <c r="Y601" i="17"/>
  <c r="Z601" i="17"/>
  <c r="AA601" i="17"/>
  <c r="AB601" i="17"/>
  <c r="Q602" i="17"/>
  <c r="R602" i="17"/>
  <c r="S602" i="17"/>
  <c r="T602" i="17"/>
  <c r="V602" i="17"/>
  <c r="W602" i="17"/>
  <c r="X602" i="17"/>
  <c r="Y602" i="17"/>
  <c r="Z602" i="17"/>
  <c r="AA602" i="17"/>
  <c r="AB602" i="17"/>
  <c r="Q603" i="17"/>
  <c r="R603" i="17"/>
  <c r="S603" i="17"/>
  <c r="T603" i="17"/>
  <c r="V603" i="17"/>
  <c r="W603" i="17"/>
  <c r="X603" i="17"/>
  <c r="Y603" i="17"/>
  <c r="Z603" i="17"/>
  <c r="AA603" i="17"/>
  <c r="AB603" i="17"/>
  <c r="Q604" i="17"/>
  <c r="R604" i="17"/>
  <c r="S604" i="17"/>
  <c r="T604" i="17"/>
  <c r="V604" i="17"/>
  <c r="W604" i="17"/>
  <c r="X604" i="17"/>
  <c r="Y604" i="17"/>
  <c r="Z604" i="17"/>
  <c r="AA604" i="17"/>
  <c r="AB604" i="17"/>
  <c r="Q605" i="17"/>
  <c r="R605" i="17"/>
  <c r="S605" i="17"/>
  <c r="T605" i="17"/>
  <c r="V605" i="17"/>
  <c r="W605" i="17"/>
  <c r="X605" i="17"/>
  <c r="Y605" i="17"/>
  <c r="Z605" i="17"/>
  <c r="AA605" i="17"/>
  <c r="AB605" i="17"/>
  <c r="Q606" i="17"/>
  <c r="R606" i="17"/>
  <c r="S606" i="17"/>
  <c r="T606" i="17"/>
  <c r="V606" i="17"/>
  <c r="W606" i="17"/>
  <c r="X606" i="17"/>
  <c r="Y606" i="17"/>
  <c r="Z606" i="17"/>
  <c r="AA606" i="17"/>
  <c r="AB606" i="17"/>
  <c r="Q607" i="17"/>
  <c r="R607" i="17"/>
  <c r="S607" i="17"/>
  <c r="T607" i="17"/>
  <c r="V607" i="17"/>
  <c r="W607" i="17"/>
  <c r="X607" i="17"/>
  <c r="Y607" i="17"/>
  <c r="Z607" i="17"/>
  <c r="AA607" i="17"/>
  <c r="AB607" i="17"/>
  <c r="Q608" i="17"/>
  <c r="R608" i="17"/>
  <c r="S608" i="17"/>
  <c r="T608" i="17"/>
  <c r="V608" i="17"/>
  <c r="W608" i="17"/>
  <c r="X608" i="17"/>
  <c r="Y608" i="17"/>
  <c r="Z608" i="17"/>
  <c r="AA608" i="17"/>
  <c r="AB608" i="17"/>
  <c r="Q609" i="17"/>
  <c r="R609" i="17"/>
  <c r="S609" i="17"/>
  <c r="T609" i="17"/>
  <c r="V609" i="17"/>
  <c r="W609" i="17"/>
  <c r="X609" i="17"/>
  <c r="Y609" i="17"/>
  <c r="Z609" i="17"/>
  <c r="AA609" i="17"/>
  <c r="AB609" i="17"/>
  <c r="Q610" i="17"/>
  <c r="R610" i="17"/>
  <c r="S610" i="17"/>
  <c r="T610" i="17"/>
  <c r="V610" i="17"/>
  <c r="W610" i="17"/>
  <c r="X610" i="17"/>
  <c r="Y610" i="17"/>
  <c r="Z610" i="17"/>
  <c r="AA610" i="17"/>
  <c r="AB610" i="17"/>
  <c r="Q611" i="17"/>
  <c r="R611" i="17"/>
  <c r="S611" i="17"/>
  <c r="T611" i="17"/>
  <c r="V611" i="17"/>
  <c r="W611" i="17"/>
  <c r="X611" i="17"/>
  <c r="Y611" i="17"/>
  <c r="Z611" i="17"/>
  <c r="AA611" i="17"/>
  <c r="AB611" i="17"/>
  <c r="Q612" i="17"/>
  <c r="R612" i="17"/>
  <c r="S612" i="17"/>
  <c r="T612" i="17"/>
  <c r="V612" i="17"/>
  <c r="W612" i="17"/>
  <c r="X612" i="17"/>
  <c r="Y612" i="17"/>
  <c r="Z612" i="17"/>
  <c r="AA612" i="17"/>
  <c r="AB612" i="17"/>
  <c r="Q613" i="17"/>
  <c r="R613" i="17"/>
  <c r="S613" i="17"/>
  <c r="T613" i="17"/>
  <c r="V613" i="17"/>
  <c r="W613" i="17"/>
  <c r="X613" i="17"/>
  <c r="Y613" i="17"/>
  <c r="Z613" i="17"/>
  <c r="AA613" i="17"/>
  <c r="AB613" i="17"/>
  <c r="Q614" i="17"/>
  <c r="R614" i="17"/>
  <c r="S614" i="17"/>
  <c r="T614" i="17"/>
  <c r="V614" i="17"/>
  <c r="W614" i="17"/>
  <c r="X614" i="17"/>
  <c r="Y614" i="17"/>
  <c r="Z614" i="17"/>
  <c r="AA614" i="17"/>
  <c r="AB614" i="17"/>
  <c r="Q615" i="17"/>
  <c r="R615" i="17"/>
  <c r="S615" i="17"/>
  <c r="T615" i="17"/>
  <c r="V615" i="17"/>
  <c r="W615" i="17"/>
  <c r="X615" i="17"/>
  <c r="Y615" i="17"/>
  <c r="Z615" i="17"/>
  <c r="AA615" i="17"/>
  <c r="AB615" i="17"/>
  <c r="Q616" i="17"/>
  <c r="R616" i="17"/>
  <c r="S616" i="17"/>
  <c r="T616" i="17"/>
  <c r="V616" i="17"/>
  <c r="W616" i="17"/>
  <c r="X616" i="17"/>
  <c r="Y616" i="17"/>
  <c r="Z616" i="17"/>
  <c r="AA616" i="17"/>
  <c r="AB616" i="17"/>
  <c r="Q617" i="17"/>
  <c r="R617" i="17"/>
  <c r="S617" i="17"/>
  <c r="T617" i="17"/>
  <c r="V617" i="17"/>
  <c r="W617" i="17"/>
  <c r="X617" i="17"/>
  <c r="Y617" i="17"/>
  <c r="Z617" i="17"/>
  <c r="AA617" i="17"/>
  <c r="AB617" i="17"/>
  <c r="Q618" i="17"/>
  <c r="R618" i="17"/>
  <c r="S618" i="17"/>
  <c r="T618" i="17"/>
  <c r="V618" i="17"/>
  <c r="W618" i="17"/>
  <c r="X618" i="17"/>
  <c r="Y618" i="17"/>
  <c r="Z618" i="17"/>
  <c r="AA618" i="17"/>
  <c r="AB618" i="17"/>
  <c r="Q619" i="17"/>
  <c r="R619" i="17"/>
  <c r="S619" i="17"/>
  <c r="T619" i="17"/>
  <c r="V619" i="17"/>
  <c r="W619" i="17"/>
  <c r="X619" i="17"/>
  <c r="Y619" i="17"/>
  <c r="Z619" i="17"/>
  <c r="AA619" i="17"/>
  <c r="AB619" i="17"/>
  <c r="Q620" i="17"/>
  <c r="R620" i="17"/>
  <c r="S620" i="17"/>
  <c r="T620" i="17"/>
  <c r="V620" i="17"/>
  <c r="W620" i="17"/>
  <c r="X620" i="17"/>
  <c r="Y620" i="17"/>
  <c r="Z620" i="17"/>
  <c r="AA620" i="17"/>
  <c r="AB620" i="17"/>
  <c r="Q621" i="17"/>
  <c r="R621" i="17"/>
  <c r="S621" i="17"/>
  <c r="T621" i="17"/>
  <c r="V621" i="17"/>
  <c r="W621" i="17"/>
  <c r="X621" i="17"/>
  <c r="Y621" i="17"/>
  <c r="Z621" i="17"/>
  <c r="AA621" i="17"/>
  <c r="AB621" i="17"/>
  <c r="Q622" i="17"/>
  <c r="R622" i="17"/>
  <c r="S622" i="17"/>
  <c r="T622" i="17"/>
  <c r="V622" i="17"/>
  <c r="W622" i="17"/>
  <c r="X622" i="17"/>
  <c r="Y622" i="17"/>
  <c r="Z622" i="17"/>
  <c r="AA622" i="17"/>
  <c r="AB622" i="17"/>
  <c r="Q623" i="17"/>
  <c r="R623" i="17"/>
  <c r="S623" i="17"/>
  <c r="T623" i="17"/>
  <c r="V623" i="17"/>
  <c r="W623" i="17"/>
  <c r="X623" i="17"/>
  <c r="Y623" i="17"/>
  <c r="Z623" i="17"/>
  <c r="AA623" i="17"/>
  <c r="AB623" i="17"/>
  <c r="Q624" i="17"/>
  <c r="R624" i="17"/>
  <c r="S624" i="17"/>
  <c r="T624" i="17"/>
  <c r="V624" i="17"/>
  <c r="W624" i="17"/>
  <c r="X624" i="17"/>
  <c r="Y624" i="17"/>
  <c r="Z624" i="17"/>
  <c r="AA624" i="17"/>
  <c r="AB624" i="17"/>
  <c r="Q625" i="17"/>
  <c r="R625" i="17"/>
  <c r="S625" i="17"/>
  <c r="T625" i="17"/>
  <c r="V625" i="17"/>
  <c r="W625" i="17"/>
  <c r="X625" i="17"/>
  <c r="Y625" i="17"/>
  <c r="Z625" i="17"/>
  <c r="AA625" i="17"/>
  <c r="AB625" i="17"/>
  <c r="Q626" i="17"/>
  <c r="R626" i="17"/>
  <c r="S626" i="17"/>
  <c r="T626" i="17"/>
  <c r="V626" i="17"/>
  <c r="W626" i="17"/>
  <c r="X626" i="17"/>
  <c r="Y626" i="17"/>
  <c r="Z626" i="17"/>
  <c r="AA626" i="17"/>
  <c r="AB626" i="17"/>
  <c r="Q627" i="17"/>
  <c r="R627" i="17"/>
  <c r="S627" i="17"/>
  <c r="T627" i="17"/>
  <c r="V627" i="17"/>
  <c r="W627" i="17"/>
  <c r="X627" i="17"/>
  <c r="Y627" i="17"/>
  <c r="Z627" i="17"/>
  <c r="AA627" i="17"/>
  <c r="AB627" i="17"/>
  <c r="Q628" i="17"/>
  <c r="R628" i="17"/>
  <c r="S628" i="17"/>
  <c r="T628" i="17"/>
  <c r="V628" i="17"/>
  <c r="W628" i="17"/>
  <c r="X628" i="17"/>
  <c r="Y628" i="17"/>
  <c r="Z628" i="17"/>
  <c r="AA628" i="17"/>
  <c r="AB628" i="17"/>
  <c r="Q629" i="17"/>
  <c r="R629" i="17"/>
  <c r="S629" i="17"/>
  <c r="T629" i="17"/>
  <c r="V629" i="17"/>
  <c r="W629" i="17"/>
  <c r="X629" i="17"/>
  <c r="Y629" i="17"/>
  <c r="Z629" i="17"/>
  <c r="AA629" i="17"/>
  <c r="AB629" i="17"/>
  <c r="Q630" i="17"/>
  <c r="R630" i="17"/>
  <c r="S630" i="17"/>
  <c r="T630" i="17"/>
  <c r="V630" i="17"/>
  <c r="W630" i="17"/>
  <c r="X630" i="17"/>
  <c r="Y630" i="17"/>
  <c r="Z630" i="17"/>
  <c r="AA630" i="17"/>
  <c r="AB630" i="17"/>
  <c r="Q631" i="17"/>
  <c r="R631" i="17"/>
  <c r="S631" i="17"/>
  <c r="T631" i="17"/>
  <c r="V631" i="17"/>
  <c r="W631" i="17"/>
  <c r="X631" i="17"/>
  <c r="Y631" i="17"/>
  <c r="Z631" i="17"/>
  <c r="AA631" i="17"/>
  <c r="AB631" i="17"/>
  <c r="Q632" i="17"/>
  <c r="R632" i="17"/>
  <c r="S632" i="17"/>
  <c r="T632" i="17"/>
  <c r="V632" i="17"/>
  <c r="W632" i="17"/>
  <c r="X632" i="17"/>
  <c r="Y632" i="17"/>
  <c r="Z632" i="17"/>
  <c r="AA632" i="17"/>
  <c r="AB632" i="17"/>
  <c r="Q633" i="17"/>
  <c r="R633" i="17"/>
  <c r="S633" i="17"/>
  <c r="T633" i="17"/>
  <c r="V633" i="17"/>
  <c r="W633" i="17"/>
  <c r="X633" i="17"/>
  <c r="Y633" i="17"/>
  <c r="Z633" i="17"/>
  <c r="AA633" i="17"/>
  <c r="AB633" i="17"/>
  <c r="Q634" i="17"/>
  <c r="R634" i="17"/>
  <c r="S634" i="17"/>
  <c r="T634" i="17"/>
  <c r="V634" i="17"/>
  <c r="W634" i="17"/>
  <c r="X634" i="17"/>
  <c r="Y634" i="17"/>
  <c r="Z634" i="17"/>
  <c r="AA634" i="17"/>
  <c r="AB634" i="17"/>
  <c r="Q635" i="17"/>
  <c r="R635" i="17"/>
  <c r="S635" i="17"/>
  <c r="T635" i="17"/>
  <c r="V635" i="17"/>
  <c r="W635" i="17"/>
  <c r="X635" i="17"/>
  <c r="Y635" i="17"/>
  <c r="Z635" i="17"/>
  <c r="AA635" i="17"/>
  <c r="AB635" i="17"/>
  <c r="Q636" i="17"/>
  <c r="R636" i="17"/>
  <c r="S636" i="17"/>
  <c r="T636" i="17"/>
  <c r="V636" i="17"/>
  <c r="W636" i="17"/>
  <c r="X636" i="17"/>
  <c r="Y636" i="17"/>
  <c r="Z636" i="17"/>
  <c r="AA636" i="17"/>
  <c r="AB636" i="17"/>
  <c r="Q637" i="17"/>
  <c r="R637" i="17"/>
  <c r="S637" i="17"/>
  <c r="T637" i="17"/>
  <c r="V637" i="17"/>
  <c r="W637" i="17"/>
  <c r="X637" i="17"/>
  <c r="Y637" i="17"/>
  <c r="Z637" i="17"/>
  <c r="AA637" i="17"/>
  <c r="AB637" i="17"/>
  <c r="Q638" i="17"/>
  <c r="R638" i="17"/>
  <c r="S638" i="17"/>
  <c r="T638" i="17"/>
  <c r="V638" i="17"/>
  <c r="W638" i="17"/>
  <c r="X638" i="17"/>
  <c r="Y638" i="17"/>
  <c r="Z638" i="17"/>
  <c r="AA638" i="17"/>
  <c r="AB638" i="17"/>
  <c r="Q639" i="17"/>
  <c r="R639" i="17"/>
  <c r="S639" i="17"/>
  <c r="T639" i="17"/>
  <c r="V639" i="17"/>
  <c r="W639" i="17"/>
  <c r="X639" i="17"/>
  <c r="Y639" i="17"/>
  <c r="Z639" i="17"/>
  <c r="AA639" i="17"/>
  <c r="AB639" i="17"/>
  <c r="Q640" i="17"/>
  <c r="R640" i="17"/>
  <c r="S640" i="17"/>
  <c r="T640" i="17"/>
  <c r="V640" i="17"/>
  <c r="W640" i="17"/>
  <c r="X640" i="17"/>
  <c r="Y640" i="17"/>
  <c r="Z640" i="17"/>
  <c r="AA640" i="17"/>
  <c r="AB640" i="17"/>
  <c r="Q641" i="17"/>
  <c r="R641" i="17"/>
  <c r="S641" i="17"/>
  <c r="T641" i="17"/>
  <c r="V641" i="17"/>
  <c r="W641" i="17"/>
  <c r="X641" i="17"/>
  <c r="Y641" i="17"/>
  <c r="Z641" i="17"/>
  <c r="AA641" i="17"/>
  <c r="AB641" i="17"/>
  <c r="Q642" i="17"/>
  <c r="R642" i="17"/>
  <c r="S642" i="17"/>
  <c r="T642" i="17"/>
  <c r="V642" i="17"/>
  <c r="W642" i="17"/>
  <c r="X642" i="17"/>
  <c r="Y642" i="17"/>
  <c r="Z642" i="17"/>
  <c r="AA642" i="17"/>
  <c r="AB642" i="17"/>
  <c r="Q643" i="17"/>
  <c r="R643" i="17"/>
  <c r="S643" i="17"/>
  <c r="T643" i="17"/>
  <c r="V643" i="17"/>
  <c r="W643" i="17"/>
  <c r="X643" i="17"/>
  <c r="Y643" i="17"/>
  <c r="Z643" i="17"/>
  <c r="AA643" i="17"/>
  <c r="AB643" i="17"/>
  <c r="Q644" i="17"/>
  <c r="R644" i="17"/>
  <c r="S644" i="17"/>
  <c r="T644" i="17"/>
  <c r="V644" i="17"/>
  <c r="W644" i="17"/>
  <c r="X644" i="17"/>
  <c r="Y644" i="17"/>
  <c r="Z644" i="17"/>
  <c r="AA644" i="17"/>
  <c r="AB644" i="17"/>
  <c r="Q645" i="17"/>
  <c r="R645" i="17"/>
  <c r="S645" i="17"/>
  <c r="T645" i="17"/>
  <c r="V645" i="17"/>
  <c r="W645" i="17"/>
  <c r="X645" i="17"/>
  <c r="Y645" i="17"/>
  <c r="Z645" i="17"/>
  <c r="AA645" i="17"/>
  <c r="AB645" i="17"/>
  <c r="Q646" i="17"/>
  <c r="R646" i="17"/>
  <c r="S646" i="17"/>
  <c r="T646" i="17"/>
  <c r="V646" i="17"/>
  <c r="W646" i="17"/>
  <c r="X646" i="17"/>
  <c r="Y646" i="17"/>
  <c r="Z646" i="17"/>
  <c r="AA646" i="17"/>
  <c r="AB646" i="17"/>
  <c r="Q647" i="17"/>
  <c r="R647" i="17"/>
  <c r="S647" i="17"/>
  <c r="T647" i="17"/>
  <c r="V647" i="17"/>
  <c r="W647" i="17"/>
  <c r="X647" i="17"/>
  <c r="Y647" i="17"/>
  <c r="Z647" i="17"/>
  <c r="AA647" i="17"/>
  <c r="AB647" i="17"/>
  <c r="Q648" i="17"/>
  <c r="R648" i="17"/>
  <c r="S648" i="17"/>
  <c r="T648" i="17"/>
  <c r="V648" i="17"/>
  <c r="W648" i="17"/>
  <c r="X648" i="17"/>
  <c r="Y648" i="17"/>
  <c r="Z648" i="17"/>
  <c r="AA648" i="17"/>
  <c r="AB648" i="17"/>
  <c r="Q649" i="17"/>
  <c r="R649" i="17"/>
  <c r="S649" i="17"/>
  <c r="T649" i="17"/>
  <c r="V649" i="17"/>
  <c r="W649" i="17"/>
  <c r="X649" i="17"/>
  <c r="Y649" i="17"/>
  <c r="Z649" i="17"/>
  <c r="AA649" i="17"/>
  <c r="AB649" i="17"/>
  <c r="Q650" i="17"/>
  <c r="R650" i="17"/>
  <c r="S650" i="17"/>
  <c r="T650" i="17"/>
  <c r="V650" i="17"/>
  <c r="W650" i="17"/>
  <c r="X650" i="17"/>
  <c r="Y650" i="17"/>
  <c r="Z650" i="17"/>
  <c r="AA650" i="17"/>
  <c r="AB650" i="17"/>
  <c r="Q651" i="17"/>
  <c r="R651" i="17"/>
  <c r="S651" i="17"/>
  <c r="T651" i="17"/>
  <c r="V651" i="17"/>
  <c r="W651" i="17"/>
  <c r="X651" i="17"/>
  <c r="Y651" i="17"/>
  <c r="Z651" i="17"/>
  <c r="AA651" i="17"/>
  <c r="AB651" i="17"/>
  <c r="Q652" i="17"/>
  <c r="R652" i="17"/>
  <c r="S652" i="17"/>
  <c r="T652" i="17"/>
  <c r="V652" i="17"/>
  <c r="W652" i="17"/>
  <c r="X652" i="17"/>
  <c r="Y652" i="17"/>
  <c r="Z652" i="17"/>
  <c r="AA652" i="17"/>
  <c r="AB652" i="17"/>
  <c r="Q653" i="17"/>
  <c r="R653" i="17"/>
  <c r="S653" i="17"/>
  <c r="T653" i="17"/>
  <c r="V653" i="17"/>
  <c r="W653" i="17"/>
  <c r="X653" i="17"/>
  <c r="Y653" i="17"/>
  <c r="Z653" i="17"/>
  <c r="AA653" i="17"/>
  <c r="AB653" i="17"/>
  <c r="Q654" i="17"/>
  <c r="R654" i="17"/>
  <c r="S654" i="17"/>
  <c r="T654" i="17"/>
  <c r="V654" i="17"/>
  <c r="W654" i="17"/>
  <c r="X654" i="17"/>
  <c r="Y654" i="17"/>
  <c r="Z654" i="17"/>
  <c r="AA654" i="17"/>
  <c r="AB654" i="17"/>
  <c r="Q655" i="17"/>
  <c r="R655" i="17"/>
  <c r="S655" i="17"/>
  <c r="T655" i="17"/>
  <c r="V655" i="17"/>
  <c r="W655" i="17"/>
  <c r="X655" i="17"/>
  <c r="Y655" i="17"/>
  <c r="Z655" i="17"/>
  <c r="AA655" i="17"/>
  <c r="AB655" i="17"/>
  <c r="Q656" i="17"/>
  <c r="R656" i="17"/>
  <c r="S656" i="17"/>
  <c r="T656" i="17"/>
  <c r="V656" i="17"/>
  <c r="W656" i="17"/>
  <c r="X656" i="17"/>
  <c r="Y656" i="17"/>
  <c r="Z656" i="17"/>
  <c r="AA656" i="17"/>
  <c r="AB656" i="17"/>
  <c r="Q657" i="17"/>
  <c r="R657" i="17"/>
  <c r="S657" i="17"/>
  <c r="T657" i="17"/>
  <c r="V657" i="17"/>
  <c r="W657" i="17"/>
  <c r="X657" i="17"/>
  <c r="Y657" i="17"/>
  <c r="Z657" i="17"/>
  <c r="AA657" i="17"/>
  <c r="AB657" i="17"/>
  <c r="Q658" i="17"/>
  <c r="R658" i="17"/>
  <c r="S658" i="17"/>
  <c r="T658" i="17"/>
  <c r="V658" i="17"/>
  <c r="W658" i="17"/>
  <c r="X658" i="17"/>
  <c r="Y658" i="17"/>
  <c r="Z658" i="17"/>
  <c r="AA658" i="17"/>
  <c r="AB658" i="17"/>
  <c r="Q659" i="17"/>
  <c r="R659" i="17"/>
  <c r="S659" i="17"/>
  <c r="T659" i="17"/>
  <c r="V659" i="17"/>
  <c r="W659" i="17"/>
  <c r="X659" i="17"/>
  <c r="Y659" i="17"/>
  <c r="Z659" i="17"/>
  <c r="AA659" i="17"/>
  <c r="AB659" i="17"/>
  <c r="Q660" i="17"/>
  <c r="R660" i="17"/>
  <c r="S660" i="17"/>
  <c r="T660" i="17"/>
  <c r="V660" i="17"/>
  <c r="W660" i="17"/>
  <c r="X660" i="17"/>
  <c r="Y660" i="17"/>
  <c r="Z660" i="17"/>
  <c r="AA660" i="17"/>
  <c r="AB660" i="17"/>
  <c r="Q661" i="17"/>
  <c r="R661" i="17"/>
  <c r="S661" i="17"/>
  <c r="T661" i="17"/>
  <c r="V661" i="17"/>
  <c r="W661" i="17"/>
  <c r="X661" i="17"/>
  <c r="Y661" i="17"/>
  <c r="Z661" i="17"/>
  <c r="AA661" i="17"/>
  <c r="AB661" i="17"/>
  <c r="Q662" i="17"/>
  <c r="R662" i="17"/>
  <c r="S662" i="17"/>
  <c r="T662" i="17"/>
  <c r="V662" i="17"/>
  <c r="W662" i="17"/>
  <c r="X662" i="17"/>
  <c r="Y662" i="17"/>
  <c r="Z662" i="17"/>
  <c r="AA662" i="17"/>
  <c r="AB662" i="17"/>
  <c r="Q663" i="17"/>
  <c r="R663" i="17"/>
  <c r="S663" i="17"/>
  <c r="T663" i="17"/>
  <c r="V663" i="17"/>
  <c r="W663" i="17"/>
  <c r="X663" i="17"/>
  <c r="Y663" i="17"/>
  <c r="Z663" i="17"/>
  <c r="AA663" i="17"/>
  <c r="AB663" i="17"/>
  <c r="Q664" i="17"/>
  <c r="R664" i="17"/>
  <c r="S664" i="17"/>
  <c r="T664" i="17"/>
  <c r="V664" i="17"/>
  <c r="W664" i="17"/>
  <c r="X664" i="17"/>
  <c r="Y664" i="17"/>
  <c r="Z664" i="17"/>
  <c r="AA664" i="17"/>
  <c r="AB664" i="17"/>
  <c r="Q665" i="17"/>
  <c r="R665" i="17"/>
  <c r="S665" i="17"/>
  <c r="T665" i="17"/>
  <c r="V665" i="17"/>
  <c r="W665" i="17"/>
  <c r="X665" i="17"/>
  <c r="Y665" i="17"/>
  <c r="Z665" i="17"/>
  <c r="AA665" i="17"/>
  <c r="AB665" i="17"/>
  <c r="Q666" i="17"/>
  <c r="R666" i="17"/>
  <c r="S666" i="17"/>
  <c r="T666" i="17"/>
  <c r="V666" i="17"/>
  <c r="W666" i="17"/>
  <c r="X666" i="17"/>
  <c r="Y666" i="17"/>
  <c r="Z666" i="17"/>
  <c r="AA666" i="17"/>
  <c r="AB666" i="17"/>
  <c r="Q667" i="17"/>
  <c r="R667" i="17"/>
  <c r="S667" i="17"/>
  <c r="T667" i="17"/>
  <c r="V667" i="17"/>
  <c r="W667" i="17"/>
  <c r="X667" i="17"/>
  <c r="Y667" i="17"/>
  <c r="Z667" i="17"/>
  <c r="AA667" i="17"/>
  <c r="AB667" i="17"/>
  <c r="Q668" i="17"/>
  <c r="R668" i="17"/>
  <c r="S668" i="17"/>
  <c r="T668" i="17"/>
  <c r="V668" i="17"/>
  <c r="W668" i="17"/>
  <c r="X668" i="17"/>
  <c r="Y668" i="17"/>
  <c r="Z668" i="17"/>
  <c r="AA668" i="17"/>
  <c r="AB668" i="17"/>
  <c r="Q669" i="17"/>
  <c r="R669" i="17"/>
  <c r="S669" i="17"/>
  <c r="T669" i="17"/>
  <c r="V669" i="17"/>
  <c r="W669" i="17"/>
  <c r="X669" i="17"/>
  <c r="Y669" i="17"/>
  <c r="Z669" i="17"/>
  <c r="AA669" i="17"/>
  <c r="AB669" i="17"/>
  <c r="Q670" i="17"/>
  <c r="R670" i="17"/>
  <c r="S670" i="17"/>
  <c r="T670" i="17"/>
  <c r="V670" i="17"/>
  <c r="W670" i="17"/>
  <c r="X670" i="17"/>
  <c r="Y670" i="17"/>
  <c r="Z670" i="17"/>
  <c r="AA670" i="17"/>
  <c r="AB670" i="17"/>
  <c r="Q671" i="17"/>
  <c r="R671" i="17"/>
  <c r="S671" i="17"/>
  <c r="T671" i="17"/>
  <c r="V671" i="17"/>
  <c r="W671" i="17"/>
  <c r="X671" i="17"/>
  <c r="Y671" i="17"/>
  <c r="Z671" i="17"/>
  <c r="AA671" i="17"/>
  <c r="AB671" i="17"/>
  <c r="Q672" i="17"/>
  <c r="R672" i="17"/>
  <c r="S672" i="17"/>
  <c r="T672" i="17"/>
  <c r="V672" i="17"/>
  <c r="W672" i="17"/>
  <c r="X672" i="17"/>
  <c r="Y672" i="17"/>
  <c r="Z672" i="17"/>
  <c r="AA672" i="17"/>
  <c r="AB672" i="17"/>
  <c r="Q673" i="17"/>
  <c r="R673" i="17"/>
  <c r="S673" i="17"/>
  <c r="T673" i="17"/>
  <c r="V673" i="17"/>
  <c r="W673" i="17"/>
  <c r="X673" i="17"/>
  <c r="Y673" i="17"/>
  <c r="Z673" i="17"/>
  <c r="AA673" i="17"/>
  <c r="AB673" i="17"/>
  <c r="Q674" i="17"/>
  <c r="R674" i="17"/>
  <c r="S674" i="17"/>
  <c r="T674" i="17"/>
  <c r="V674" i="17"/>
  <c r="W674" i="17"/>
  <c r="X674" i="17"/>
  <c r="Y674" i="17"/>
  <c r="Z674" i="17"/>
  <c r="AA674" i="17"/>
  <c r="AB674" i="17"/>
  <c r="Q675" i="17"/>
  <c r="R675" i="17"/>
  <c r="S675" i="17"/>
  <c r="T675" i="17"/>
  <c r="V675" i="17"/>
  <c r="W675" i="17"/>
  <c r="X675" i="17"/>
  <c r="Y675" i="17"/>
  <c r="Z675" i="17"/>
  <c r="AA675" i="17"/>
  <c r="AB675" i="17"/>
  <c r="Q676" i="17"/>
  <c r="R676" i="17"/>
  <c r="S676" i="17"/>
  <c r="T676" i="17"/>
  <c r="V676" i="17"/>
  <c r="W676" i="17"/>
  <c r="X676" i="17"/>
  <c r="Y676" i="17"/>
  <c r="Z676" i="17"/>
  <c r="AA676" i="17"/>
  <c r="AB676" i="17"/>
  <c r="Q677" i="17"/>
  <c r="R677" i="17"/>
  <c r="S677" i="17"/>
  <c r="T677" i="17"/>
  <c r="V677" i="17"/>
  <c r="W677" i="17"/>
  <c r="X677" i="17"/>
  <c r="Y677" i="17"/>
  <c r="Z677" i="17"/>
  <c r="AA677" i="17"/>
  <c r="AB677" i="17"/>
  <c r="Q678" i="17"/>
  <c r="R678" i="17"/>
  <c r="S678" i="17"/>
  <c r="T678" i="17"/>
  <c r="V678" i="17"/>
  <c r="W678" i="17"/>
  <c r="X678" i="17"/>
  <c r="Y678" i="17"/>
  <c r="Z678" i="17"/>
  <c r="AA678" i="17"/>
  <c r="AB678" i="17"/>
  <c r="Q679" i="17"/>
  <c r="R679" i="17"/>
  <c r="S679" i="17"/>
  <c r="T679" i="17"/>
  <c r="V679" i="17"/>
  <c r="W679" i="17"/>
  <c r="X679" i="17"/>
  <c r="Y679" i="17"/>
  <c r="Z679" i="17"/>
  <c r="AA679" i="17"/>
  <c r="AB679" i="17"/>
  <c r="Q680" i="17"/>
  <c r="R680" i="17"/>
  <c r="S680" i="17"/>
  <c r="T680" i="17"/>
  <c r="V680" i="17"/>
  <c r="W680" i="17"/>
  <c r="X680" i="17"/>
  <c r="Y680" i="17"/>
  <c r="Z680" i="17"/>
  <c r="AA680" i="17"/>
  <c r="AB680" i="17"/>
  <c r="Q681" i="17"/>
  <c r="R681" i="17"/>
  <c r="S681" i="17"/>
  <c r="T681" i="17"/>
  <c r="V681" i="17"/>
  <c r="W681" i="17"/>
  <c r="X681" i="17"/>
  <c r="Y681" i="17"/>
  <c r="Z681" i="17"/>
  <c r="AA681" i="17"/>
  <c r="AB681" i="17"/>
  <c r="Q682" i="17"/>
  <c r="R682" i="17"/>
  <c r="S682" i="17"/>
  <c r="T682" i="17"/>
  <c r="V682" i="17"/>
  <c r="W682" i="17"/>
  <c r="X682" i="17"/>
  <c r="Y682" i="17"/>
  <c r="Z682" i="17"/>
  <c r="AA682" i="17"/>
  <c r="AB682" i="17"/>
  <c r="Q683" i="17"/>
  <c r="R683" i="17"/>
  <c r="S683" i="17"/>
  <c r="T683" i="17"/>
  <c r="V683" i="17"/>
  <c r="W683" i="17"/>
  <c r="X683" i="17"/>
  <c r="Y683" i="17"/>
  <c r="Z683" i="17"/>
  <c r="AA683" i="17"/>
  <c r="AB683" i="17"/>
  <c r="Q684" i="17"/>
  <c r="R684" i="17"/>
  <c r="S684" i="17"/>
  <c r="T684" i="17"/>
  <c r="V684" i="17"/>
  <c r="W684" i="17"/>
  <c r="X684" i="17"/>
  <c r="Y684" i="17"/>
  <c r="Z684" i="17"/>
  <c r="AA684" i="17"/>
  <c r="AB684" i="17"/>
  <c r="Q685" i="17"/>
  <c r="R685" i="17"/>
  <c r="S685" i="17"/>
  <c r="T685" i="17"/>
  <c r="V685" i="17"/>
  <c r="W685" i="17"/>
  <c r="X685" i="17"/>
  <c r="Y685" i="17"/>
  <c r="Z685" i="17"/>
  <c r="AA685" i="17"/>
  <c r="AB685" i="17"/>
  <c r="Q686" i="17"/>
  <c r="R686" i="17"/>
  <c r="S686" i="17"/>
  <c r="T686" i="17"/>
  <c r="V686" i="17"/>
  <c r="W686" i="17"/>
  <c r="X686" i="17"/>
  <c r="Y686" i="17"/>
  <c r="Z686" i="17"/>
  <c r="AA686" i="17"/>
  <c r="AB686" i="17"/>
  <c r="Q687" i="17"/>
  <c r="R687" i="17"/>
  <c r="S687" i="17"/>
  <c r="T687" i="17"/>
  <c r="V687" i="17"/>
  <c r="W687" i="17"/>
  <c r="X687" i="17"/>
  <c r="Y687" i="17"/>
  <c r="Z687" i="17"/>
  <c r="AA687" i="17"/>
  <c r="AB687" i="17"/>
  <c r="Q688" i="17"/>
  <c r="R688" i="17"/>
  <c r="S688" i="17"/>
  <c r="T688" i="17"/>
  <c r="V688" i="17"/>
  <c r="W688" i="17"/>
  <c r="X688" i="17"/>
  <c r="Y688" i="17"/>
  <c r="Z688" i="17"/>
  <c r="AA688" i="17"/>
  <c r="AB688" i="17"/>
  <c r="Q689" i="17"/>
  <c r="R689" i="17"/>
  <c r="S689" i="17"/>
  <c r="T689" i="17"/>
  <c r="V689" i="17"/>
  <c r="W689" i="17"/>
  <c r="X689" i="17"/>
  <c r="Y689" i="17"/>
  <c r="Z689" i="17"/>
  <c r="AA689" i="17"/>
  <c r="AB689" i="17"/>
  <c r="Q690" i="17"/>
  <c r="R690" i="17"/>
  <c r="S690" i="17"/>
  <c r="T690" i="17"/>
  <c r="V690" i="17"/>
  <c r="W690" i="17"/>
  <c r="X690" i="17"/>
  <c r="Y690" i="17"/>
  <c r="Z690" i="17"/>
  <c r="AA690" i="17"/>
  <c r="AB690" i="17"/>
  <c r="Q691" i="17"/>
  <c r="R691" i="17"/>
  <c r="S691" i="17"/>
  <c r="T691" i="17"/>
  <c r="V691" i="17"/>
  <c r="W691" i="17"/>
  <c r="X691" i="17"/>
  <c r="Y691" i="17"/>
  <c r="Z691" i="17"/>
  <c r="AA691" i="17"/>
  <c r="AB691" i="17"/>
  <c r="Q692" i="17"/>
  <c r="R692" i="17"/>
  <c r="S692" i="17"/>
  <c r="T692" i="17"/>
  <c r="V692" i="17"/>
  <c r="W692" i="17"/>
  <c r="X692" i="17"/>
  <c r="Y692" i="17"/>
  <c r="Z692" i="17"/>
  <c r="AA692" i="17"/>
  <c r="AB692" i="17"/>
  <c r="Q693" i="17"/>
  <c r="R693" i="17"/>
  <c r="S693" i="17"/>
  <c r="T693" i="17"/>
  <c r="V693" i="17"/>
  <c r="W693" i="17"/>
  <c r="X693" i="17"/>
  <c r="Y693" i="17"/>
  <c r="Z693" i="17"/>
  <c r="AA693" i="17"/>
  <c r="AB693" i="17"/>
  <c r="Q694" i="17"/>
  <c r="R694" i="17"/>
  <c r="S694" i="17"/>
  <c r="T694" i="17"/>
  <c r="V694" i="17"/>
  <c r="W694" i="17"/>
  <c r="X694" i="17"/>
  <c r="Y694" i="17"/>
  <c r="Z694" i="17"/>
  <c r="AA694" i="17"/>
  <c r="AB694" i="17"/>
  <c r="Q695" i="17"/>
  <c r="R695" i="17"/>
  <c r="S695" i="17"/>
  <c r="T695" i="17"/>
  <c r="V695" i="17"/>
  <c r="W695" i="17"/>
  <c r="X695" i="17"/>
  <c r="Y695" i="17"/>
  <c r="Z695" i="17"/>
  <c r="AA695" i="17"/>
  <c r="AB695" i="17"/>
  <c r="Q696" i="17"/>
  <c r="R696" i="17"/>
  <c r="S696" i="17"/>
  <c r="T696" i="17"/>
  <c r="V696" i="17"/>
  <c r="W696" i="17"/>
  <c r="X696" i="17"/>
  <c r="Y696" i="17"/>
  <c r="Z696" i="17"/>
  <c r="AA696" i="17"/>
  <c r="AB696" i="17"/>
  <c r="Q697" i="17"/>
  <c r="R697" i="17"/>
  <c r="S697" i="17"/>
  <c r="T697" i="17"/>
  <c r="V697" i="17"/>
  <c r="W697" i="17"/>
  <c r="X697" i="17"/>
  <c r="Y697" i="17"/>
  <c r="Z697" i="17"/>
  <c r="AA697" i="17"/>
  <c r="AB697" i="17"/>
  <c r="Q698" i="17"/>
  <c r="R698" i="17"/>
  <c r="S698" i="17"/>
  <c r="T698" i="17"/>
  <c r="V698" i="17"/>
  <c r="W698" i="17"/>
  <c r="X698" i="17"/>
  <c r="Y698" i="17"/>
  <c r="Z698" i="17"/>
  <c r="AA698" i="17"/>
  <c r="AB698" i="17"/>
  <c r="Q699" i="17"/>
  <c r="R699" i="17"/>
  <c r="S699" i="17"/>
  <c r="T699" i="17"/>
  <c r="V699" i="17"/>
  <c r="W699" i="17"/>
  <c r="X699" i="17"/>
  <c r="Y699" i="17"/>
  <c r="Z699" i="17"/>
  <c r="AA699" i="17"/>
  <c r="AB699" i="17"/>
  <c r="Q700" i="17"/>
  <c r="R700" i="17"/>
  <c r="S700" i="17"/>
  <c r="T700" i="17"/>
  <c r="V700" i="17"/>
  <c r="W700" i="17"/>
  <c r="X700" i="17"/>
  <c r="Y700" i="17"/>
  <c r="Z700" i="17"/>
  <c r="AA700" i="17"/>
  <c r="AB700" i="17"/>
  <c r="Q701" i="17"/>
  <c r="R701" i="17"/>
  <c r="S701" i="17"/>
  <c r="T701" i="17"/>
  <c r="V701" i="17"/>
  <c r="W701" i="17"/>
  <c r="X701" i="17"/>
  <c r="Y701" i="17"/>
  <c r="Z701" i="17"/>
  <c r="AA701" i="17"/>
  <c r="AB701" i="17"/>
  <c r="Q702" i="17"/>
  <c r="R702" i="17"/>
  <c r="S702" i="17"/>
  <c r="T702" i="17"/>
  <c r="V702" i="17"/>
  <c r="W702" i="17"/>
  <c r="X702" i="17"/>
  <c r="Y702" i="17"/>
  <c r="Z702" i="17"/>
  <c r="AA702" i="17"/>
  <c r="AB702" i="17"/>
  <c r="Q703" i="17"/>
  <c r="R703" i="17"/>
  <c r="S703" i="17"/>
  <c r="T703" i="17"/>
  <c r="V703" i="17"/>
  <c r="W703" i="17"/>
  <c r="X703" i="17"/>
  <c r="Y703" i="17"/>
  <c r="Z703" i="17"/>
  <c r="AA703" i="17"/>
  <c r="AB703" i="17"/>
  <c r="Q704" i="17"/>
  <c r="R704" i="17"/>
  <c r="S704" i="17"/>
  <c r="T704" i="17"/>
  <c r="V704" i="17"/>
  <c r="W704" i="17"/>
  <c r="X704" i="17"/>
  <c r="Y704" i="17"/>
  <c r="Z704" i="17"/>
  <c r="AA704" i="17"/>
  <c r="AB704" i="17"/>
  <c r="Q705" i="17"/>
  <c r="R705" i="17"/>
  <c r="S705" i="17"/>
  <c r="T705" i="17"/>
  <c r="V705" i="17"/>
  <c r="W705" i="17"/>
  <c r="X705" i="17"/>
  <c r="Y705" i="17"/>
  <c r="Z705" i="17"/>
  <c r="AA705" i="17"/>
  <c r="AB705" i="17"/>
  <c r="Q706" i="17"/>
  <c r="R706" i="17"/>
  <c r="S706" i="17"/>
  <c r="T706" i="17"/>
  <c r="V706" i="17"/>
  <c r="W706" i="17"/>
  <c r="X706" i="17"/>
  <c r="Y706" i="17"/>
  <c r="Z706" i="17"/>
  <c r="AA706" i="17"/>
  <c r="AB706" i="17"/>
  <c r="Q707" i="17"/>
  <c r="R707" i="17"/>
  <c r="S707" i="17"/>
  <c r="T707" i="17"/>
  <c r="V707" i="17"/>
  <c r="W707" i="17"/>
  <c r="X707" i="17"/>
  <c r="Y707" i="17"/>
  <c r="Z707" i="17"/>
  <c r="AA707" i="17"/>
  <c r="AB707" i="17"/>
  <c r="Q708" i="17"/>
  <c r="R708" i="17"/>
  <c r="S708" i="17"/>
  <c r="T708" i="17"/>
  <c r="V708" i="17"/>
  <c r="W708" i="17"/>
  <c r="X708" i="17"/>
  <c r="Y708" i="17"/>
  <c r="Z708" i="17"/>
  <c r="AA708" i="17"/>
  <c r="AB708" i="17"/>
  <c r="Q709" i="17"/>
  <c r="R709" i="17"/>
  <c r="S709" i="17"/>
  <c r="T709" i="17"/>
  <c r="V709" i="17"/>
  <c r="W709" i="17"/>
  <c r="X709" i="17"/>
  <c r="Y709" i="17"/>
  <c r="Z709" i="17"/>
  <c r="AA709" i="17"/>
  <c r="AB709" i="17"/>
  <c r="Q710" i="17"/>
  <c r="R710" i="17"/>
  <c r="S710" i="17"/>
  <c r="T710" i="17"/>
  <c r="V710" i="17"/>
  <c r="W710" i="17"/>
  <c r="X710" i="17"/>
  <c r="Y710" i="17"/>
  <c r="Z710" i="17"/>
  <c r="AA710" i="17"/>
  <c r="AB710" i="17"/>
  <c r="Q711" i="17"/>
  <c r="R711" i="17"/>
  <c r="S711" i="17"/>
  <c r="T711" i="17"/>
  <c r="V711" i="17"/>
  <c r="W711" i="17"/>
  <c r="X711" i="17"/>
  <c r="Y711" i="17"/>
  <c r="Z711" i="17"/>
  <c r="AA711" i="17"/>
  <c r="AB711" i="17"/>
  <c r="Q712" i="17"/>
  <c r="R712" i="17"/>
  <c r="S712" i="17"/>
  <c r="T712" i="17"/>
  <c r="V712" i="17"/>
  <c r="W712" i="17"/>
  <c r="X712" i="17"/>
  <c r="Y712" i="17"/>
  <c r="Z712" i="17"/>
  <c r="AA712" i="17"/>
  <c r="AB712" i="17"/>
  <c r="Q713" i="17"/>
  <c r="R713" i="17"/>
  <c r="S713" i="17"/>
  <c r="T713" i="17"/>
  <c r="V713" i="17"/>
  <c r="W713" i="17"/>
  <c r="X713" i="17"/>
  <c r="Y713" i="17"/>
  <c r="Z713" i="17"/>
  <c r="AA713" i="17"/>
  <c r="AB713" i="17"/>
  <c r="Q714" i="17"/>
  <c r="R714" i="17"/>
  <c r="S714" i="17"/>
  <c r="T714" i="17"/>
  <c r="V714" i="17"/>
  <c r="W714" i="17"/>
  <c r="X714" i="17"/>
  <c r="Y714" i="17"/>
  <c r="Z714" i="17"/>
  <c r="AA714" i="17"/>
  <c r="AB714" i="17"/>
  <c r="Q715" i="17"/>
  <c r="R715" i="17"/>
  <c r="S715" i="17"/>
  <c r="T715" i="17"/>
  <c r="V715" i="17"/>
  <c r="W715" i="17"/>
  <c r="X715" i="17"/>
  <c r="Y715" i="17"/>
  <c r="Z715" i="17"/>
  <c r="AA715" i="17"/>
  <c r="AB715" i="17"/>
  <c r="Q716" i="17"/>
  <c r="R716" i="17"/>
  <c r="S716" i="17"/>
  <c r="T716" i="17"/>
  <c r="V716" i="17"/>
  <c r="W716" i="17"/>
  <c r="X716" i="17"/>
  <c r="Y716" i="17"/>
  <c r="Z716" i="17"/>
  <c r="AA716" i="17"/>
  <c r="AB716" i="17"/>
  <c r="Q717" i="17"/>
  <c r="R717" i="17"/>
  <c r="S717" i="17"/>
  <c r="T717" i="17"/>
  <c r="V717" i="17"/>
  <c r="W717" i="17"/>
  <c r="X717" i="17"/>
  <c r="Y717" i="17"/>
  <c r="Z717" i="17"/>
  <c r="AA717" i="17"/>
  <c r="AB717" i="17"/>
  <c r="Q718" i="17"/>
  <c r="R718" i="17"/>
  <c r="S718" i="17"/>
  <c r="T718" i="17"/>
  <c r="V718" i="17"/>
  <c r="W718" i="17"/>
  <c r="X718" i="17"/>
  <c r="Y718" i="17"/>
  <c r="Z718" i="17"/>
  <c r="AA718" i="17"/>
  <c r="AB718" i="17"/>
  <c r="Q719" i="17"/>
  <c r="R719" i="17"/>
  <c r="S719" i="17"/>
  <c r="T719" i="17"/>
  <c r="V719" i="17"/>
  <c r="W719" i="17"/>
  <c r="X719" i="17"/>
  <c r="Y719" i="17"/>
  <c r="Z719" i="17"/>
  <c r="AA719" i="17"/>
  <c r="AB719" i="17"/>
  <c r="Q720" i="17"/>
  <c r="R720" i="17"/>
  <c r="S720" i="17"/>
  <c r="T720" i="17"/>
  <c r="V720" i="17"/>
  <c r="W720" i="17"/>
  <c r="X720" i="17"/>
  <c r="Y720" i="17"/>
  <c r="Z720" i="17"/>
  <c r="AA720" i="17"/>
  <c r="AB720" i="17"/>
  <c r="Q721" i="17"/>
  <c r="R721" i="17"/>
  <c r="S721" i="17"/>
  <c r="T721" i="17"/>
  <c r="V721" i="17"/>
  <c r="W721" i="17"/>
  <c r="X721" i="17"/>
  <c r="Y721" i="17"/>
  <c r="Z721" i="17"/>
  <c r="AA721" i="17"/>
  <c r="AB721" i="17"/>
  <c r="Q722" i="17"/>
  <c r="R722" i="17"/>
  <c r="S722" i="17"/>
  <c r="T722" i="17"/>
  <c r="V722" i="17"/>
  <c r="W722" i="17"/>
  <c r="X722" i="17"/>
  <c r="Y722" i="17"/>
  <c r="Z722" i="17"/>
  <c r="AA722" i="17"/>
  <c r="AB722" i="17"/>
  <c r="Q723" i="17"/>
  <c r="R723" i="17"/>
  <c r="S723" i="17"/>
  <c r="T723" i="17"/>
  <c r="V723" i="17"/>
  <c r="W723" i="17"/>
  <c r="X723" i="17"/>
  <c r="Y723" i="17"/>
  <c r="Z723" i="17"/>
  <c r="AA723" i="17"/>
  <c r="AB723" i="17"/>
  <c r="Q724" i="17"/>
  <c r="R724" i="17"/>
  <c r="S724" i="17"/>
  <c r="T724" i="17"/>
  <c r="V724" i="17"/>
  <c r="W724" i="17"/>
  <c r="X724" i="17"/>
  <c r="Y724" i="17"/>
  <c r="Z724" i="17"/>
  <c r="AA724" i="17"/>
  <c r="AB724" i="17"/>
  <c r="Q725" i="17"/>
  <c r="R725" i="17"/>
  <c r="S725" i="17"/>
  <c r="T725" i="17"/>
  <c r="V725" i="17"/>
  <c r="W725" i="17"/>
  <c r="X725" i="17"/>
  <c r="Y725" i="17"/>
  <c r="Z725" i="17"/>
  <c r="AA725" i="17"/>
  <c r="AB725" i="17"/>
  <c r="Q726" i="17"/>
  <c r="R726" i="17"/>
  <c r="S726" i="17"/>
  <c r="T726" i="17"/>
  <c r="V726" i="17"/>
  <c r="W726" i="17"/>
  <c r="X726" i="17"/>
  <c r="Y726" i="17"/>
  <c r="Z726" i="17"/>
  <c r="AA726" i="17"/>
  <c r="AB726" i="17"/>
  <c r="Q727" i="17"/>
  <c r="R727" i="17"/>
  <c r="S727" i="17"/>
  <c r="T727" i="17"/>
  <c r="V727" i="17"/>
  <c r="W727" i="17"/>
  <c r="X727" i="17"/>
  <c r="Y727" i="17"/>
  <c r="Z727" i="17"/>
  <c r="AA727" i="17"/>
  <c r="AB727" i="17"/>
  <c r="Q728" i="17"/>
  <c r="R728" i="17"/>
  <c r="S728" i="17"/>
  <c r="T728" i="17"/>
  <c r="V728" i="17"/>
  <c r="W728" i="17"/>
  <c r="X728" i="17"/>
  <c r="Y728" i="17"/>
  <c r="Z728" i="17"/>
  <c r="AA728" i="17"/>
  <c r="AB728" i="17"/>
  <c r="Q729" i="17"/>
  <c r="R729" i="17"/>
  <c r="S729" i="17"/>
  <c r="T729" i="17"/>
  <c r="V729" i="17"/>
  <c r="W729" i="17"/>
  <c r="X729" i="17"/>
  <c r="Y729" i="17"/>
  <c r="Z729" i="17"/>
  <c r="AA729" i="17"/>
  <c r="AB729" i="17"/>
  <c r="Q730" i="17"/>
  <c r="R730" i="17"/>
  <c r="S730" i="17"/>
  <c r="T730" i="17"/>
  <c r="V730" i="17"/>
  <c r="W730" i="17"/>
  <c r="X730" i="17"/>
  <c r="Y730" i="17"/>
  <c r="Z730" i="17"/>
  <c r="AA730" i="17"/>
  <c r="AB730" i="17"/>
  <c r="Q731" i="17"/>
  <c r="R731" i="17"/>
  <c r="S731" i="17"/>
  <c r="T731" i="17"/>
  <c r="V731" i="17"/>
  <c r="W731" i="17"/>
  <c r="X731" i="17"/>
  <c r="Y731" i="17"/>
  <c r="Z731" i="17"/>
  <c r="AA731" i="17"/>
  <c r="AB731" i="17"/>
  <c r="Q732" i="17"/>
  <c r="R732" i="17"/>
  <c r="S732" i="17"/>
  <c r="T732" i="17"/>
  <c r="V732" i="17"/>
  <c r="W732" i="17"/>
  <c r="X732" i="17"/>
  <c r="Y732" i="17"/>
  <c r="Z732" i="17"/>
  <c r="AA732" i="17"/>
  <c r="AB732" i="17"/>
  <c r="Q733" i="17"/>
  <c r="R733" i="17"/>
  <c r="S733" i="17"/>
  <c r="T733" i="17"/>
  <c r="V733" i="17"/>
  <c r="W733" i="17"/>
  <c r="X733" i="17"/>
  <c r="Y733" i="17"/>
  <c r="Z733" i="17"/>
  <c r="AA733" i="17"/>
  <c r="AB733" i="17"/>
  <c r="Q734" i="17"/>
  <c r="R734" i="17"/>
  <c r="S734" i="17"/>
  <c r="T734" i="17"/>
  <c r="V734" i="17"/>
  <c r="W734" i="17"/>
  <c r="X734" i="17"/>
  <c r="Y734" i="17"/>
  <c r="Z734" i="17"/>
  <c r="AA734" i="17"/>
  <c r="AB734" i="17"/>
  <c r="Q735" i="17"/>
  <c r="R735" i="17"/>
  <c r="S735" i="17"/>
  <c r="T735" i="17"/>
  <c r="V735" i="17"/>
  <c r="W735" i="17"/>
  <c r="X735" i="17"/>
  <c r="Y735" i="17"/>
  <c r="Z735" i="17"/>
  <c r="AA735" i="17"/>
  <c r="AB735" i="17"/>
  <c r="Q736" i="17"/>
  <c r="R736" i="17"/>
  <c r="S736" i="17"/>
  <c r="T736" i="17"/>
  <c r="V736" i="17"/>
  <c r="W736" i="17"/>
  <c r="X736" i="17"/>
  <c r="Y736" i="17"/>
  <c r="Z736" i="17"/>
  <c r="AA736" i="17"/>
  <c r="AB736" i="17"/>
  <c r="Q737" i="17"/>
  <c r="R737" i="17"/>
  <c r="S737" i="17"/>
  <c r="T737" i="17"/>
  <c r="V737" i="17"/>
  <c r="W737" i="17"/>
  <c r="X737" i="17"/>
  <c r="Y737" i="17"/>
  <c r="Z737" i="17"/>
  <c r="AA737" i="17"/>
  <c r="AB737" i="17"/>
  <c r="Q738" i="17"/>
  <c r="R738" i="17"/>
  <c r="S738" i="17"/>
  <c r="T738" i="17"/>
  <c r="V738" i="17"/>
  <c r="W738" i="17"/>
  <c r="X738" i="17"/>
  <c r="Y738" i="17"/>
  <c r="Z738" i="17"/>
  <c r="AA738" i="17"/>
  <c r="AB738" i="17"/>
  <c r="Q739" i="17"/>
  <c r="R739" i="17"/>
  <c r="S739" i="17"/>
  <c r="T739" i="17"/>
  <c r="V739" i="17"/>
  <c r="W739" i="17"/>
  <c r="X739" i="17"/>
  <c r="Y739" i="17"/>
  <c r="Z739" i="17"/>
  <c r="AA739" i="17"/>
  <c r="AB739" i="17"/>
  <c r="Q740" i="17"/>
  <c r="R740" i="17"/>
  <c r="S740" i="17"/>
  <c r="T740" i="17"/>
  <c r="V740" i="17"/>
  <c r="W740" i="17"/>
  <c r="X740" i="17"/>
  <c r="Y740" i="17"/>
  <c r="Z740" i="17"/>
  <c r="AA740" i="17"/>
  <c r="AB740" i="17"/>
  <c r="Q741" i="17"/>
  <c r="R741" i="17"/>
  <c r="S741" i="17"/>
  <c r="T741" i="17"/>
  <c r="V741" i="17"/>
  <c r="W741" i="17"/>
  <c r="X741" i="17"/>
  <c r="Y741" i="17"/>
  <c r="Z741" i="17"/>
  <c r="AA741" i="17"/>
  <c r="AB741" i="17"/>
  <c r="Q742" i="17"/>
  <c r="R742" i="17"/>
  <c r="S742" i="17"/>
  <c r="T742" i="17"/>
  <c r="V742" i="17"/>
  <c r="W742" i="17"/>
  <c r="X742" i="17"/>
  <c r="Y742" i="17"/>
  <c r="Z742" i="17"/>
  <c r="AA742" i="17"/>
  <c r="AB742" i="17"/>
  <c r="Q743" i="17"/>
  <c r="R743" i="17"/>
  <c r="S743" i="17"/>
  <c r="T743" i="17"/>
  <c r="V743" i="17"/>
  <c r="W743" i="17"/>
  <c r="X743" i="17"/>
  <c r="Y743" i="17"/>
  <c r="Z743" i="17"/>
  <c r="AA743" i="17"/>
  <c r="AB743" i="17"/>
  <c r="Q744" i="17"/>
  <c r="R744" i="17"/>
  <c r="S744" i="17"/>
  <c r="T744" i="17"/>
  <c r="V744" i="17"/>
  <c r="W744" i="17"/>
  <c r="X744" i="17"/>
  <c r="Y744" i="17"/>
  <c r="Z744" i="17"/>
  <c r="AA744" i="17"/>
  <c r="AB744" i="17"/>
  <c r="Q745" i="17"/>
  <c r="R745" i="17"/>
  <c r="S745" i="17"/>
  <c r="T745" i="17"/>
  <c r="V745" i="17"/>
  <c r="W745" i="17"/>
  <c r="X745" i="17"/>
  <c r="Y745" i="17"/>
  <c r="Z745" i="17"/>
  <c r="AA745" i="17"/>
  <c r="AB745" i="17"/>
  <c r="Q746" i="17"/>
  <c r="R746" i="17"/>
  <c r="S746" i="17"/>
  <c r="T746" i="17"/>
  <c r="V746" i="17"/>
  <c r="W746" i="17"/>
  <c r="X746" i="17"/>
  <c r="Y746" i="17"/>
  <c r="Z746" i="17"/>
  <c r="AA746" i="17"/>
  <c r="AB746" i="17"/>
  <c r="Q747" i="17"/>
  <c r="R747" i="17"/>
  <c r="S747" i="17"/>
  <c r="T747" i="17"/>
  <c r="V747" i="17"/>
  <c r="W747" i="17"/>
  <c r="X747" i="17"/>
  <c r="Y747" i="17"/>
  <c r="Z747" i="17"/>
  <c r="AA747" i="17"/>
  <c r="AB747" i="17"/>
  <c r="Q748" i="17"/>
  <c r="R748" i="17"/>
  <c r="S748" i="17"/>
  <c r="T748" i="17"/>
  <c r="V748" i="17"/>
  <c r="W748" i="17"/>
  <c r="X748" i="17"/>
  <c r="Y748" i="17"/>
  <c r="Z748" i="17"/>
  <c r="AA748" i="17"/>
  <c r="AB748" i="17"/>
  <c r="Q749" i="17"/>
  <c r="R749" i="17"/>
  <c r="S749" i="17"/>
  <c r="T749" i="17"/>
  <c r="V749" i="17"/>
  <c r="W749" i="17"/>
  <c r="X749" i="17"/>
  <c r="Y749" i="17"/>
  <c r="Z749" i="17"/>
  <c r="AA749" i="17"/>
  <c r="AB749" i="17"/>
  <c r="Q750" i="17"/>
  <c r="R750" i="17"/>
  <c r="S750" i="17"/>
  <c r="T750" i="17"/>
  <c r="V750" i="17"/>
  <c r="W750" i="17"/>
  <c r="X750" i="17"/>
  <c r="Y750" i="17"/>
  <c r="Z750" i="17"/>
  <c r="AA750" i="17"/>
  <c r="AB750" i="17"/>
  <c r="Q751" i="17"/>
  <c r="R751" i="17"/>
  <c r="S751" i="17"/>
  <c r="T751" i="17"/>
  <c r="V751" i="17"/>
  <c r="W751" i="17"/>
  <c r="X751" i="17"/>
  <c r="Y751" i="17"/>
  <c r="Z751" i="17"/>
  <c r="AA751" i="17"/>
  <c r="AB751" i="17"/>
  <c r="Q752" i="17"/>
  <c r="R752" i="17"/>
  <c r="S752" i="17"/>
  <c r="T752" i="17"/>
  <c r="V752" i="17"/>
  <c r="W752" i="17"/>
  <c r="X752" i="17"/>
  <c r="Y752" i="17"/>
  <c r="Z752" i="17"/>
  <c r="AA752" i="17"/>
  <c r="AB752" i="17"/>
  <c r="Q753" i="17"/>
  <c r="R753" i="17"/>
  <c r="S753" i="17"/>
  <c r="T753" i="17"/>
  <c r="V753" i="17"/>
  <c r="W753" i="17"/>
  <c r="X753" i="17"/>
  <c r="Y753" i="17"/>
  <c r="Z753" i="17"/>
  <c r="AA753" i="17"/>
  <c r="AB753" i="17"/>
  <c r="Q754" i="17"/>
  <c r="R754" i="17"/>
  <c r="S754" i="17"/>
  <c r="T754" i="17"/>
  <c r="V754" i="17"/>
  <c r="W754" i="17"/>
  <c r="X754" i="17"/>
  <c r="Y754" i="17"/>
  <c r="Z754" i="17"/>
  <c r="AA754" i="17"/>
  <c r="AB754" i="17"/>
  <c r="Q755" i="17"/>
  <c r="R755" i="17"/>
  <c r="S755" i="17"/>
  <c r="T755" i="17"/>
  <c r="V755" i="17"/>
  <c r="W755" i="17"/>
  <c r="X755" i="17"/>
  <c r="Y755" i="17"/>
  <c r="Z755" i="17"/>
  <c r="AA755" i="17"/>
  <c r="AB755" i="17"/>
  <c r="Q756" i="17"/>
  <c r="R756" i="17"/>
  <c r="S756" i="17"/>
  <c r="T756" i="17"/>
  <c r="V756" i="17"/>
  <c r="W756" i="17"/>
  <c r="X756" i="17"/>
  <c r="Y756" i="17"/>
  <c r="Z756" i="17"/>
  <c r="AA756" i="17"/>
  <c r="AB756" i="17"/>
  <c r="Q757" i="17"/>
  <c r="R757" i="17"/>
  <c r="S757" i="17"/>
  <c r="T757" i="17"/>
  <c r="V757" i="17"/>
  <c r="W757" i="17"/>
  <c r="X757" i="17"/>
  <c r="Y757" i="17"/>
  <c r="Z757" i="17"/>
  <c r="AA757" i="17"/>
  <c r="AB757" i="17"/>
  <c r="Q758" i="17"/>
  <c r="R758" i="17"/>
  <c r="S758" i="17"/>
  <c r="T758" i="17"/>
  <c r="V758" i="17"/>
  <c r="W758" i="17"/>
  <c r="X758" i="17"/>
  <c r="Y758" i="17"/>
  <c r="Z758" i="17"/>
  <c r="AA758" i="17"/>
  <c r="AB758" i="17"/>
  <c r="Q759" i="17"/>
  <c r="R759" i="17"/>
  <c r="S759" i="17"/>
  <c r="T759" i="17"/>
  <c r="V759" i="17"/>
  <c r="W759" i="17"/>
  <c r="X759" i="17"/>
  <c r="Y759" i="17"/>
  <c r="Z759" i="17"/>
  <c r="AA759" i="17"/>
  <c r="AB759" i="17"/>
  <c r="Q760" i="17"/>
  <c r="R760" i="17"/>
  <c r="S760" i="17"/>
  <c r="T760" i="17"/>
  <c r="V760" i="17"/>
  <c r="W760" i="17"/>
  <c r="X760" i="17"/>
  <c r="Y760" i="17"/>
  <c r="Z760" i="17"/>
  <c r="AA760" i="17"/>
  <c r="AB760" i="17"/>
  <c r="Q761" i="17"/>
  <c r="R761" i="17"/>
  <c r="S761" i="17"/>
  <c r="T761" i="17"/>
  <c r="V761" i="17"/>
  <c r="W761" i="17"/>
  <c r="X761" i="17"/>
  <c r="Y761" i="17"/>
  <c r="Z761" i="17"/>
  <c r="AA761" i="17"/>
  <c r="AB761" i="17"/>
  <c r="Q762" i="17"/>
  <c r="R762" i="17"/>
  <c r="S762" i="17"/>
  <c r="T762" i="17"/>
  <c r="V762" i="17"/>
  <c r="W762" i="17"/>
  <c r="X762" i="17"/>
  <c r="Y762" i="17"/>
  <c r="Z762" i="17"/>
  <c r="AA762" i="17"/>
  <c r="AB762" i="17"/>
  <c r="Q763" i="17"/>
  <c r="R763" i="17"/>
  <c r="S763" i="17"/>
  <c r="T763" i="17"/>
  <c r="V763" i="17"/>
  <c r="W763" i="17"/>
  <c r="X763" i="17"/>
  <c r="Y763" i="17"/>
  <c r="Z763" i="17"/>
  <c r="AA763" i="17"/>
  <c r="AB763" i="17"/>
  <c r="Q764" i="17"/>
  <c r="R764" i="17"/>
  <c r="S764" i="17"/>
  <c r="T764" i="17"/>
  <c r="V764" i="17"/>
  <c r="W764" i="17"/>
  <c r="X764" i="17"/>
  <c r="Y764" i="17"/>
  <c r="Z764" i="17"/>
  <c r="AA764" i="17"/>
  <c r="AB764" i="17"/>
  <c r="Q765" i="17"/>
  <c r="R765" i="17"/>
  <c r="S765" i="17"/>
  <c r="T765" i="17"/>
  <c r="V765" i="17"/>
  <c r="W765" i="17"/>
  <c r="X765" i="17"/>
  <c r="Y765" i="17"/>
  <c r="Z765" i="17"/>
  <c r="AA765" i="17"/>
  <c r="AB765" i="17"/>
  <c r="Q766" i="17"/>
  <c r="R766" i="17"/>
  <c r="S766" i="17"/>
  <c r="T766" i="17"/>
  <c r="V766" i="17"/>
  <c r="W766" i="17"/>
  <c r="X766" i="17"/>
  <c r="Y766" i="17"/>
  <c r="Z766" i="17"/>
  <c r="AA766" i="17"/>
  <c r="AB766" i="17"/>
  <c r="Q767" i="17"/>
  <c r="R767" i="17"/>
  <c r="S767" i="17"/>
  <c r="T767" i="17"/>
  <c r="V767" i="17"/>
  <c r="W767" i="17"/>
  <c r="X767" i="17"/>
  <c r="Y767" i="17"/>
  <c r="Z767" i="17"/>
  <c r="AA767" i="17"/>
  <c r="AB767" i="17"/>
  <c r="Q768" i="17"/>
  <c r="R768" i="17"/>
  <c r="S768" i="17"/>
  <c r="T768" i="17"/>
  <c r="V768" i="17"/>
  <c r="W768" i="17"/>
  <c r="X768" i="17"/>
  <c r="Y768" i="17"/>
  <c r="Z768" i="17"/>
  <c r="AA768" i="17"/>
  <c r="AB768" i="17"/>
  <c r="Q769" i="17"/>
  <c r="R769" i="17"/>
  <c r="S769" i="17"/>
  <c r="T769" i="17"/>
  <c r="V769" i="17"/>
  <c r="W769" i="17"/>
  <c r="X769" i="17"/>
  <c r="Y769" i="17"/>
  <c r="Z769" i="17"/>
  <c r="AA769" i="17"/>
  <c r="AB769" i="17"/>
  <c r="Q770" i="17"/>
  <c r="R770" i="17"/>
  <c r="S770" i="17"/>
  <c r="T770" i="17"/>
  <c r="V770" i="17"/>
  <c r="W770" i="17"/>
  <c r="X770" i="17"/>
  <c r="Y770" i="17"/>
  <c r="Z770" i="17"/>
  <c r="AA770" i="17"/>
  <c r="AB770" i="17"/>
  <c r="Q771" i="17"/>
  <c r="R771" i="17"/>
  <c r="S771" i="17"/>
  <c r="T771" i="17"/>
  <c r="V771" i="17"/>
  <c r="W771" i="17"/>
  <c r="X771" i="17"/>
  <c r="Y771" i="17"/>
  <c r="Z771" i="17"/>
  <c r="AA771" i="17"/>
  <c r="AB771" i="17"/>
  <c r="Q772" i="17"/>
  <c r="R772" i="17"/>
  <c r="S772" i="17"/>
  <c r="T772" i="17"/>
  <c r="V772" i="17"/>
  <c r="W772" i="17"/>
  <c r="X772" i="17"/>
  <c r="Y772" i="17"/>
  <c r="Z772" i="17"/>
  <c r="AA772" i="17"/>
  <c r="AB772" i="17"/>
  <c r="Q773" i="17"/>
  <c r="R773" i="17"/>
  <c r="S773" i="17"/>
  <c r="T773" i="17"/>
  <c r="V773" i="17"/>
  <c r="W773" i="17"/>
  <c r="X773" i="17"/>
  <c r="Y773" i="17"/>
  <c r="Z773" i="17"/>
  <c r="AA773" i="17"/>
  <c r="AB773" i="17"/>
  <c r="Q774" i="17"/>
  <c r="R774" i="17"/>
  <c r="S774" i="17"/>
  <c r="T774" i="17"/>
  <c r="V774" i="17"/>
  <c r="W774" i="17"/>
  <c r="X774" i="17"/>
  <c r="Y774" i="17"/>
  <c r="Z774" i="17"/>
  <c r="AA774" i="17"/>
  <c r="AB774" i="17"/>
  <c r="Q775" i="17"/>
  <c r="R775" i="17"/>
  <c r="S775" i="17"/>
  <c r="T775" i="17"/>
  <c r="V775" i="17"/>
  <c r="W775" i="17"/>
  <c r="X775" i="17"/>
  <c r="Y775" i="17"/>
  <c r="Z775" i="17"/>
  <c r="AA775" i="17"/>
  <c r="AB775" i="17"/>
  <c r="Q776" i="17"/>
  <c r="R776" i="17"/>
  <c r="S776" i="17"/>
  <c r="T776" i="17"/>
  <c r="V776" i="17"/>
  <c r="W776" i="17"/>
  <c r="X776" i="17"/>
  <c r="Y776" i="17"/>
  <c r="Z776" i="17"/>
  <c r="AA776" i="17"/>
  <c r="AB776" i="17"/>
  <c r="Q777" i="17"/>
  <c r="R777" i="17"/>
  <c r="S777" i="17"/>
  <c r="T777" i="17"/>
  <c r="V777" i="17"/>
  <c r="W777" i="17"/>
  <c r="X777" i="17"/>
  <c r="Y777" i="17"/>
  <c r="Z777" i="17"/>
  <c r="AA777" i="17"/>
  <c r="AB777" i="17"/>
  <c r="Q778" i="17"/>
  <c r="R778" i="17"/>
  <c r="S778" i="17"/>
  <c r="T778" i="17"/>
  <c r="V778" i="17"/>
  <c r="W778" i="17"/>
  <c r="X778" i="17"/>
  <c r="Y778" i="17"/>
  <c r="Z778" i="17"/>
  <c r="AA778" i="17"/>
  <c r="AB778" i="17"/>
  <c r="Q779" i="17"/>
  <c r="R779" i="17"/>
  <c r="S779" i="17"/>
  <c r="T779" i="17"/>
  <c r="V779" i="17"/>
  <c r="W779" i="17"/>
  <c r="X779" i="17"/>
  <c r="Y779" i="17"/>
  <c r="Z779" i="17"/>
  <c r="AA779" i="17"/>
  <c r="AB779" i="17"/>
  <c r="Q780" i="17"/>
  <c r="R780" i="17"/>
  <c r="S780" i="17"/>
  <c r="T780" i="17"/>
  <c r="V780" i="17"/>
  <c r="W780" i="17"/>
  <c r="X780" i="17"/>
  <c r="Y780" i="17"/>
  <c r="Z780" i="17"/>
  <c r="AA780" i="17"/>
  <c r="AB780" i="17"/>
  <c r="Q781" i="17"/>
  <c r="R781" i="17"/>
  <c r="S781" i="17"/>
  <c r="T781" i="17"/>
  <c r="V781" i="17"/>
  <c r="W781" i="17"/>
  <c r="X781" i="17"/>
  <c r="Y781" i="17"/>
  <c r="Z781" i="17"/>
  <c r="AA781" i="17"/>
  <c r="AB781" i="17"/>
  <c r="Q782" i="17"/>
  <c r="R782" i="17"/>
  <c r="S782" i="17"/>
  <c r="T782" i="17"/>
  <c r="V782" i="17"/>
  <c r="W782" i="17"/>
  <c r="X782" i="17"/>
  <c r="Y782" i="17"/>
  <c r="Z782" i="17"/>
  <c r="AA782" i="17"/>
  <c r="AB782" i="17"/>
  <c r="Q783" i="17"/>
  <c r="R783" i="17"/>
  <c r="S783" i="17"/>
  <c r="T783" i="17"/>
  <c r="V783" i="17"/>
  <c r="W783" i="17"/>
  <c r="X783" i="17"/>
  <c r="Y783" i="17"/>
  <c r="Z783" i="17"/>
  <c r="AA783" i="17"/>
  <c r="AB783" i="17"/>
  <c r="Q784" i="17"/>
  <c r="R784" i="17"/>
  <c r="S784" i="17"/>
  <c r="T784" i="17"/>
  <c r="V784" i="17"/>
  <c r="W784" i="17"/>
  <c r="X784" i="17"/>
  <c r="Y784" i="17"/>
  <c r="Z784" i="17"/>
  <c r="AA784" i="17"/>
  <c r="AB784" i="17"/>
  <c r="Q785" i="17"/>
  <c r="R785" i="17"/>
  <c r="S785" i="17"/>
  <c r="T785" i="17"/>
  <c r="V785" i="17"/>
  <c r="W785" i="17"/>
  <c r="X785" i="17"/>
  <c r="Y785" i="17"/>
  <c r="Z785" i="17"/>
  <c r="AA785" i="17"/>
  <c r="AB785" i="17"/>
  <c r="Q786" i="17"/>
  <c r="R786" i="17"/>
  <c r="S786" i="17"/>
  <c r="T786" i="17"/>
  <c r="V786" i="17"/>
  <c r="W786" i="17"/>
  <c r="X786" i="17"/>
  <c r="Y786" i="17"/>
  <c r="Z786" i="17"/>
  <c r="AA786" i="17"/>
  <c r="AB786" i="17"/>
  <c r="Q787" i="17"/>
  <c r="R787" i="17"/>
  <c r="S787" i="17"/>
  <c r="T787" i="17"/>
  <c r="V787" i="17"/>
  <c r="W787" i="17"/>
  <c r="X787" i="17"/>
  <c r="Y787" i="17"/>
  <c r="Z787" i="17"/>
  <c r="AA787" i="17"/>
  <c r="AB787" i="17"/>
  <c r="Q788" i="17"/>
  <c r="R788" i="17"/>
  <c r="S788" i="17"/>
  <c r="T788" i="17"/>
  <c r="V788" i="17"/>
  <c r="W788" i="17"/>
  <c r="X788" i="17"/>
  <c r="Y788" i="17"/>
  <c r="Z788" i="17"/>
  <c r="AA788" i="17"/>
  <c r="AB788" i="17"/>
  <c r="Q789" i="17"/>
  <c r="R789" i="17"/>
  <c r="S789" i="17"/>
  <c r="T789" i="17"/>
  <c r="V789" i="17"/>
  <c r="W789" i="17"/>
  <c r="X789" i="17"/>
  <c r="Y789" i="17"/>
  <c r="Z789" i="17"/>
  <c r="AA789" i="17"/>
  <c r="AB789" i="17"/>
  <c r="Q790" i="17"/>
  <c r="R790" i="17"/>
  <c r="S790" i="17"/>
  <c r="T790" i="17"/>
  <c r="V790" i="17"/>
  <c r="W790" i="17"/>
  <c r="X790" i="17"/>
  <c r="Y790" i="17"/>
  <c r="Z790" i="17"/>
  <c r="AA790" i="17"/>
  <c r="AB790" i="17"/>
  <c r="Q791" i="17"/>
  <c r="R791" i="17"/>
  <c r="S791" i="17"/>
  <c r="T791" i="17"/>
  <c r="V791" i="17"/>
  <c r="W791" i="17"/>
  <c r="X791" i="17"/>
  <c r="Y791" i="17"/>
  <c r="Z791" i="17"/>
  <c r="AA791" i="17"/>
  <c r="AB791" i="17"/>
  <c r="Q792" i="17"/>
  <c r="R792" i="17"/>
  <c r="S792" i="17"/>
  <c r="T792" i="17"/>
  <c r="V792" i="17"/>
  <c r="W792" i="17"/>
  <c r="X792" i="17"/>
  <c r="Y792" i="17"/>
  <c r="Z792" i="17"/>
  <c r="AA792" i="17"/>
  <c r="AB792" i="17"/>
  <c r="Q793" i="17"/>
  <c r="R793" i="17"/>
  <c r="S793" i="17"/>
  <c r="T793" i="17"/>
  <c r="V793" i="17"/>
  <c r="W793" i="17"/>
  <c r="X793" i="17"/>
  <c r="Y793" i="17"/>
  <c r="Z793" i="17"/>
  <c r="AA793" i="17"/>
  <c r="AB793" i="17"/>
  <c r="Q794" i="17"/>
  <c r="R794" i="17"/>
  <c r="S794" i="17"/>
  <c r="T794" i="17"/>
  <c r="V794" i="17"/>
  <c r="W794" i="17"/>
  <c r="X794" i="17"/>
  <c r="Y794" i="17"/>
  <c r="Z794" i="17"/>
  <c r="AA794" i="17"/>
  <c r="AB794" i="17"/>
  <c r="Q795" i="17"/>
  <c r="R795" i="17"/>
  <c r="S795" i="17"/>
  <c r="T795" i="17"/>
  <c r="V795" i="17"/>
  <c r="W795" i="17"/>
  <c r="X795" i="17"/>
  <c r="Y795" i="17"/>
  <c r="Z795" i="17"/>
  <c r="AA795" i="17"/>
  <c r="AB795" i="17"/>
  <c r="Q796" i="17"/>
  <c r="R796" i="17"/>
  <c r="S796" i="17"/>
  <c r="T796" i="17"/>
  <c r="V796" i="17"/>
  <c r="W796" i="17"/>
  <c r="X796" i="17"/>
  <c r="Y796" i="17"/>
  <c r="Z796" i="17"/>
  <c r="AA796" i="17"/>
  <c r="AB796" i="17"/>
  <c r="Q797" i="17"/>
  <c r="R797" i="17"/>
  <c r="S797" i="17"/>
  <c r="T797" i="17"/>
  <c r="V797" i="17"/>
  <c r="W797" i="17"/>
  <c r="X797" i="17"/>
  <c r="Y797" i="17"/>
  <c r="Z797" i="17"/>
  <c r="AA797" i="17"/>
  <c r="AB797" i="17"/>
  <c r="Q798" i="17"/>
  <c r="R798" i="17"/>
  <c r="S798" i="17"/>
  <c r="T798" i="17"/>
  <c r="V798" i="17"/>
  <c r="W798" i="17"/>
  <c r="X798" i="17"/>
  <c r="Y798" i="17"/>
  <c r="Z798" i="17"/>
  <c r="AA798" i="17"/>
  <c r="AB798" i="17"/>
  <c r="Q799" i="17"/>
  <c r="R799" i="17"/>
  <c r="S799" i="17"/>
  <c r="T799" i="17"/>
  <c r="V799" i="17"/>
  <c r="W799" i="17"/>
  <c r="X799" i="17"/>
  <c r="Y799" i="17"/>
  <c r="Z799" i="17"/>
  <c r="AA799" i="17"/>
  <c r="AB799" i="17"/>
  <c r="Q800" i="17"/>
  <c r="R800" i="17"/>
  <c r="S800" i="17"/>
  <c r="T800" i="17"/>
  <c r="V800" i="17"/>
  <c r="W800" i="17"/>
  <c r="X800" i="17"/>
  <c r="Y800" i="17"/>
  <c r="Z800" i="17"/>
  <c r="AA800" i="17"/>
  <c r="AB800" i="17"/>
  <c r="Q801" i="17"/>
  <c r="R801" i="17"/>
  <c r="S801" i="17"/>
  <c r="T801" i="17"/>
  <c r="V801" i="17"/>
  <c r="W801" i="17"/>
  <c r="X801" i="17"/>
  <c r="Y801" i="17"/>
  <c r="Z801" i="17"/>
  <c r="AA801" i="17"/>
  <c r="AB801" i="17"/>
  <c r="Q802" i="17"/>
  <c r="R802" i="17"/>
  <c r="S802" i="17"/>
  <c r="T802" i="17"/>
  <c r="V802" i="17"/>
  <c r="W802" i="17"/>
  <c r="X802" i="17"/>
  <c r="Y802" i="17"/>
  <c r="Z802" i="17"/>
  <c r="AA802" i="17"/>
  <c r="AB802" i="17"/>
  <c r="Q803" i="17"/>
  <c r="R803" i="17"/>
  <c r="S803" i="17"/>
  <c r="T803" i="17"/>
  <c r="V803" i="17"/>
  <c r="W803" i="17"/>
  <c r="X803" i="17"/>
  <c r="Y803" i="17"/>
  <c r="Z803" i="17"/>
  <c r="AA803" i="17"/>
  <c r="AB803" i="17"/>
  <c r="Q804" i="17"/>
  <c r="R804" i="17"/>
  <c r="S804" i="17"/>
  <c r="T804" i="17"/>
  <c r="V804" i="17"/>
  <c r="W804" i="17"/>
  <c r="X804" i="17"/>
  <c r="Y804" i="17"/>
  <c r="Z804" i="17"/>
  <c r="AA804" i="17"/>
  <c r="AB804" i="17"/>
  <c r="Q805" i="17"/>
  <c r="R805" i="17"/>
  <c r="S805" i="17"/>
  <c r="T805" i="17"/>
  <c r="V805" i="17"/>
  <c r="W805" i="17"/>
  <c r="X805" i="17"/>
  <c r="Y805" i="17"/>
  <c r="Z805" i="17"/>
  <c r="AA805" i="17"/>
  <c r="AB805" i="17"/>
  <c r="Q806" i="17"/>
  <c r="R806" i="17"/>
  <c r="S806" i="17"/>
  <c r="T806" i="17"/>
  <c r="V806" i="17"/>
  <c r="W806" i="17"/>
  <c r="X806" i="17"/>
  <c r="Y806" i="17"/>
  <c r="Z806" i="17"/>
  <c r="AA806" i="17"/>
  <c r="AB806" i="17"/>
  <c r="Q807" i="17"/>
  <c r="R807" i="17"/>
  <c r="S807" i="17"/>
  <c r="T807" i="17"/>
  <c r="V807" i="17"/>
  <c r="W807" i="17"/>
  <c r="X807" i="17"/>
  <c r="Y807" i="17"/>
  <c r="Z807" i="17"/>
  <c r="AA807" i="17"/>
  <c r="AB807" i="17"/>
  <c r="Q808" i="17"/>
  <c r="R808" i="17"/>
  <c r="S808" i="17"/>
  <c r="T808" i="17"/>
  <c r="V808" i="17"/>
  <c r="W808" i="17"/>
  <c r="X808" i="17"/>
  <c r="Y808" i="17"/>
  <c r="Z808" i="17"/>
  <c r="AA808" i="17"/>
  <c r="AB808" i="17"/>
  <c r="Q809" i="17"/>
  <c r="R809" i="17"/>
  <c r="S809" i="17"/>
  <c r="T809" i="17"/>
  <c r="V809" i="17"/>
  <c r="W809" i="17"/>
  <c r="X809" i="17"/>
  <c r="Y809" i="17"/>
  <c r="Z809" i="17"/>
  <c r="AA809" i="17"/>
  <c r="AB809" i="17"/>
  <c r="Q810" i="17"/>
  <c r="R810" i="17"/>
  <c r="S810" i="17"/>
  <c r="T810" i="17"/>
  <c r="V810" i="17"/>
  <c r="W810" i="17"/>
  <c r="X810" i="17"/>
  <c r="Y810" i="17"/>
  <c r="Z810" i="17"/>
  <c r="AA810" i="17"/>
  <c r="AB810" i="17"/>
  <c r="Q811" i="17"/>
  <c r="R811" i="17"/>
  <c r="S811" i="17"/>
  <c r="T811" i="17"/>
  <c r="V811" i="17"/>
  <c r="W811" i="17"/>
  <c r="X811" i="17"/>
  <c r="Y811" i="17"/>
  <c r="Z811" i="17"/>
  <c r="AA811" i="17"/>
  <c r="AB811" i="17"/>
  <c r="Q812" i="17"/>
  <c r="R812" i="17"/>
  <c r="S812" i="17"/>
  <c r="T812" i="17"/>
  <c r="V812" i="17"/>
  <c r="W812" i="17"/>
  <c r="X812" i="17"/>
  <c r="Y812" i="17"/>
  <c r="Z812" i="17"/>
  <c r="AA812" i="17"/>
  <c r="AB812" i="17"/>
  <c r="Q813" i="17"/>
  <c r="R813" i="17"/>
  <c r="S813" i="17"/>
  <c r="T813" i="17"/>
  <c r="V813" i="17"/>
  <c r="W813" i="17"/>
  <c r="X813" i="17"/>
  <c r="Y813" i="17"/>
  <c r="Z813" i="17"/>
  <c r="AA813" i="17"/>
  <c r="AB813" i="17"/>
  <c r="Q814" i="17"/>
  <c r="R814" i="17"/>
  <c r="S814" i="17"/>
  <c r="T814" i="17"/>
  <c r="V814" i="17"/>
  <c r="W814" i="17"/>
  <c r="X814" i="17"/>
  <c r="Y814" i="17"/>
  <c r="Z814" i="17"/>
  <c r="AA814" i="17"/>
  <c r="AB814" i="17"/>
  <c r="Q815" i="17"/>
  <c r="R815" i="17"/>
  <c r="S815" i="17"/>
  <c r="T815" i="17"/>
  <c r="V815" i="17"/>
  <c r="W815" i="17"/>
  <c r="X815" i="17"/>
  <c r="Y815" i="17"/>
  <c r="Z815" i="17"/>
  <c r="AA815" i="17"/>
  <c r="AB815" i="17"/>
  <c r="Q816" i="17"/>
  <c r="R816" i="17"/>
  <c r="S816" i="17"/>
  <c r="T816" i="17"/>
  <c r="V816" i="17"/>
  <c r="W816" i="17"/>
  <c r="X816" i="17"/>
  <c r="Y816" i="17"/>
  <c r="Z816" i="17"/>
  <c r="AA816" i="17"/>
  <c r="AB816" i="17"/>
  <c r="Q817" i="17"/>
  <c r="R817" i="17"/>
  <c r="S817" i="17"/>
  <c r="T817" i="17"/>
  <c r="V817" i="17"/>
  <c r="W817" i="17"/>
  <c r="X817" i="17"/>
  <c r="Y817" i="17"/>
  <c r="Z817" i="17"/>
  <c r="AA817" i="17"/>
  <c r="AB817" i="17"/>
  <c r="Q818" i="17"/>
  <c r="R818" i="17"/>
  <c r="S818" i="17"/>
  <c r="T818" i="17"/>
  <c r="V818" i="17"/>
  <c r="W818" i="17"/>
  <c r="X818" i="17"/>
  <c r="Y818" i="17"/>
  <c r="Z818" i="17"/>
  <c r="AA818" i="17"/>
  <c r="AB818" i="17"/>
  <c r="Q819" i="17"/>
  <c r="R819" i="17"/>
  <c r="S819" i="17"/>
  <c r="T819" i="17"/>
  <c r="V819" i="17"/>
  <c r="W819" i="17"/>
  <c r="X819" i="17"/>
  <c r="Y819" i="17"/>
  <c r="Z819" i="17"/>
  <c r="AA819" i="17"/>
  <c r="AB819" i="17"/>
  <c r="Q820" i="17"/>
  <c r="R820" i="17"/>
  <c r="S820" i="17"/>
  <c r="T820" i="17"/>
  <c r="V820" i="17"/>
  <c r="W820" i="17"/>
  <c r="X820" i="17"/>
  <c r="Y820" i="17"/>
  <c r="Z820" i="17"/>
  <c r="AA820" i="17"/>
  <c r="AB820" i="17"/>
  <c r="Q821" i="17"/>
  <c r="R821" i="17"/>
  <c r="S821" i="17"/>
  <c r="T821" i="17"/>
  <c r="V821" i="17"/>
  <c r="W821" i="17"/>
  <c r="X821" i="17"/>
  <c r="Y821" i="17"/>
  <c r="Z821" i="17"/>
  <c r="AA821" i="17"/>
  <c r="AB821" i="17"/>
  <c r="Q822" i="17"/>
  <c r="R822" i="17"/>
  <c r="S822" i="17"/>
  <c r="T822" i="17"/>
  <c r="V822" i="17"/>
  <c r="W822" i="17"/>
  <c r="X822" i="17"/>
  <c r="Y822" i="17"/>
  <c r="Z822" i="17"/>
  <c r="AA822" i="17"/>
  <c r="AB822" i="17"/>
  <c r="Q823" i="17"/>
  <c r="R823" i="17"/>
  <c r="S823" i="17"/>
  <c r="T823" i="17"/>
  <c r="V823" i="17"/>
  <c r="W823" i="17"/>
  <c r="X823" i="17"/>
  <c r="Y823" i="17"/>
  <c r="Z823" i="17"/>
  <c r="AA823" i="17"/>
  <c r="AB823" i="17"/>
  <c r="Q824" i="17"/>
  <c r="R824" i="17"/>
  <c r="S824" i="17"/>
  <c r="T824" i="17"/>
  <c r="V824" i="17"/>
  <c r="W824" i="17"/>
  <c r="X824" i="17"/>
  <c r="Y824" i="17"/>
  <c r="Z824" i="17"/>
  <c r="AA824" i="17"/>
  <c r="AB824" i="17"/>
  <c r="Q825" i="17"/>
  <c r="R825" i="17"/>
  <c r="S825" i="17"/>
  <c r="T825" i="17"/>
  <c r="V825" i="17"/>
  <c r="W825" i="17"/>
  <c r="X825" i="17"/>
  <c r="Y825" i="17"/>
  <c r="Z825" i="17"/>
  <c r="AA825" i="17"/>
  <c r="AB825" i="17"/>
  <c r="Q826" i="17"/>
  <c r="R826" i="17"/>
  <c r="S826" i="17"/>
  <c r="T826" i="17"/>
  <c r="V826" i="17"/>
  <c r="W826" i="17"/>
  <c r="X826" i="17"/>
  <c r="Y826" i="17"/>
  <c r="Z826" i="17"/>
  <c r="AA826" i="17"/>
  <c r="AB826" i="17"/>
  <c r="Q827" i="17"/>
  <c r="R827" i="17"/>
  <c r="S827" i="17"/>
  <c r="T827" i="17"/>
  <c r="V827" i="17"/>
  <c r="W827" i="17"/>
  <c r="X827" i="17"/>
  <c r="Y827" i="17"/>
  <c r="Z827" i="17"/>
  <c r="AA827" i="17"/>
  <c r="AB827" i="17"/>
  <c r="Q828" i="17"/>
  <c r="R828" i="17"/>
  <c r="S828" i="17"/>
  <c r="T828" i="17"/>
  <c r="V828" i="17"/>
  <c r="W828" i="17"/>
  <c r="X828" i="17"/>
  <c r="Y828" i="17"/>
  <c r="Z828" i="17"/>
  <c r="AA828" i="17"/>
  <c r="AB828" i="17"/>
  <c r="Q829" i="17"/>
  <c r="R829" i="17"/>
  <c r="S829" i="17"/>
  <c r="T829" i="17"/>
  <c r="V829" i="17"/>
  <c r="W829" i="17"/>
  <c r="X829" i="17"/>
  <c r="Y829" i="17"/>
  <c r="Z829" i="17"/>
  <c r="AA829" i="17"/>
  <c r="AB829" i="17"/>
  <c r="Q830" i="17"/>
  <c r="R830" i="17"/>
  <c r="S830" i="17"/>
  <c r="T830" i="17"/>
  <c r="V830" i="17"/>
  <c r="W830" i="17"/>
  <c r="X830" i="17"/>
  <c r="Y830" i="17"/>
  <c r="Z830" i="17"/>
  <c r="AA830" i="17"/>
  <c r="AB830" i="17"/>
  <c r="Q831" i="17"/>
  <c r="R831" i="17"/>
  <c r="S831" i="17"/>
  <c r="T831" i="17"/>
  <c r="V831" i="17"/>
  <c r="W831" i="17"/>
  <c r="X831" i="17"/>
  <c r="Y831" i="17"/>
  <c r="Z831" i="17"/>
  <c r="AA831" i="17"/>
  <c r="AB831" i="17"/>
  <c r="Q832" i="17"/>
  <c r="R832" i="17"/>
  <c r="S832" i="17"/>
  <c r="T832" i="17"/>
  <c r="V832" i="17"/>
  <c r="W832" i="17"/>
  <c r="X832" i="17"/>
  <c r="Y832" i="17"/>
  <c r="Z832" i="17"/>
  <c r="AA832" i="17"/>
  <c r="AB832" i="17"/>
  <c r="Q833" i="17"/>
  <c r="R833" i="17"/>
  <c r="S833" i="17"/>
  <c r="T833" i="17"/>
  <c r="V833" i="17"/>
  <c r="W833" i="17"/>
  <c r="X833" i="17"/>
  <c r="Y833" i="17"/>
  <c r="Z833" i="17"/>
  <c r="AA833" i="17"/>
  <c r="AB833" i="17"/>
  <c r="Q834" i="17"/>
  <c r="R834" i="17"/>
  <c r="S834" i="17"/>
  <c r="T834" i="17"/>
  <c r="V834" i="17"/>
  <c r="W834" i="17"/>
  <c r="X834" i="17"/>
  <c r="Y834" i="17"/>
  <c r="Z834" i="17"/>
  <c r="AA834" i="17"/>
  <c r="AB834" i="17"/>
  <c r="Q835" i="17"/>
  <c r="R835" i="17"/>
  <c r="S835" i="17"/>
  <c r="T835" i="17"/>
  <c r="V835" i="17"/>
  <c r="W835" i="17"/>
  <c r="X835" i="17"/>
  <c r="Y835" i="17"/>
  <c r="Z835" i="17"/>
  <c r="AA835" i="17"/>
  <c r="AB835" i="17"/>
  <c r="Q836" i="17"/>
  <c r="R836" i="17"/>
  <c r="S836" i="17"/>
  <c r="T836" i="17"/>
  <c r="V836" i="17"/>
  <c r="W836" i="17"/>
  <c r="X836" i="17"/>
  <c r="Y836" i="17"/>
  <c r="Z836" i="17"/>
  <c r="AA836" i="17"/>
  <c r="AB836" i="17"/>
  <c r="Q837" i="17"/>
  <c r="R837" i="17"/>
  <c r="S837" i="17"/>
  <c r="T837" i="17"/>
  <c r="V837" i="17"/>
  <c r="W837" i="17"/>
  <c r="X837" i="17"/>
  <c r="Y837" i="17"/>
  <c r="Z837" i="17"/>
  <c r="AA837" i="17"/>
  <c r="AB837" i="17"/>
  <c r="Q838" i="17"/>
  <c r="R838" i="17"/>
  <c r="S838" i="17"/>
  <c r="T838" i="17"/>
  <c r="V838" i="17"/>
  <c r="W838" i="17"/>
  <c r="X838" i="17"/>
  <c r="Y838" i="17"/>
  <c r="Z838" i="17"/>
  <c r="AA838" i="17"/>
  <c r="AB838" i="17"/>
  <c r="Q839" i="17"/>
  <c r="R839" i="17"/>
  <c r="S839" i="17"/>
  <c r="T839" i="17"/>
  <c r="V839" i="17"/>
  <c r="W839" i="17"/>
  <c r="X839" i="17"/>
  <c r="Y839" i="17"/>
  <c r="Z839" i="17"/>
  <c r="AA839" i="17"/>
  <c r="AB839" i="17"/>
  <c r="Q840" i="17"/>
  <c r="R840" i="17"/>
  <c r="S840" i="17"/>
  <c r="T840" i="17"/>
  <c r="V840" i="17"/>
  <c r="W840" i="17"/>
  <c r="X840" i="17"/>
  <c r="Y840" i="17"/>
  <c r="Z840" i="17"/>
  <c r="AA840" i="17"/>
  <c r="AB840" i="17"/>
  <c r="Q841" i="17"/>
  <c r="R841" i="17"/>
  <c r="S841" i="17"/>
  <c r="T841" i="17"/>
  <c r="V841" i="17"/>
  <c r="W841" i="17"/>
  <c r="X841" i="17"/>
  <c r="Y841" i="17"/>
  <c r="Z841" i="17"/>
  <c r="AA841" i="17"/>
  <c r="AB841" i="17"/>
  <c r="Q842" i="17"/>
  <c r="R842" i="17"/>
  <c r="S842" i="17"/>
  <c r="T842" i="17"/>
  <c r="V842" i="17"/>
  <c r="W842" i="17"/>
  <c r="X842" i="17"/>
  <c r="Y842" i="17"/>
  <c r="Z842" i="17"/>
  <c r="AA842" i="17"/>
  <c r="AB842" i="17"/>
  <c r="Q843" i="17"/>
  <c r="R843" i="17"/>
  <c r="S843" i="17"/>
  <c r="T843" i="17"/>
  <c r="V843" i="17"/>
  <c r="W843" i="17"/>
  <c r="X843" i="17"/>
  <c r="Y843" i="17"/>
  <c r="Z843" i="17"/>
  <c r="AA843" i="17"/>
  <c r="AB843" i="17"/>
  <c r="Q844" i="17"/>
  <c r="R844" i="17"/>
  <c r="S844" i="17"/>
  <c r="T844" i="17"/>
  <c r="V844" i="17"/>
  <c r="W844" i="17"/>
  <c r="X844" i="17"/>
  <c r="Y844" i="17"/>
  <c r="Z844" i="17"/>
  <c r="AA844" i="17"/>
  <c r="AB844" i="17"/>
  <c r="Q845" i="17"/>
  <c r="R845" i="17"/>
  <c r="S845" i="17"/>
  <c r="T845" i="17"/>
  <c r="V845" i="17"/>
  <c r="W845" i="17"/>
  <c r="X845" i="17"/>
  <c r="Y845" i="17"/>
  <c r="Z845" i="17"/>
  <c r="AA845" i="17"/>
  <c r="AB845" i="17"/>
  <c r="Q846" i="17"/>
  <c r="R846" i="17"/>
  <c r="S846" i="17"/>
  <c r="T846" i="17"/>
  <c r="V846" i="17"/>
  <c r="W846" i="17"/>
  <c r="X846" i="17"/>
  <c r="Y846" i="17"/>
  <c r="Z846" i="17"/>
  <c r="AA846" i="17"/>
  <c r="AB846" i="17"/>
  <c r="Q847" i="17"/>
  <c r="R847" i="17"/>
  <c r="S847" i="17"/>
  <c r="T847" i="17"/>
  <c r="V847" i="17"/>
  <c r="W847" i="17"/>
  <c r="X847" i="17"/>
  <c r="Y847" i="17"/>
  <c r="Z847" i="17"/>
  <c r="AA847" i="17"/>
  <c r="AB847" i="17"/>
  <c r="Q848" i="17"/>
  <c r="R848" i="17"/>
  <c r="S848" i="17"/>
  <c r="T848" i="17"/>
  <c r="V848" i="17"/>
  <c r="W848" i="17"/>
  <c r="X848" i="17"/>
  <c r="Y848" i="17"/>
  <c r="Z848" i="17"/>
  <c r="AA848" i="17"/>
  <c r="AB848" i="17"/>
  <c r="Q849" i="17"/>
  <c r="R849" i="17"/>
  <c r="S849" i="17"/>
  <c r="T849" i="17"/>
  <c r="V849" i="17"/>
  <c r="W849" i="17"/>
  <c r="X849" i="17"/>
  <c r="Y849" i="17"/>
  <c r="Z849" i="17"/>
  <c r="AA849" i="17"/>
  <c r="AB849" i="17"/>
  <c r="Q850" i="17"/>
  <c r="R850" i="17"/>
  <c r="S850" i="17"/>
  <c r="T850" i="17"/>
  <c r="V850" i="17"/>
  <c r="W850" i="17"/>
  <c r="X850" i="17"/>
  <c r="Y850" i="17"/>
  <c r="Z850" i="17"/>
  <c r="AA850" i="17"/>
  <c r="AB850" i="17"/>
  <c r="Q851" i="17"/>
  <c r="R851" i="17"/>
  <c r="S851" i="17"/>
  <c r="T851" i="17"/>
  <c r="V851" i="17"/>
  <c r="W851" i="17"/>
  <c r="X851" i="17"/>
  <c r="Y851" i="17"/>
  <c r="Z851" i="17"/>
  <c r="AA851" i="17"/>
  <c r="AB851" i="17"/>
  <c r="Q852" i="17"/>
  <c r="R852" i="17"/>
  <c r="S852" i="17"/>
  <c r="T852" i="17"/>
  <c r="V852" i="17"/>
  <c r="W852" i="17"/>
  <c r="X852" i="17"/>
  <c r="Y852" i="17"/>
  <c r="Z852" i="17"/>
  <c r="AA852" i="17"/>
  <c r="AB852" i="17"/>
  <c r="Q853" i="17"/>
  <c r="R853" i="17"/>
  <c r="S853" i="17"/>
  <c r="T853" i="17"/>
  <c r="V853" i="17"/>
  <c r="W853" i="17"/>
  <c r="X853" i="17"/>
  <c r="Y853" i="17"/>
  <c r="Z853" i="17"/>
  <c r="AA853" i="17"/>
  <c r="AB853" i="17"/>
  <c r="Q854" i="17"/>
  <c r="R854" i="17"/>
  <c r="S854" i="17"/>
  <c r="T854" i="17"/>
  <c r="V854" i="17"/>
  <c r="W854" i="17"/>
  <c r="X854" i="17"/>
  <c r="Y854" i="17"/>
  <c r="Z854" i="17"/>
  <c r="AA854" i="17"/>
  <c r="AB854" i="17"/>
  <c r="Q855" i="17"/>
  <c r="R855" i="17"/>
  <c r="S855" i="17"/>
  <c r="T855" i="17"/>
  <c r="V855" i="17"/>
  <c r="W855" i="17"/>
  <c r="X855" i="17"/>
  <c r="Y855" i="17"/>
  <c r="Z855" i="17"/>
  <c r="AA855" i="17"/>
  <c r="AB855" i="17"/>
  <c r="Q856" i="17"/>
  <c r="R856" i="17"/>
  <c r="S856" i="17"/>
  <c r="T856" i="17"/>
  <c r="V856" i="17"/>
  <c r="W856" i="17"/>
  <c r="X856" i="17"/>
  <c r="Y856" i="17"/>
  <c r="Z856" i="17"/>
  <c r="AA856" i="17"/>
  <c r="AB856" i="17"/>
  <c r="Q857" i="17"/>
  <c r="R857" i="17"/>
  <c r="S857" i="17"/>
  <c r="T857" i="17"/>
  <c r="V857" i="17"/>
  <c r="W857" i="17"/>
  <c r="X857" i="17"/>
  <c r="Y857" i="17"/>
  <c r="Z857" i="17"/>
  <c r="AA857" i="17"/>
  <c r="AB857" i="17"/>
  <c r="Q858" i="17"/>
  <c r="R858" i="17"/>
  <c r="S858" i="17"/>
  <c r="T858" i="17"/>
  <c r="V858" i="17"/>
  <c r="W858" i="17"/>
  <c r="X858" i="17"/>
  <c r="Y858" i="17"/>
  <c r="Z858" i="17"/>
  <c r="AA858" i="17"/>
  <c r="AB858" i="17"/>
  <c r="Q859" i="17"/>
  <c r="R859" i="17"/>
  <c r="S859" i="17"/>
  <c r="T859" i="17"/>
  <c r="V859" i="17"/>
  <c r="W859" i="17"/>
  <c r="X859" i="17"/>
  <c r="Y859" i="17"/>
  <c r="Z859" i="17"/>
  <c r="AA859" i="17"/>
  <c r="AB859" i="17"/>
  <c r="Q860" i="17"/>
  <c r="R860" i="17"/>
  <c r="S860" i="17"/>
  <c r="T860" i="17"/>
  <c r="V860" i="17"/>
  <c r="W860" i="17"/>
  <c r="X860" i="17"/>
  <c r="Y860" i="17"/>
  <c r="Z860" i="17"/>
  <c r="AA860" i="17"/>
  <c r="AB860" i="17"/>
  <c r="Q861" i="17"/>
  <c r="R861" i="17"/>
  <c r="S861" i="17"/>
  <c r="T861" i="17"/>
  <c r="V861" i="17"/>
  <c r="W861" i="17"/>
  <c r="X861" i="17"/>
  <c r="Y861" i="17"/>
  <c r="Z861" i="17"/>
  <c r="AA861" i="17"/>
  <c r="AB861" i="17"/>
  <c r="Q862" i="17"/>
  <c r="R862" i="17"/>
  <c r="S862" i="17"/>
  <c r="T862" i="17"/>
  <c r="V862" i="17"/>
  <c r="W862" i="17"/>
  <c r="X862" i="17"/>
  <c r="Y862" i="17"/>
  <c r="Z862" i="17"/>
  <c r="AA862" i="17"/>
  <c r="AB862" i="17"/>
  <c r="Q863" i="17"/>
  <c r="R863" i="17"/>
  <c r="S863" i="17"/>
  <c r="T863" i="17"/>
  <c r="V863" i="17"/>
  <c r="W863" i="17"/>
  <c r="X863" i="17"/>
  <c r="Y863" i="17"/>
  <c r="Z863" i="17"/>
  <c r="AA863" i="17"/>
  <c r="AB863" i="17"/>
  <c r="Q864" i="17"/>
  <c r="R864" i="17"/>
  <c r="S864" i="17"/>
  <c r="T864" i="17"/>
  <c r="V864" i="17"/>
  <c r="W864" i="17"/>
  <c r="X864" i="17"/>
  <c r="Y864" i="17"/>
  <c r="Z864" i="17"/>
  <c r="AA864" i="17"/>
  <c r="AB864" i="17"/>
  <c r="Q865" i="17"/>
  <c r="R865" i="17"/>
  <c r="S865" i="17"/>
  <c r="T865" i="17"/>
  <c r="V865" i="17"/>
  <c r="W865" i="17"/>
  <c r="X865" i="17"/>
  <c r="Y865" i="17"/>
  <c r="Z865" i="17"/>
  <c r="AA865" i="17"/>
  <c r="AB865" i="17"/>
  <c r="Q866" i="17"/>
  <c r="R866" i="17"/>
  <c r="S866" i="17"/>
  <c r="T866" i="17"/>
  <c r="V866" i="17"/>
  <c r="W866" i="17"/>
  <c r="X866" i="17"/>
  <c r="Y866" i="17"/>
  <c r="Z866" i="17"/>
  <c r="AA866" i="17"/>
  <c r="AB866" i="17"/>
  <c r="Q867" i="17"/>
  <c r="R867" i="17"/>
  <c r="S867" i="17"/>
  <c r="T867" i="17"/>
  <c r="V867" i="17"/>
  <c r="W867" i="17"/>
  <c r="X867" i="17"/>
  <c r="Y867" i="17"/>
  <c r="Z867" i="17"/>
  <c r="AA867" i="17"/>
  <c r="AB867" i="17"/>
  <c r="Q868" i="17"/>
  <c r="R868" i="17"/>
  <c r="S868" i="17"/>
  <c r="T868" i="17"/>
  <c r="V868" i="17"/>
  <c r="W868" i="17"/>
  <c r="X868" i="17"/>
  <c r="Y868" i="17"/>
  <c r="Z868" i="17"/>
  <c r="AA868" i="17"/>
  <c r="AB868" i="17"/>
  <c r="Q869" i="17"/>
  <c r="R869" i="17"/>
  <c r="S869" i="17"/>
  <c r="T869" i="17"/>
  <c r="V869" i="17"/>
  <c r="W869" i="17"/>
  <c r="X869" i="17"/>
  <c r="Y869" i="17"/>
  <c r="Z869" i="17"/>
  <c r="AA869" i="17"/>
  <c r="AB869" i="17"/>
  <c r="Q870" i="17"/>
  <c r="R870" i="17"/>
  <c r="S870" i="17"/>
  <c r="T870" i="17"/>
  <c r="V870" i="17"/>
  <c r="W870" i="17"/>
  <c r="X870" i="17"/>
  <c r="Y870" i="17"/>
  <c r="Z870" i="17"/>
  <c r="AA870" i="17"/>
  <c r="AB870" i="17"/>
  <c r="Q871" i="17"/>
  <c r="R871" i="17"/>
  <c r="S871" i="17"/>
  <c r="T871" i="17"/>
  <c r="V871" i="17"/>
  <c r="W871" i="17"/>
  <c r="X871" i="17"/>
  <c r="Y871" i="17"/>
  <c r="Z871" i="17"/>
  <c r="AA871" i="17"/>
  <c r="AB871" i="17"/>
  <c r="Q872" i="17"/>
  <c r="R872" i="17"/>
  <c r="S872" i="17"/>
  <c r="T872" i="17"/>
  <c r="V872" i="17"/>
  <c r="W872" i="17"/>
  <c r="X872" i="17"/>
  <c r="Y872" i="17"/>
  <c r="Z872" i="17"/>
  <c r="AA872" i="17"/>
  <c r="AB872" i="17"/>
  <c r="Q873" i="17"/>
  <c r="R873" i="17"/>
  <c r="S873" i="17"/>
  <c r="T873" i="17"/>
  <c r="V873" i="17"/>
  <c r="W873" i="17"/>
  <c r="X873" i="17"/>
  <c r="Y873" i="17"/>
  <c r="Z873" i="17"/>
  <c r="AA873" i="17"/>
  <c r="AB873" i="17"/>
  <c r="Q874" i="17"/>
  <c r="R874" i="17"/>
  <c r="S874" i="17"/>
  <c r="T874" i="17"/>
  <c r="V874" i="17"/>
  <c r="W874" i="17"/>
  <c r="X874" i="17"/>
  <c r="Y874" i="17"/>
  <c r="Z874" i="17"/>
  <c r="AA874" i="17"/>
  <c r="AB874" i="17"/>
  <c r="Q875" i="17"/>
  <c r="R875" i="17"/>
  <c r="S875" i="17"/>
  <c r="T875" i="17"/>
  <c r="V875" i="17"/>
  <c r="W875" i="17"/>
  <c r="X875" i="17"/>
  <c r="Y875" i="17"/>
  <c r="Z875" i="17"/>
  <c r="AA875" i="17"/>
  <c r="AB875" i="17"/>
  <c r="Q876" i="17"/>
  <c r="R876" i="17"/>
  <c r="S876" i="17"/>
  <c r="T876" i="17"/>
  <c r="V876" i="17"/>
  <c r="W876" i="17"/>
  <c r="X876" i="17"/>
  <c r="Y876" i="17"/>
  <c r="Z876" i="17"/>
  <c r="AA876" i="17"/>
  <c r="AB876" i="17"/>
  <c r="Q877" i="17"/>
  <c r="R877" i="17"/>
  <c r="S877" i="17"/>
  <c r="T877" i="17"/>
  <c r="V877" i="17"/>
  <c r="W877" i="17"/>
  <c r="X877" i="17"/>
  <c r="Y877" i="17"/>
  <c r="Z877" i="17"/>
  <c r="AA877" i="17"/>
  <c r="AB877" i="17"/>
  <c r="Q878" i="17"/>
  <c r="R878" i="17"/>
  <c r="S878" i="17"/>
  <c r="T878" i="17"/>
  <c r="V878" i="17"/>
  <c r="W878" i="17"/>
  <c r="X878" i="17"/>
  <c r="Y878" i="17"/>
  <c r="Z878" i="17"/>
  <c r="AA878" i="17"/>
  <c r="AB878" i="17"/>
  <c r="Q879" i="17"/>
  <c r="R879" i="17"/>
  <c r="S879" i="17"/>
  <c r="T879" i="17"/>
  <c r="V879" i="17"/>
  <c r="W879" i="17"/>
  <c r="X879" i="17"/>
  <c r="Y879" i="17"/>
  <c r="Z879" i="17"/>
  <c r="AA879" i="17"/>
  <c r="AB879" i="17"/>
  <c r="Q880" i="17"/>
  <c r="R880" i="17"/>
  <c r="S880" i="17"/>
  <c r="T880" i="17"/>
  <c r="V880" i="17"/>
  <c r="W880" i="17"/>
  <c r="X880" i="17"/>
  <c r="Y880" i="17"/>
  <c r="Z880" i="17"/>
  <c r="AA880" i="17"/>
  <c r="AB880" i="17"/>
  <c r="Q881" i="17"/>
  <c r="R881" i="17"/>
  <c r="S881" i="17"/>
  <c r="T881" i="17"/>
  <c r="V881" i="17"/>
  <c r="W881" i="17"/>
  <c r="X881" i="17"/>
  <c r="Y881" i="17"/>
  <c r="Z881" i="17"/>
  <c r="AA881" i="17"/>
  <c r="AB881" i="17"/>
  <c r="Q882" i="17"/>
  <c r="R882" i="17"/>
  <c r="S882" i="17"/>
  <c r="T882" i="17"/>
  <c r="V882" i="17"/>
  <c r="W882" i="17"/>
  <c r="X882" i="17"/>
  <c r="Y882" i="17"/>
  <c r="Z882" i="17"/>
  <c r="AA882" i="17"/>
  <c r="AB882" i="17"/>
  <c r="Q883" i="17"/>
  <c r="R883" i="17"/>
  <c r="S883" i="17"/>
  <c r="T883" i="17"/>
  <c r="V883" i="17"/>
  <c r="W883" i="17"/>
  <c r="X883" i="17"/>
  <c r="Y883" i="17"/>
  <c r="Z883" i="17"/>
  <c r="AA883" i="17"/>
  <c r="AB883" i="17"/>
  <c r="Q884" i="17"/>
  <c r="R884" i="17"/>
  <c r="S884" i="17"/>
  <c r="T884" i="17"/>
  <c r="V884" i="17"/>
  <c r="W884" i="17"/>
  <c r="X884" i="17"/>
  <c r="Y884" i="17"/>
  <c r="Z884" i="17"/>
  <c r="AA884" i="17"/>
  <c r="AB884" i="17"/>
  <c r="Q885" i="17"/>
  <c r="R885" i="17"/>
  <c r="S885" i="17"/>
  <c r="T885" i="17"/>
  <c r="V885" i="17"/>
  <c r="W885" i="17"/>
  <c r="X885" i="17"/>
  <c r="Y885" i="17"/>
  <c r="Z885" i="17"/>
  <c r="AA885" i="17"/>
  <c r="AB885" i="17"/>
  <c r="Q886" i="17"/>
  <c r="R886" i="17"/>
  <c r="S886" i="17"/>
  <c r="T886" i="17"/>
  <c r="V886" i="17"/>
  <c r="W886" i="17"/>
  <c r="X886" i="17"/>
  <c r="Y886" i="17"/>
  <c r="Z886" i="17"/>
  <c r="AA886" i="17"/>
  <c r="AB886" i="17"/>
  <c r="Q887" i="17"/>
  <c r="R887" i="17"/>
  <c r="S887" i="17"/>
  <c r="T887" i="17"/>
  <c r="V887" i="17"/>
  <c r="W887" i="17"/>
  <c r="X887" i="17"/>
  <c r="Y887" i="17"/>
  <c r="Z887" i="17"/>
  <c r="AA887" i="17"/>
  <c r="AB887" i="17"/>
  <c r="Q888" i="17"/>
  <c r="R888" i="17"/>
  <c r="S888" i="17"/>
  <c r="T888" i="17"/>
  <c r="V888" i="17"/>
  <c r="W888" i="17"/>
  <c r="X888" i="17"/>
  <c r="Y888" i="17"/>
  <c r="Z888" i="17"/>
  <c r="AA888" i="17"/>
  <c r="AB888" i="17"/>
  <c r="Q889" i="17"/>
  <c r="R889" i="17"/>
  <c r="S889" i="17"/>
  <c r="T889" i="17"/>
  <c r="V889" i="17"/>
  <c r="W889" i="17"/>
  <c r="X889" i="17"/>
  <c r="Y889" i="17"/>
  <c r="Z889" i="17"/>
  <c r="AA889" i="17"/>
  <c r="AB889" i="17"/>
  <c r="Q890" i="17"/>
  <c r="R890" i="17"/>
  <c r="S890" i="17"/>
  <c r="T890" i="17"/>
  <c r="V890" i="17"/>
  <c r="W890" i="17"/>
  <c r="X890" i="17"/>
  <c r="Y890" i="17"/>
  <c r="Z890" i="17"/>
  <c r="AA890" i="17"/>
  <c r="AB890" i="17"/>
  <c r="Q891" i="17"/>
  <c r="R891" i="17"/>
  <c r="S891" i="17"/>
  <c r="T891" i="17"/>
  <c r="V891" i="17"/>
  <c r="W891" i="17"/>
  <c r="X891" i="17"/>
  <c r="Y891" i="17"/>
  <c r="Z891" i="17"/>
  <c r="AA891" i="17"/>
  <c r="AB891" i="17"/>
  <c r="Q892" i="17"/>
  <c r="R892" i="17"/>
  <c r="S892" i="17"/>
  <c r="T892" i="17"/>
  <c r="V892" i="17"/>
  <c r="W892" i="17"/>
  <c r="X892" i="17"/>
  <c r="Y892" i="17"/>
  <c r="Z892" i="17"/>
  <c r="AA892" i="17"/>
  <c r="AB892" i="17"/>
  <c r="Q893" i="17"/>
  <c r="R893" i="17"/>
  <c r="S893" i="17"/>
  <c r="T893" i="17"/>
  <c r="V893" i="17"/>
  <c r="W893" i="17"/>
  <c r="X893" i="17"/>
  <c r="Y893" i="17"/>
  <c r="Z893" i="17"/>
  <c r="AA893" i="17"/>
  <c r="AB893" i="17"/>
  <c r="Q894" i="17"/>
  <c r="R894" i="17"/>
  <c r="S894" i="17"/>
  <c r="T894" i="17"/>
  <c r="V894" i="17"/>
  <c r="W894" i="17"/>
  <c r="X894" i="17"/>
  <c r="Y894" i="17"/>
  <c r="Z894" i="17"/>
  <c r="AA894" i="17"/>
  <c r="AB894" i="17"/>
  <c r="AH895" i="17"/>
  <c r="AI895" i="17"/>
  <c r="AJ895" i="17"/>
  <c r="AK895" i="17"/>
  <c r="AL895" i="17"/>
  <c r="AM895" i="17"/>
  <c r="AN895" i="17"/>
  <c r="AO895" i="17"/>
  <c r="AP895" i="17"/>
  <c r="AQ895" i="17"/>
  <c r="AG896" i="17"/>
  <c r="AH896" i="17"/>
  <c r="AI896" i="17"/>
  <c r="AJ896" i="17"/>
  <c r="AK896" i="17"/>
  <c r="AL896" i="17"/>
  <c r="AM896" i="17"/>
  <c r="AN896" i="17"/>
  <c r="AO896" i="17"/>
  <c r="AP896" i="17"/>
  <c r="AQ896" i="17"/>
  <c r="AG897" i="17"/>
  <c r="AH897" i="17"/>
  <c r="AI897" i="17"/>
  <c r="AJ897" i="17"/>
  <c r="AK897" i="17"/>
  <c r="AL897" i="17"/>
  <c r="AM897" i="17"/>
  <c r="AN897" i="17"/>
  <c r="AO897" i="17"/>
  <c r="AP897" i="17"/>
  <c r="AQ897" i="17"/>
  <c r="AG898" i="17"/>
  <c r="AH898" i="17"/>
  <c r="AI898" i="17"/>
  <c r="AJ898" i="17"/>
  <c r="AK898" i="17"/>
  <c r="AL898" i="17"/>
  <c r="AM898" i="17"/>
  <c r="AN898" i="17"/>
  <c r="AO898" i="17"/>
  <c r="AP898" i="17"/>
  <c r="AQ898" i="17"/>
  <c r="AG899" i="17"/>
  <c r="AH899" i="17"/>
  <c r="AI899" i="17"/>
  <c r="AJ899" i="17"/>
  <c r="AK899" i="17"/>
  <c r="AL899" i="17"/>
  <c r="AM899" i="17"/>
  <c r="AN899" i="17"/>
  <c r="AO899" i="17"/>
  <c r="AP899" i="17"/>
  <c r="AQ899" i="17"/>
  <c r="AG900" i="17"/>
  <c r="AH900" i="17"/>
  <c r="AI900" i="17"/>
  <c r="AJ900" i="17"/>
  <c r="AK900" i="17"/>
  <c r="AL900" i="17"/>
  <c r="AN900" i="17"/>
  <c r="AO900" i="17"/>
  <c r="AP900" i="17"/>
  <c r="AQ900" i="17"/>
  <c r="AG901" i="17"/>
  <c r="AH901" i="17"/>
  <c r="AI901" i="17"/>
  <c r="AK901" i="17"/>
  <c r="AL901" i="17"/>
  <c r="AM901" i="17"/>
  <c r="AN901" i="17"/>
  <c r="AO901" i="17"/>
  <c r="AP901" i="17"/>
  <c r="AQ901" i="17"/>
  <c r="AH902" i="17"/>
  <c r="AI902" i="17"/>
  <c r="AJ902" i="17"/>
  <c r="AK902" i="17"/>
  <c r="AL902" i="17"/>
  <c r="AM902" i="17"/>
  <c r="AN902" i="17"/>
  <c r="AO902" i="17"/>
  <c r="AP902" i="17"/>
  <c r="AQ902" i="17"/>
  <c r="AG903" i="17"/>
  <c r="AH903" i="17"/>
  <c r="AI903" i="17"/>
  <c r="AJ903" i="17"/>
  <c r="AK903" i="17"/>
  <c r="AL903" i="17"/>
  <c r="AM903" i="17"/>
  <c r="AN903" i="17"/>
  <c r="AO903" i="17"/>
  <c r="AP903" i="17"/>
  <c r="AQ903" i="17"/>
  <c r="AG904" i="17"/>
  <c r="AH904" i="17"/>
  <c r="AI904" i="17"/>
  <c r="AJ904" i="17"/>
  <c r="AK904" i="17"/>
  <c r="AL904" i="17"/>
  <c r="AM904" i="17"/>
  <c r="AN904" i="17"/>
  <c r="AO904" i="17"/>
  <c r="AP904" i="17"/>
  <c r="AQ904" i="17"/>
  <c r="AG905" i="17"/>
  <c r="AH905" i="17"/>
  <c r="AI905" i="17"/>
  <c r="AJ905" i="17"/>
  <c r="AK905" i="17"/>
  <c r="AL905" i="17"/>
  <c r="AM905" i="17"/>
  <c r="AN905" i="17"/>
  <c r="AO905" i="17"/>
  <c r="AP905" i="17"/>
  <c r="AQ905" i="17"/>
  <c r="AG906" i="17"/>
  <c r="AH906" i="17"/>
  <c r="AI906" i="17"/>
  <c r="AJ906" i="17"/>
  <c r="AK906" i="17"/>
  <c r="AL906" i="17"/>
  <c r="AM906" i="17"/>
  <c r="AN906" i="17"/>
  <c r="AO906" i="17"/>
  <c r="AP906" i="17"/>
  <c r="AQ906" i="17"/>
  <c r="AG907" i="17"/>
  <c r="AH907" i="17"/>
  <c r="AI907" i="17"/>
  <c r="AJ907" i="17"/>
  <c r="AK907" i="17"/>
  <c r="AL907" i="17"/>
  <c r="AM907" i="17"/>
  <c r="AN907" i="17"/>
  <c r="AO907" i="17"/>
  <c r="AP907" i="17"/>
  <c r="AQ907" i="17"/>
  <c r="AG908" i="17"/>
  <c r="AH908" i="17"/>
  <c r="AI908" i="17"/>
  <c r="AJ908" i="17"/>
  <c r="AK908" i="17"/>
  <c r="AL908" i="17"/>
  <c r="AM908" i="17"/>
  <c r="AN908" i="17"/>
  <c r="AO908" i="17"/>
  <c r="AP908" i="17"/>
  <c r="AQ908" i="17"/>
  <c r="AG909" i="17"/>
  <c r="AH909" i="17"/>
  <c r="AI909" i="17"/>
  <c r="AK909" i="17"/>
  <c r="AL909" i="17"/>
  <c r="AM909" i="17"/>
  <c r="AN909" i="17"/>
  <c r="AO909" i="17"/>
  <c r="AP909" i="17"/>
  <c r="AQ909" i="17"/>
  <c r="AH910" i="17"/>
  <c r="AI910" i="17"/>
  <c r="AJ910" i="17"/>
  <c r="AK910" i="17"/>
  <c r="AL910" i="17"/>
  <c r="AM910" i="17"/>
  <c r="AN910" i="17"/>
  <c r="AO910" i="17"/>
  <c r="AP910" i="17"/>
  <c r="AQ910" i="17"/>
  <c r="AG911" i="17"/>
  <c r="AH911" i="17"/>
  <c r="AI911" i="17"/>
  <c r="AJ911" i="17"/>
  <c r="AK911" i="17"/>
  <c r="AM911" i="17"/>
  <c r="AN911" i="17"/>
  <c r="AO911" i="17"/>
  <c r="AP911" i="17"/>
  <c r="AQ911" i="17"/>
  <c r="AG912" i="17"/>
  <c r="AH912" i="17"/>
  <c r="AI912" i="17"/>
  <c r="AJ912" i="17"/>
  <c r="AK912" i="17"/>
  <c r="AL912" i="17"/>
  <c r="AM912" i="17"/>
  <c r="AN912" i="17"/>
  <c r="AO912" i="17"/>
  <c r="AP912" i="17"/>
  <c r="AQ912" i="17"/>
  <c r="AG913" i="17"/>
  <c r="AH913" i="17"/>
  <c r="AI913" i="17"/>
  <c r="AJ913" i="17"/>
  <c r="AK913" i="17"/>
  <c r="AL913" i="17"/>
  <c r="AM913" i="17"/>
  <c r="AN913" i="17"/>
  <c r="AO913" i="17"/>
  <c r="AP913" i="17"/>
  <c r="AQ913" i="17"/>
  <c r="AG914" i="17"/>
  <c r="AH914" i="17"/>
  <c r="AI914" i="17"/>
  <c r="AJ914" i="17"/>
  <c r="AK914" i="17"/>
  <c r="AL914" i="17"/>
  <c r="AM914" i="17"/>
  <c r="AN914" i="17"/>
  <c r="AO914" i="17"/>
  <c r="AP914" i="17"/>
  <c r="AQ914" i="17"/>
  <c r="AG915" i="17"/>
  <c r="AH915" i="17"/>
  <c r="AI915" i="17"/>
  <c r="AJ915" i="17"/>
  <c r="AK915" i="17"/>
  <c r="AL915" i="17"/>
  <c r="AM915" i="17"/>
  <c r="AN915" i="17"/>
  <c r="AO915" i="17"/>
  <c r="AP915" i="17"/>
  <c r="AQ915" i="17"/>
  <c r="AG916" i="17"/>
  <c r="AH916" i="17"/>
  <c r="AI916" i="17"/>
  <c r="AJ916" i="17"/>
  <c r="AK916" i="17"/>
  <c r="AL916" i="17"/>
  <c r="AM916" i="17"/>
  <c r="AN916" i="17"/>
  <c r="AO916" i="17"/>
  <c r="AP916" i="17"/>
  <c r="AQ916" i="17"/>
  <c r="AG917" i="17"/>
  <c r="AH917" i="17"/>
  <c r="AI917" i="17"/>
  <c r="AJ917" i="17"/>
  <c r="AK917" i="17"/>
  <c r="AL917" i="17"/>
  <c r="AM917" i="17"/>
  <c r="AN917" i="17"/>
  <c r="AO917" i="17"/>
  <c r="AP917" i="17"/>
  <c r="AQ917" i="17"/>
  <c r="AH918" i="17"/>
  <c r="AI918" i="17"/>
  <c r="AJ918" i="17"/>
  <c r="AK918" i="17"/>
  <c r="AL918" i="17"/>
  <c r="AM918" i="17"/>
  <c r="AN918" i="17"/>
  <c r="AO918" i="17"/>
  <c r="AP918" i="17"/>
  <c r="AQ918" i="17"/>
  <c r="AG919" i="17"/>
  <c r="AH919" i="17"/>
  <c r="AI919" i="17"/>
  <c r="AJ919" i="17"/>
  <c r="AK919" i="17"/>
  <c r="AM919" i="17"/>
  <c r="AN919" i="17"/>
  <c r="AO919" i="17"/>
  <c r="AP919" i="17"/>
  <c r="AQ919" i="17"/>
  <c r="AG920" i="17"/>
  <c r="AH920" i="17"/>
  <c r="AI920" i="17"/>
  <c r="AJ920" i="17"/>
  <c r="AK920" i="17"/>
  <c r="AL920" i="17"/>
  <c r="AM920" i="17"/>
  <c r="AN920" i="17"/>
  <c r="AO920" i="17"/>
  <c r="AP920" i="17"/>
  <c r="AQ920" i="17"/>
  <c r="AG921" i="17"/>
  <c r="AH921" i="17"/>
  <c r="AI921" i="17"/>
  <c r="AJ921" i="17"/>
  <c r="AK921" i="17"/>
  <c r="AL921" i="17"/>
  <c r="AM921" i="17"/>
  <c r="AO921" i="17"/>
  <c r="AP921" i="17"/>
  <c r="AQ921" i="17"/>
  <c r="AG922" i="17"/>
  <c r="AH922" i="17"/>
  <c r="AI922" i="17"/>
  <c r="AJ922" i="17"/>
  <c r="AK922" i="17"/>
  <c r="AL922" i="17"/>
  <c r="AM922" i="17"/>
  <c r="AN922" i="17"/>
  <c r="AO922" i="17"/>
  <c r="AP922" i="17"/>
  <c r="AQ922" i="17"/>
  <c r="AG923" i="17"/>
  <c r="AH923" i="17"/>
  <c r="AI923" i="17"/>
  <c r="AJ923" i="17"/>
  <c r="AK923" i="17"/>
  <c r="AL923" i="17"/>
  <c r="AM923" i="17"/>
  <c r="AN923" i="17"/>
  <c r="AO923" i="17"/>
  <c r="AP923" i="17"/>
  <c r="AQ923" i="17"/>
  <c r="AG924" i="17"/>
  <c r="AH924" i="17"/>
  <c r="AI924" i="17"/>
  <c r="AJ924" i="17"/>
  <c r="AK924" i="17"/>
  <c r="AL924" i="17"/>
  <c r="AM924" i="17"/>
  <c r="AN924" i="17"/>
  <c r="AO924" i="17"/>
  <c r="AP924" i="17"/>
  <c r="AQ924" i="17"/>
  <c r="AG925" i="17"/>
  <c r="AH925" i="17"/>
  <c r="AI925" i="17"/>
  <c r="AJ925" i="17"/>
  <c r="AK925" i="17"/>
  <c r="AL925" i="17"/>
  <c r="AM925" i="17"/>
  <c r="AN925" i="17"/>
  <c r="AO925" i="17"/>
  <c r="AP925" i="17"/>
  <c r="AQ925" i="17"/>
  <c r="AG926" i="17"/>
  <c r="AH926" i="17"/>
  <c r="AI926" i="17"/>
  <c r="AJ926" i="17"/>
  <c r="AK926" i="17"/>
  <c r="AL926" i="17"/>
  <c r="AM926" i="17"/>
  <c r="AN926" i="17"/>
  <c r="AO926" i="17"/>
  <c r="AP926" i="17"/>
  <c r="AQ926" i="17"/>
  <c r="AG927" i="17"/>
  <c r="AH927" i="17"/>
  <c r="AI927" i="17"/>
  <c r="AJ927" i="17"/>
  <c r="AK927" i="17"/>
  <c r="AM927" i="17"/>
  <c r="AN927" i="17"/>
  <c r="AO927" i="17"/>
  <c r="AP927" i="17"/>
  <c r="AQ927" i="17"/>
  <c r="AG928" i="17"/>
  <c r="AH928" i="17"/>
  <c r="AI928" i="17"/>
  <c r="AJ928" i="17"/>
  <c r="AK928" i="17"/>
  <c r="AL928" i="17"/>
  <c r="AM928" i="17"/>
  <c r="AN928" i="17"/>
  <c r="AO928" i="17"/>
  <c r="AP928" i="17"/>
  <c r="AQ928" i="17"/>
  <c r="AG929" i="17"/>
  <c r="AH929" i="17"/>
  <c r="AI929" i="17"/>
  <c r="AJ929" i="17"/>
  <c r="AK929" i="17"/>
  <c r="AL929" i="17"/>
  <c r="AM929" i="17"/>
  <c r="AO929" i="17"/>
  <c r="AP929" i="17"/>
  <c r="AQ929" i="17"/>
  <c r="AG930" i="17"/>
  <c r="AH930" i="17"/>
  <c r="AI930" i="17"/>
  <c r="AJ930" i="17"/>
  <c r="AL930" i="17"/>
  <c r="AM930" i="17"/>
  <c r="AN930" i="17"/>
  <c r="AO930" i="17"/>
  <c r="AP930" i="17"/>
  <c r="AQ930" i="17"/>
  <c r="AG931" i="17"/>
  <c r="AI931" i="17"/>
  <c r="AJ931" i="17"/>
  <c r="AK931" i="17"/>
  <c r="AL931" i="17"/>
  <c r="AM931" i="17"/>
  <c r="AN931" i="17"/>
  <c r="AO931" i="17"/>
  <c r="AP931" i="17"/>
  <c r="AQ931" i="17"/>
  <c r="AG932" i="17"/>
  <c r="AH932" i="17"/>
  <c r="AI932" i="17"/>
  <c r="AJ932" i="17"/>
  <c r="AK932" i="17"/>
  <c r="AL932" i="17"/>
  <c r="AM932" i="17"/>
  <c r="AN932" i="17"/>
  <c r="AO932" i="17"/>
  <c r="AP932" i="17"/>
  <c r="AQ932" i="17"/>
  <c r="R7" i="17"/>
  <c r="S7" i="17"/>
  <c r="T7" i="17"/>
  <c r="V7" i="17"/>
  <c r="W7" i="17"/>
  <c r="X7" i="17"/>
  <c r="Y7" i="17"/>
  <c r="Z7" i="17"/>
  <c r="AA7" i="17"/>
  <c r="AB7" i="17"/>
  <c r="AK8" i="17"/>
  <c r="AK9" i="17"/>
  <c r="AK10" i="17"/>
  <c r="AK7" i="17"/>
  <c r="AI8" i="17"/>
  <c r="AI9" i="17"/>
  <c r="AI10" i="17"/>
  <c r="AI7" i="17"/>
  <c r="AG8" i="17"/>
  <c r="AG9" i="17"/>
  <c r="AG10" i="17"/>
  <c r="AG7" i="17"/>
  <c r="Q7" i="17"/>
  <c r="O5" i="17"/>
  <c r="N5" i="17"/>
  <c r="M5" i="17"/>
  <c r="L5" i="17"/>
  <c r="K5" i="17"/>
  <c r="J5" i="17"/>
  <c r="I5" i="17"/>
  <c r="H5" i="17"/>
  <c r="G5" i="17"/>
  <c r="F5" i="17"/>
  <c r="E5" i="17"/>
  <c r="D5" i="17"/>
  <c r="B5" i="17"/>
  <c r="A5" i="17"/>
  <c r="O4" i="17"/>
  <c r="N4" i="17"/>
  <c r="M4" i="17"/>
  <c r="L4" i="17"/>
  <c r="K4" i="17"/>
  <c r="J4" i="17"/>
  <c r="I4" i="17"/>
  <c r="H4" i="17"/>
  <c r="G4" i="17"/>
  <c r="F4" i="17"/>
  <c r="E4" i="17"/>
  <c r="D4" i="17"/>
  <c r="S48" i="16"/>
  <c r="S49" i="16"/>
  <c r="S50" i="16"/>
  <c r="S47" i="16"/>
  <c r="Q48" i="16"/>
  <c r="G26" i="20" s="1"/>
  <c r="Q49" i="16"/>
  <c r="G27" i="20" s="1"/>
  <c r="Q50" i="16"/>
  <c r="G28" i="20" s="1"/>
  <c r="Q47" i="16"/>
  <c r="G25" i="20" s="1"/>
  <c r="O48" i="16"/>
  <c r="E26" i="20" s="1"/>
  <c r="O49" i="16"/>
  <c r="E27" i="20" s="1"/>
  <c r="O50" i="16"/>
  <c r="E28" i="20" s="1"/>
  <c r="O47" i="16"/>
  <c r="E25" i="20" s="1"/>
  <c r="S37" i="16"/>
  <c r="S38" i="16"/>
  <c r="S39" i="16"/>
  <c r="S36" i="16"/>
  <c r="Q37" i="16"/>
  <c r="G16" i="20" s="1"/>
  <c r="Q38" i="16"/>
  <c r="G17" i="20" s="1"/>
  <c r="Q39" i="16"/>
  <c r="G18" i="20" s="1"/>
  <c r="Q36" i="16"/>
  <c r="G15" i="20" s="1"/>
  <c r="O37" i="16"/>
  <c r="O38" i="16"/>
  <c r="O39" i="16"/>
  <c r="O36" i="16"/>
  <c r="R25" i="16"/>
  <c r="R26" i="16"/>
  <c r="R27" i="16"/>
  <c r="R28" i="16"/>
  <c r="R24" i="16"/>
  <c r="V13" i="16"/>
  <c r="AH8" i="17" s="1"/>
  <c r="V14" i="16"/>
  <c r="AH9" i="17" s="1"/>
  <c r="V15" i="16"/>
  <c r="AH10" i="17" s="1"/>
  <c r="V12" i="16"/>
  <c r="AH7" i="17" s="1"/>
  <c r="U13" i="16"/>
  <c r="AF8" i="17" s="1"/>
  <c r="U14" i="16"/>
  <c r="AF9" i="17" s="1"/>
  <c r="U15" i="16"/>
  <c r="AF10" i="17" s="1"/>
  <c r="U12" i="16"/>
  <c r="AF7" i="17" s="1"/>
  <c r="H29" i="16"/>
  <c r="S26" i="16"/>
  <c r="S27" i="16"/>
  <c r="S28" i="16"/>
  <c r="S25" i="16"/>
  <c r="Q26" i="16"/>
  <c r="G6" i="20" s="1"/>
  <c r="Q27" i="16"/>
  <c r="G7" i="20" s="1"/>
  <c r="Q28" i="16"/>
  <c r="G8" i="20" s="1"/>
  <c r="Q25" i="16"/>
  <c r="O26" i="16"/>
  <c r="O27" i="16"/>
  <c r="O28" i="16"/>
  <c r="O25" i="16"/>
  <c r="AB1046" i="17" l="1"/>
  <c r="S1046" i="17"/>
  <c r="U1006" i="17"/>
  <c r="U1047" i="17" s="1"/>
  <c r="AA1046" i="17"/>
  <c r="Z1046" i="17"/>
  <c r="Y1046" i="17"/>
  <c r="X1046" i="17"/>
  <c r="W1046" i="17"/>
  <c r="Q1046" i="17"/>
  <c r="V1046" i="17"/>
  <c r="R1046" i="17"/>
  <c r="W1027" i="17"/>
  <c r="X1027" i="17"/>
  <c r="AM1027" i="17" s="1"/>
  <c r="Q1027" i="17"/>
  <c r="AF1027" i="17" s="1"/>
  <c r="Y1027" i="17"/>
  <c r="AN1027" i="17" s="1"/>
  <c r="R1027" i="17"/>
  <c r="AG1027" i="17" s="1"/>
  <c r="Z1027" i="17"/>
  <c r="AO1027" i="17" s="1"/>
  <c r="AE1009" i="17"/>
  <c r="S1027" i="17"/>
  <c r="AH1027" i="17" s="1"/>
  <c r="AA1027" i="17"/>
  <c r="T1027" i="17"/>
  <c r="AI1027" i="17" s="1"/>
  <c r="AB1027" i="17"/>
  <c r="AQ1027" i="17" s="1"/>
  <c r="U1027" i="17"/>
  <c r="AJ1027" i="17" s="1"/>
  <c r="V1027" i="17"/>
  <c r="AK1027" i="17" s="1"/>
  <c r="T1046" i="17"/>
  <c r="U1040" i="17"/>
  <c r="AJ1040" i="17" s="1"/>
  <c r="U1034" i="17"/>
  <c r="AJ1034" i="17" s="1"/>
  <c r="U1041" i="17"/>
  <c r="AJ1041" i="17" s="1"/>
  <c r="U1036" i="17"/>
  <c r="AJ1036" i="17" s="1"/>
  <c r="U1039" i="17"/>
  <c r="AJ1039" i="17" s="1"/>
  <c r="U1044" i="17"/>
  <c r="AJ1044" i="17" s="1"/>
  <c r="U1042" i="17"/>
  <c r="AJ1042" i="17" s="1"/>
  <c r="U1037" i="17"/>
  <c r="AJ1037" i="17" s="1"/>
  <c r="U1043" i="17"/>
  <c r="AJ1043" i="17" s="1"/>
  <c r="U1033" i="17"/>
  <c r="U1035" i="17"/>
  <c r="AJ1035" i="17" s="1"/>
  <c r="U1038" i="17"/>
  <c r="AJ1038" i="17" s="1"/>
  <c r="U1029" i="17"/>
  <c r="AJ1029" i="17" s="1"/>
  <c r="U1028" i="17"/>
  <c r="U1030" i="17"/>
  <c r="AJ1030" i="17" s="1"/>
  <c r="U1031" i="17"/>
  <c r="AJ1031" i="17" s="1"/>
  <c r="U1032" i="17"/>
  <c r="AJ1032" i="17" s="1"/>
  <c r="U1015" i="17"/>
  <c r="U1008" i="17"/>
  <c r="U1021" i="17"/>
  <c r="U1024" i="17"/>
  <c r="U1025" i="17"/>
  <c r="U1023" i="17"/>
  <c r="U1018" i="17"/>
  <c r="U1011" i="17"/>
  <c r="U1019" i="17"/>
  <c r="U1012" i="17"/>
  <c r="U1013" i="17"/>
  <c r="U1026" i="17"/>
  <c r="U1010" i="17"/>
  <c r="U1016" i="17"/>
  <c r="U1007" i="17"/>
  <c r="U1022" i="17"/>
  <c r="U1020" i="17"/>
  <c r="U1014" i="17"/>
  <c r="U1009" i="17"/>
  <c r="U1017" i="17"/>
  <c r="G5" i="20"/>
  <c r="F25" i="16"/>
  <c r="N27" i="16"/>
  <c r="N26" i="16"/>
  <c r="N25" i="16"/>
  <c r="P28" i="16"/>
  <c r="P27" i="16"/>
  <c r="P26" i="16"/>
  <c r="N28" i="16"/>
  <c r="P25" i="16"/>
  <c r="H51" i="16"/>
  <c r="Z1028" i="17"/>
  <c r="R1034" i="17"/>
  <c r="AG1034" i="17" s="1"/>
  <c r="V1008" i="17"/>
  <c r="R1006" i="17"/>
  <c r="R1028" i="17"/>
  <c r="S1006" i="17"/>
  <c r="T1029" i="17"/>
  <c r="AI1029" i="17" s="1"/>
  <c r="Z1006" i="17"/>
  <c r="Y1025" i="17"/>
  <c r="Q1021" i="17"/>
  <c r="Q1019" i="17"/>
  <c r="Y1017" i="17"/>
  <c r="Y1015" i="17"/>
  <c r="Q1013" i="17"/>
  <c r="Q1011" i="17"/>
  <c r="Y1044" i="17"/>
  <c r="AN1044" i="17" s="1"/>
  <c r="Y1042" i="17"/>
  <c r="AN1042" i="17" s="1"/>
  <c r="Y1040" i="17"/>
  <c r="AN1040" i="17" s="1"/>
  <c r="Y1038" i="17"/>
  <c r="AN1038" i="17" s="1"/>
  <c r="Y1036" i="17"/>
  <c r="AN1036" i="17" s="1"/>
  <c r="Y1034" i="17"/>
  <c r="AN1034" i="17" s="1"/>
  <c r="AA1031" i="17"/>
  <c r="AP1031" i="17" s="1"/>
  <c r="AA1029" i="17"/>
  <c r="AP1029" i="17" s="1"/>
  <c r="Y1006" i="17"/>
  <c r="Q1007" i="17"/>
  <c r="AB1026" i="17"/>
  <c r="T1026" i="17"/>
  <c r="X1025" i="17"/>
  <c r="AB1024" i="17"/>
  <c r="T1024" i="17"/>
  <c r="X1023" i="17"/>
  <c r="AB1022" i="17"/>
  <c r="T1022" i="17"/>
  <c r="X1021" i="17"/>
  <c r="AB1020" i="17"/>
  <c r="T1020" i="17"/>
  <c r="X1019" i="17"/>
  <c r="AB1018" i="17"/>
  <c r="T1018" i="17"/>
  <c r="X1017" i="17"/>
  <c r="AB1016" i="17"/>
  <c r="T1016" i="17"/>
  <c r="X1015" i="17"/>
  <c r="AB1014" i="17"/>
  <c r="T1014" i="17"/>
  <c r="X1013" i="17"/>
  <c r="AB1012" i="17"/>
  <c r="T1012" i="17"/>
  <c r="X1011" i="17"/>
  <c r="AB1010" i="17"/>
  <c r="T1010" i="17"/>
  <c r="X1009" i="17"/>
  <c r="AB1008" i="17"/>
  <c r="T1008" i="17"/>
  <c r="Y1028" i="17"/>
  <c r="Q1033" i="17"/>
  <c r="X1044" i="17"/>
  <c r="AM1044" i="17" s="1"/>
  <c r="AB1043" i="17"/>
  <c r="AQ1043" i="17" s="1"/>
  <c r="T1043" i="17"/>
  <c r="AI1043" i="17" s="1"/>
  <c r="X1042" i="17"/>
  <c r="AM1042" i="17" s="1"/>
  <c r="AB1041" i="17"/>
  <c r="AQ1041" i="17" s="1"/>
  <c r="T1041" i="17"/>
  <c r="AI1041" i="17" s="1"/>
  <c r="X1040" i="17"/>
  <c r="AM1040" i="17" s="1"/>
  <c r="AB1039" i="17"/>
  <c r="AQ1039" i="17" s="1"/>
  <c r="T1039" i="17"/>
  <c r="AI1039" i="17" s="1"/>
  <c r="X1038" i="17"/>
  <c r="AM1038" i="17" s="1"/>
  <c r="AB1037" i="17"/>
  <c r="AQ1037" i="17" s="1"/>
  <c r="T1037" i="17"/>
  <c r="AI1037" i="17" s="1"/>
  <c r="X1036" i="17"/>
  <c r="AM1036" i="17" s="1"/>
  <c r="AB1035" i="17"/>
  <c r="AQ1035" i="17" s="1"/>
  <c r="T1035" i="17"/>
  <c r="AI1035" i="17" s="1"/>
  <c r="X1034" i="17"/>
  <c r="AM1034" i="17" s="1"/>
  <c r="V1032" i="17"/>
  <c r="AK1032" i="17" s="1"/>
  <c r="Z1031" i="17"/>
  <c r="AO1031" i="17" s="1"/>
  <c r="R1031" i="17"/>
  <c r="AG1031" i="17" s="1"/>
  <c r="V1030" i="17"/>
  <c r="AK1030" i="17" s="1"/>
  <c r="Z1029" i="17"/>
  <c r="AO1029" i="17" s="1"/>
  <c r="R1029" i="17"/>
  <c r="AG1029" i="17" s="1"/>
  <c r="Y1023" i="17"/>
  <c r="Q1044" i="17"/>
  <c r="AF1044" i="17" s="1"/>
  <c r="Q1042" i="17"/>
  <c r="AF1042" i="17" s="1"/>
  <c r="Q1040" i="17"/>
  <c r="AF1040" i="17" s="1"/>
  <c r="Q1038" i="17"/>
  <c r="Q1036" i="17"/>
  <c r="Q1034" i="17"/>
  <c r="AF1034" i="17" s="1"/>
  <c r="S1031" i="17"/>
  <c r="AH1031" i="17" s="1"/>
  <c r="W1030" i="17"/>
  <c r="AL1030" i="17" s="1"/>
  <c r="X1006" i="17"/>
  <c r="AB1007" i="17"/>
  <c r="T1007" i="17"/>
  <c r="AL1027" i="17"/>
  <c r="AA1026" i="17"/>
  <c r="S1026" i="17"/>
  <c r="W1025" i="17"/>
  <c r="AA1024" i="17"/>
  <c r="S1024" i="17"/>
  <c r="W1023" i="17"/>
  <c r="AA1022" i="17"/>
  <c r="S1022" i="17"/>
  <c r="W1021" i="17"/>
  <c r="AA1020" i="17"/>
  <c r="S1020" i="17"/>
  <c r="W1019" i="17"/>
  <c r="AA1018" i="17"/>
  <c r="S1018" i="17"/>
  <c r="W1017" i="17"/>
  <c r="AA1016" i="17"/>
  <c r="S1016" i="17"/>
  <c r="W1015" i="17"/>
  <c r="AA1014" i="17"/>
  <c r="S1014" i="17"/>
  <c r="W1013" i="17"/>
  <c r="AA1012" i="17"/>
  <c r="S1012" i="17"/>
  <c r="W1011" i="17"/>
  <c r="AA1010" i="17"/>
  <c r="S1010" i="17"/>
  <c r="W1009" i="17"/>
  <c r="AA1008" i="17"/>
  <c r="S1008" i="17"/>
  <c r="X1028" i="17"/>
  <c r="AB1033" i="17"/>
  <c r="T1033" i="17"/>
  <c r="W1044" i="17"/>
  <c r="AL1044" i="17" s="1"/>
  <c r="AA1043" i="17"/>
  <c r="AP1043" i="17" s="1"/>
  <c r="S1043" i="17"/>
  <c r="AH1043" i="17" s="1"/>
  <c r="W1042" i="17"/>
  <c r="AL1042" i="17" s="1"/>
  <c r="AA1041" i="17"/>
  <c r="AP1041" i="17" s="1"/>
  <c r="S1041" i="17"/>
  <c r="AH1041" i="17" s="1"/>
  <c r="W1040" i="17"/>
  <c r="AL1040" i="17" s="1"/>
  <c r="AA1039" i="17"/>
  <c r="AP1039" i="17" s="1"/>
  <c r="S1039" i="17"/>
  <c r="AH1039" i="17" s="1"/>
  <c r="W1038" i="17"/>
  <c r="AL1038" i="17" s="1"/>
  <c r="AA1037" i="17"/>
  <c r="AP1037" i="17" s="1"/>
  <c r="S1037" i="17"/>
  <c r="AH1037" i="17" s="1"/>
  <c r="W1036" i="17"/>
  <c r="AL1036" i="17" s="1"/>
  <c r="AA1035" i="17"/>
  <c r="AP1035" i="17" s="1"/>
  <c r="S1035" i="17"/>
  <c r="AH1035" i="17" s="1"/>
  <c r="W1034" i="17"/>
  <c r="AL1034" i="17" s="1"/>
  <c r="Y1031" i="17"/>
  <c r="AN1031" i="17" s="1"/>
  <c r="Q1031" i="17"/>
  <c r="AF1031" i="17" s="1"/>
  <c r="Y1029" i="17"/>
  <c r="AN1029" i="17" s="1"/>
  <c r="Q1029" i="17"/>
  <c r="AF1029" i="17" s="1"/>
  <c r="V1007" i="17"/>
  <c r="Q1025" i="17"/>
  <c r="Q1023" i="17"/>
  <c r="Y1021" i="17"/>
  <c r="Y1019" i="17"/>
  <c r="Q1017" i="17"/>
  <c r="Q1015" i="17"/>
  <c r="Y1013" i="17"/>
  <c r="Y1011" i="17"/>
  <c r="Y1009" i="17"/>
  <c r="Q1009" i="17"/>
  <c r="V1033" i="17"/>
  <c r="W1032" i="17"/>
  <c r="AL1032" i="17" s="1"/>
  <c r="S1029" i="17"/>
  <c r="AH1029" i="17" s="1"/>
  <c r="W1006" i="17"/>
  <c r="AA1007" i="17"/>
  <c r="S1007" i="17"/>
  <c r="Z1026" i="17"/>
  <c r="R1026" i="17"/>
  <c r="V1025" i="17"/>
  <c r="Z1024" i="17"/>
  <c r="R1024" i="17"/>
  <c r="V1023" i="17"/>
  <c r="Z1022" i="17"/>
  <c r="R1022" i="17"/>
  <c r="V1021" i="17"/>
  <c r="Z1020" i="17"/>
  <c r="R1020" i="17"/>
  <c r="V1019" i="17"/>
  <c r="Z1018" i="17"/>
  <c r="R1018" i="17"/>
  <c r="V1017" i="17"/>
  <c r="Z1016" i="17"/>
  <c r="R1016" i="17"/>
  <c r="V1015" i="17"/>
  <c r="Z1014" i="17"/>
  <c r="R1014" i="17"/>
  <c r="V1013" i="17"/>
  <c r="Z1012" i="17"/>
  <c r="R1012" i="17"/>
  <c r="V1011" i="17"/>
  <c r="Z1010" i="17"/>
  <c r="R1010" i="17"/>
  <c r="V1009" i="17"/>
  <c r="Z1008" i="17"/>
  <c r="R1008" i="17"/>
  <c r="W1028" i="17"/>
  <c r="AA1033" i="17"/>
  <c r="S1033" i="17"/>
  <c r="V1044" i="17"/>
  <c r="AK1044" i="17" s="1"/>
  <c r="Z1043" i="17"/>
  <c r="AO1043" i="17" s="1"/>
  <c r="R1043" i="17"/>
  <c r="AG1043" i="17" s="1"/>
  <c r="V1042" i="17"/>
  <c r="AK1042" i="17" s="1"/>
  <c r="Z1041" i="17"/>
  <c r="AO1041" i="17" s="1"/>
  <c r="R1041" i="17"/>
  <c r="AG1041" i="17" s="1"/>
  <c r="V1040" i="17"/>
  <c r="AK1040" i="17" s="1"/>
  <c r="Z1039" i="17"/>
  <c r="AO1039" i="17" s="1"/>
  <c r="R1039" i="17"/>
  <c r="AG1039" i="17" s="1"/>
  <c r="V1038" i="17"/>
  <c r="AK1038" i="17" s="1"/>
  <c r="Z1037" i="17"/>
  <c r="AO1037" i="17" s="1"/>
  <c r="R1037" i="17"/>
  <c r="AG1037" i="17" s="1"/>
  <c r="V1036" i="17"/>
  <c r="AK1036" i="17" s="1"/>
  <c r="Z1035" i="17"/>
  <c r="AO1035" i="17" s="1"/>
  <c r="R1035" i="17"/>
  <c r="AG1035" i="17" s="1"/>
  <c r="V1034" i="17"/>
  <c r="AK1034" i="17" s="1"/>
  <c r="AB1032" i="17"/>
  <c r="AQ1032" i="17" s="1"/>
  <c r="T1032" i="17"/>
  <c r="AI1032" i="17" s="1"/>
  <c r="X1031" i="17"/>
  <c r="AM1031" i="17" s="1"/>
  <c r="AB1030" i="17"/>
  <c r="AQ1030" i="17" s="1"/>
  <c r="T1030" i="17"/>
  <c r="AI1030" i="17" s="1"/>
  <c r="X1029" i="17"/>
  <c r="AM1029" i="17" s="1"/>
  <c r="V1006" i="17"/>
  <c r="Z1007" i="17"/>
  <c r="R1007" i="17"/>
  <c r="Y1026" i="17"/>
  <c r="Q1026" i="17"/>
  <c r="Y1024" i="17"/>
  <c r="Q1024" i="17"/>
  <c r="Y1022" i="17"/>
  <c r="Q1022" i="17"/>
  <c r="Y1020" i="17"/>
  <c r="Q1020" i="17"/>
  <c r="Y1018" i="17"/>
  <c r="Q1018" i="17"/>
  <c r="Y1016" i="17"/>
  <c r="Q1016" i="17"/>
  <c r="Y1014" i="17"/>
  <c r="Q1014" i="17"/>
  <c r="Y1012" i="17"/>
  <c r="Q1012" i="17"/>
  <c r="Y1010" i="17"/>
  <c r="Q1010" i="17"/>
  <c r="Y1008" i="17"/>
  <c r="Q1008" i="17"/>
  <c r="V1028" i="17"/>
  <c r="Z1033" i="17"/>
  <c r="R1033" i="17"/>
  <c r="Y1043" i="17"/>
  <c r="AN1043" i="17" s="1"/>
  <c r="Q1043" i="17"/>
  <c r="AF1043" i="17" s="1"/>
  <c r="Y1041" i="17"/>
  <c r="AN1041" i="17" s="1"/>
  <c r="Q1041" i="17"/>
  <c r="AF1041" i="17" s="1"/>
  <c r="Y1039" i="17"/>
  <c r="AN1039" i="17" s="1"/>
  <c r="Q1039" i="17"/>
  <c r="AF1039" i="17" s="1"/>
  <c r="Y1037" i="17"/>
  <c r="AN1037" i="17" s="1"/>
  <c r="Q1037" i="17"/>
  <c r="AF1037" i="17" s="1"/>
  <c r="Y1035" i="17"/>
  <c r="AN1035" i="17" s="1"/>
  <c r="Q1035" i="17"/>
  <c r="AF1035" i="17" s="1"/>
  <c r="AA1032" i="17"/>
  <c r="AP1032" i="17" s="1"/>
  <c r="S1032" i="17"/>
  <c r="AH1032" i="17" s="1"/>
  <c r="W1031" i="17"/>
  <c r="AL1031" i="17" s="1"/>
  <c r="AA1030" i="17"/>
  <c r="AP1030" i="17" s="1"/>
  <c r="S1030" i="17"/>
  <c r="AH1030" i="17" s="1"/>
  <c r="W1029" i="17"/>
  <c r="AL1029" i="17" s="1"/>
  <c r="Q1006" i="17"/>
  <c r="AJ1006" i="17"/>
  <c r="Y1007" i="17"/>
  <c r="X1026" i="17"/>
  <c r="AB1025" i="17"/>
  <c r="T1025" i="17"/>
  <c r="X1024" i="17"/>
  <c r="AB1023" i="17"/>
  <c r="T1023" i="17"/>
  <c r="X1022" i="17"/>
  <c r="AB1021" i="17"/>
  <c r="T1021" i="17"/>
  <c r="X1020" i="17"/>
  <c r="AB1019" i="17"/>
  <c r="T1019" i="17"/>
  <c r="X1018" i="17"/>
  <c r="AB1017" i="17"/>
  <c r="T1017" i="17"/>
  <c r="X1016" i="17"/>
  <c r="AB1015" i="17"/>
  <c r="T1015" i="17"/>
  <c r="X1014" i="17"/>
  <c r="AB1013" i="17"/>
  <c r="T1013" i="17"/>
  <c r="X1012" i="17"/>
  <c r="AB1011" i="17"/>
  <c r="T1011" i="17"/>
  <c r="X1010" i="17"/>
  <c r="AB1009" i="17"/>
  <c r="T1009" i="17"/>
  <c r="X1008" i="17"/>
  <c r="Q1028" i="17"/>
  <c r="Y1033" i="17"/>
  <c r="AB1044" i="17"/>
  <c r="AQ1044" i="17" s="1"/>
  <c r="T1044" i="17"/>
  <c r="AI1044" i="17" s="1"/>
  <c r="X1043" i="17"/>
  <c r="AM1043" i="17" s="1"/>
  <c r="AB1042" i="17"/>
  <c r="AQ1042" i="17" s="1"/>
  <c r="T1042" i="17"/>
  <c r="AI1042" i="17" s="1"/>
  <c r="X1041" i="17"/>
  <c r="AM1041" i="17" s="1"/>
  <c r="AB1040" i="17"/>
  <c r="AQ1040" i="17" s="1"/>
  <c r="T1040" i="17"/>
  <c r="AI1040" i="17" s="1"/>
  <c r="X1039" i="17"/>
  <c r="AM1039" i="17" s="1"/>
  <c r="AB1038" i="17"/>
  <c r="AQ1038" i="17" s="1"/>
  <c r="T1038" i="17"/>
  <c r="AI1038" i="17" s="1"/>
  <c r="X1037" i="17"/>
  <c r="AM1037" i="17" s="1"/>
  <c r="AB1036" i="17"/>
  <c r="AQ1036" i="17" s="1"/>
  <c r="T1036" i="17"/>
  <c r="AI1036" i="17" s="1"/>
  <c r="X1035" i="17"/>
  <c r="AM1035" i="17" s="1"/>
  <c r="AB1034" i="17"/>
  <c r="AQ1034" i="17" s="1"/>
  <c r="T1034" i="17"/>
  <c r="AI1034" i="17" s="1"/>
  <c r="Z1032" i="17"/>
  <c r="AO1032" i="17" s="1"/>
  <c r="R1032" i="17"/>
  <c r="AG1032" i="17" s="1"/>
  <c r="V1031" i="17"/>
  <c r="AK1031" i="17" s="1"/>
  <c r="Z1030" i="17"/>
  <c r="AO1030" i="17" s="1"/>
  <c r="R1030" i="17"/>
  <c r="AG1030" i="17" s="1"/>
  <c r="V1029" i="17"/>
  <c r="AK1029" i="17" s="1"/>
  <c r="AB1006" i="17"/>
  <c r="T1006" i="17"/>
  <c r="X1007" i="17"/>
  <c r="AP1027" i="17"/>
  <c r="W1026" i="17"/>
  <c r="AA1025" i="17"/>
  <c r="S1025" i="17"/>
  <c r="W1024" i="17"/>
  <c r="AA1023" i="17"/>
  <c r="S1023" i="17"/>
  <c r="W1022" i="17"/>
  <c r="AA1021" i="17"/>
  <c r="S1021" i="17"/>
  <c r="W1020" i="17"/>
  <c r="AA1019" i="17"/>
  <c r="S1019" i="17"/>
  <c r="W1018" i="17"/>
  <c r="AA1017" i="17"/>
  <c r="S1017" i="17"/>
  <c r="W1016" i="17"/>
  <c r="AA1015" i="17"/>
  <c r="S1015" i="17"/>
  <c r="W1014" i="17"/>
  <c r="AA1013" i="17"/>
  <c r="S1013" i="17"/>
  <c r="W1012" i="17"/>
  <c r="AA1011" i="17"/>
  <c r="S1011" i="17"/>
  <c r="W1010" i="17"/>
  <c r="AA1009" i="17"/>
  <c r="S1009" i="17"/>
  <c r="W1008" i="17"/>
  <c r="AB1028" i="17"/>
  <c r="T1028" i="17"/>
  <c r="X1033" i="17"/>
  <c r="AA1044" i="17"/>
  <c r="AP1044" i="17" s="1"/>
  <c r="S1044" i="17"/>
  <c r="AH1044" i="17" s="1"/>
  <c r="W1043" i="17"/>
  <c r="AL1043" i="17" s="1"/>
  <c r="AA1042" i="17"/>
  <c r="AP1042" i="17" s="1"/>
  <c r="S1042" i="17"/>
  <c r="AH1042" i="17" s="1"/>
  <c r="W1041" i="17"/>
  <c r="AL1041" i="17" s="1"/>
  <c r="AA1040" i="17"/>
  <c r="AP1040" i="17" s="1"/>
  <c r="S1040" i="17"/>
  <c r="AH1040" i="17" s="1"/>
  <c r="W1039" i="17"/>
  <c r="AL1039" i="17" s="1"/>
  <c r="AA1038" i="17"/>
  <c r="AP1038" i="17" s="1"/>
  <c r="S1038" i="17"/>
  <c r="AH1038" i="17" s="1"/>
  <c r="W1037" i="17"/>
  <c r="AL1037" i="17" s="1"/>
  <c r="AA1036" i="17"/>
  <c r="AP1036" i="17" s="1"/>
  <c r="S1036" i="17"/>
  <c r="AH1036" i="17" s="1"/>
  <c r="W1035" i="17"/>
  <c r="AL1035" i="17" s="1"/>
  <c r="AA1034" i="17"/>
  <c r="AP1034" i="17" s="1"/>
  <c r="S1034" i="17"/>
  <c r="AH1034" i="17" s="1"/>
  <c r="Y1032" i="17"/>
  <c r="AN1032" i="17" s="1"/>
  <c r="Q1032" i="17"/>
  <c r="AF1032" i="17" s="1"/>
  <c r="Y1030" i="17"/>
  <c r="AN1030" i="17" s="1"/>
  <c r="Q1030" i="17"/>
  <c r="AF1030" i="17" s="1"/>
  <c r="AA1006" i="17"/>
  <c r="W1007" i="17"/>
  <c r="V1026" i="17"/>
  <c r="Z1025" i="17"/>
  <c r="R1025" i="17"/>
  <c r="V1024" i="17"/>
  <c r="Z1023" i="17"/>
  <c r="R1023" i="17"/>
  <c r="V1022" i="17"/>
  <c r="Z1021" i="17"/>
  <c r="R1021" i="17"/>
  <c r="V1020" i="17"/>
  <c r="Z1019" i="17"/>
  <c r="R1019" i="17"/>
  <c r="V1018" i="17"/>
  <c r="Z1017" i="17"/>
  <c r="R1017" i="17"/>
  <c r="V1016" i="17"/>
  <c r="Z1015" i="17"/>
  <c r="R1015" i="17"/>
  <c r="V1014" i="17"/>
  <c r="Z1013" i="17"/>
  <c r="R1013" i="17"/>
  <c r="V1012" i="17"/>
  <c r="Z1011" i="17"/>
  <c r="R1011" i="17"/>
  <c r="V1010" i="17"/>
  <c r="Z1009" i="17"/>
  <c r="R1009" i="17"/>
  <c r="AA1028" i="17"/>
  <c r="S1028" i="17"/>
  <c r="W1033" i="17"/>
  <c r="Z1044" i="17"/>
  <c r="AO1044" i="17" s="1"/>
  <c r="R1044" i="17"/>
  <c r="AG1044" i="17" s="1"/>
  <c r="V1043" i="17"/>
  <c r="AK1043" i="17" s="1"/>
  <c r="Z1042" i="17"/>
  <c r="AO1042" i="17" s="1"/>
  <c r="R1042" i="17"/>
  <c r="AG1042" i="17" s="1"/>
  <c r="V1041" i="17"/>
  <c r="AK1041" i="17" s="1"/>
  <c r="Z1040" i="17"/>
  <c r="AO1040" i="17" s="1"/>
  <c r="R1040" i="17"/>
  <c r="AG1040" i="17" s="1"/>
  <c r="V1039" i="17"/>
  <c r="AK1039" i="17" s="1"/>
  <c r="Z1038" i="17"/>
  <c r="AO1038" i="17" s="1"/>
  <c r="R1038" i="17"/>
  <c r="AG1038" i="17" s="1"/>
  <c r="V1037" i="17"/>
  <c r="AK1037" i="17" s="1"/>
  <c r="Z1036" i="17"/>
  <c r="AO1036" i="17" s="1"/>
  <c r="R1036" i="17"/>
  <c r="AG1036" i="17" s="1"/>
  <c r="V1035" i="17"/>
  <c r="AK1035" i="17" s="1"/>
  <c r="Z1034" i="17"/>
  <c r="AO1034" i="17" s="1"/>
  <c r="X1032" i="17"/>
  <c r="AM1032" i="17" s="1"/>
  <c r="AB1031" i="17"/>
  <c r="AQ1031" i="17" s="1"/>
  <c r="T1031" i="17"/>
  <c r="AI1031" i="17" s="1"/>
  <c r="X1030" i="17"/>
  <c r="AM1030" i="17" s="1"/>
  <c r="AB1029" i="17"/>
  <c r="AQ1029" i="17" s="1"/>
  <c r="AC894" i="17"/>
  <c r="AC892" i="17"/>
  <c r="AC886" i="17"/>
  <c r="AC884" i="17"/>
  <c r="AC882" i="17"/>
  <c r="AC880" i="17"/>
  <c r="AC878" i="17"/>
  <c r="AC876" i="17"/>
  <c r="AC872" i="17"/>
  <c r="AC870" i="17"/>
  <c r="AC866" i="17"/>
  <c r="AC864" i="17"/>
  <c r="AC862" i="17"/>
  <c r="AC860" i="17"/>
  <c r="AC858" i="17"/>
  <c r="AC856" i="17"/>
  <c r="AC854" i="17"/>
  <c r="AC852" i="17"/>
  <c r="AC850" i="17"/>
  <c r="AC848" i="17"/>
  <c r="AC846" i="17"/>
  <c r="AC844" i="17"/>
  <c r="AC842" i="17"/>
  <c r="AC840" i="17"/>
  <c r="AC838" i="17"/>
  <c r="AC834" i="17"/>
  <c r="AC832" i="17"/>
  <c r="AC830" i="17"/>
  <c r="AC828" i="17"/>
  <c r="AC826" i="17"/>
  <c r="AC824" i="17"/>
  <c r="AC822" i="17"/>
  <c r="AC820" i="17"/>
  <c r="AC816" i="17"/>
  <c r="AC812" i="17"/>
  <c r="AC810" i="17"/>
  <c r="AC806" i="17"/>
  <c r="AC804" i="17"/>
  <c r="AC802" i="17"/>
  <c r="AC800" i="17"/>
  <c r="AC798" i="17"/>
  <c r="AC796" i="17"/>
  <c r="AC794" i="17"/>
  <c r="AC792" i="17"/>
  <c r="AC790" i="17"/>
  <c r="AC788" i="17"/>
  <c r="AC786" i="17"/>
  <c r="AC784" i="17"/>
  <c r="AC782" i="17"/>
  <c r="AC778" i="17"/>
  <c r="AC776" i="17"/>
  <c r="AC128" i="17"/>
  <c r="AC14" i="17"/>
  <c r="AF928" i="17"/>
  <c r="AC928" i="17"/>
  <c r="AF920" i="17"/>
  <c r="AC920" i="17"/>
  <c r="AF918" i="17"/>
  <c r="AC918" i="17"/>
  <c r="AF902" i="17"/>
  <c r="AC902" i="17"/>
  <c r="AC888" i="17"/>
  <c r="AC814" i="17"/>
  <c r="AC780" i="17"/>
  <c r="AC774" i="17"/>
  <c r="AC772" i="17"/>
  <c r="AC768" i="17"/>
  <c r="AC766" i="17"/>
  <c r="AC764" i="17"/>
  <c r="AC762" i="17"/>
  <c r="AC760" i="17"/>
  <c r="AC758" i="17"/>
  <c r="AC756" i="17"/>
  <c r="AC754" i="17"/>
  <c r="AC752" i="17"/>
  <c r="AC750" i="17"/>
  <c r="AC748" i="17"/>
  <c r="AC746" i="17"/>
  <c r="AC744" i="17"/>
  <c r="AC742" i="17"/>
  <c r="AC740" i="17"/>
  <c r="AC738" i="17"/>
  <c r="AC736" i="17"/>
  <c r="AC734" i="17"/>
  <c r="AC732" i="17"/>
  <c r="AC730" i="17"/>
  <c r="AC728" i="17"/>
  <c r="AC726" i="17"/>
  <c r="AC724" i="17"/>
  <c r="AC722" i="17"/>
  <c r="AC720" i="17"/>
  <c r="AC718" i="17"/>
  <c r="AC716" i="17"/>
  <c r="AC714" i="17"/>
  <c r="AC712" i="17"/>
  <c r="AC710" i="17"/>
  <c r="AC708" i="17"/>
  <c r="AC706" i="17"/>
  <c r="AC704" i="17"/>
  <c r="AC702" i="17"/>
  <c r="AC700" i="17"/>
  <c r="AC698" i="17"/>
  <c r="AC696" i="17"/>
  <c r="AC694" i="17"/>
  <c r="AC692" i="17"/>
  <c r="AC690" i="17"/>
  <c r="AC688" i="17"/>
  <c r="AC686" i="17"/>
  <c r="AC896" i="17"/>
  <c r="AC890" i="17"/>
  <c r="AF932" i="17"/>
  <c r="AC932" i="17"/>
  <c r="AF930" i="17"/>
  <c r="AC930" i="17"/>
  <c r="AF914" i="17"/>
  <c r="AC914" i="17"/>
  <c r="AF912" i="17"/>
  <c r="AC912" i="17"/>
  <c r="AF910" i="17"/>
  <c r="AC910" i="17"/>
  <c r="AF898" i="17"/>
  <c r="AC898" i="17"/>
  <c r="AC868" i="17"/>
  <c r="AC836" i="17"/>
  <c r="AF916" i="17"/>
  <c r="AC916" i="17"/>
  <c r="AF926" i="17"/>
  <c r="AC926" i="17"/>
  <c r="AF924" i="17"/>
  <c r="AC924" i="17"/>
  <c r="AF908" i="17"/>
  <c r="AC908" i="17"/>
  <c r="AC818" i="17"/>
  <c r="AC763" i="17"/>
  <c r="AF922" i="17"/>
  <c r="AC922" i="17"/>
  <c r="AF906" i="17"/>
  <c r="AC906" i="17"/>
  <c r="AF904" i="17"/>
  <c r="AC904" i="17"/>
  <c r="AF900" i="17"/>
  <c r="AC900" i="17"/>
  <c r="AC874" i="17"/>
  <c r="AC808" i="17"/>
  <c r="AC770" i="17"/>
  <c r="AC684" i="17"/>
  <c r="AC682" i="17"/>
  <c r="AC680" i="17"/>
  <c r="AC678" i="17"/>
  <c r="AC676" i="17"/>
  <c r="AC674" i="17"/>
  <c r="AC672" i="17"/>
  <c r="AC670" i="17"/>
  <c r="AC668" i="17"/>
  <c r="AC666" i="17"/>
  <c r="AC664" i="17"/>
  <c r="AC662" i="17"/>
  <c r="AC660" i="17"/>
  <c r="AC658" i="17"/>
  <c r="AC656" i="17"/>
  <c r="AC654" i="17"/>
  <c r="AC652" i="17"/>
  <c r="AC650" i="17"/>
  <c r="AC648" i="17"/>
  <c r="AC646" i="17"/>
  <c r="AC644" i="17"/>
  <c r="AC642" i="17"/>
  <c r="AC640" i="17"/>
  <c r="AC638" i="17"/>
  <c r="AC636" i="17"/>
  <c r="AC634" i="17"/>
  <c r="AC632" i="17"/>
  <c r="AC630" i="17"/>
  <c r="AC628" i="17"/>
  <c r="AC626" i="17"/>
  <c r="AC624" i="17"/>
  <c r="AC622" i="17"/>
  <c r="AC620" i="17"/>
  <c r="AC618" i="17"/>
  <c r="AC616" i="17"/>
  <c r="AC614" i="17"/>
  <c r="AC612" i="17"/>
  <c r="AC610" i="17"/>
  <c r="AC608" i="17"/>
  <c r="AC606" i="17"/>
  <c r="AC604" i="17"/>
  <c r="AC602" i="17"/>
  <c r="AC600" i="17"/>
  <c r="AC598" i="17"/>
  <c r="AC596" i="17"/>
  <c r="AC594" i="17"/>
  <c r="AC592" i="17"/>
  <c r="AC590" i="17"/>
  <c r="AC588" i="17"/>
  <c r="AC586" i="17"/>
  <c r="AC584" i="17"/>
  <c r="AC582" i="17"/>
  <c r="AC580" i="17"/>
  <c r="AC578" i="17"/>
  <c r="AC576" i="17"/>
  <c r="AC574" i="17"/>
  <c r="AC572" i="17"/>
  <c r="AC570" i="17"/>
  <c r="AC568" i="17"/>
  <c r="AC566" i="17"/>
  <c r="AC564" i="17"/>
  <c r="AC562" i="17"/>
  <c r="AC560" i="17"/>
  <c r="AC558" i="17"/>
  <c r="AC556" i="17"/>
  <c r="AC554" i="17"/>
  <c r="AC552" i="17"/>
  <c r="AC550" i="17"/>
  <c r="AC548" i="17"/>
  <c r="AC546" i="17"/>
  <c r="AC544" i="17"/>
  <c r="AC542" i="17"/>
  <c r="AC540" i="17"/>
  <c r="AC538" i="17"/>
  <c r="AC536" i="17"/>
  <c r="AC534" i="17"/>
  <c r="AC532" i="17"/>
  <c r="AC530" i="17"/>
  <c r="AC528" i="17"/>
  <c r="AC526" i="17"/>
  <c r="AC524" i="17"/>
  <c r="AC522" i="17"/>
  <c r="AC520" i="17"/>
  <c r="AC518" i="17"/>
  <c r="AC516" i="17"/>
  <c r="AC514" i="17"/>
  <c r="AC512" i="17"/>
  <c r="AC510" i="17"/>
  <c r="AC508" i="17"/>
  <c r="AC506" i="17"/>
  <c r="AC504" i="17"/>
  <c r="AC502" i="17"/>
  <c r="AC500" i="17"/>
  <c r="AC498" i="17"/>
  <c r="AC496" i="17"/>
  <c r="AC494" i="17"/>
  <c r="AC492" i="17"/>
  <c r="AC490" i="17"/>
  <c r="AC488" i="17"/>
  <c r="AC486" i="17"/>
  <c r="AC484" i="17"/>
  <c r="AC482" i="17"/>
  <c r="AC480" i="17"/>
  <c r="AC478" i="17"/>
  <c r="AC476" i="17"/>
  <c r="AC474" i="17"/>
  <c r="AC472" i="17"/>
  <c r="AC470" i="17"/>
  <c r="AC468" i="17"/>
  <c r="AC466" i="17"/>
  <c r="AC464" i="17"/>
  <c r="AC462" i="17"/>
  <c r="AC460" i="17"/>
  <c r="AC458" i="17"/>
  <c r="AC456" i="17"/>
  <c r="AC454" i="17"/>
  <c r="AC452" i="17"/>
  <c r="AC450" i="17"/>
  <c r="AC448" i="17"/>
  <c r="AC446" i="17"/>
  <c r="AC444" i="17"/>
  <c r="AC442" i="17"/>
  <c r="AC440" i="17"/>
  <c r="AC438" i="17"/>
  <c r="AC436" i="17"/>
  <c r="AC434" i="17"/>
  <c r="AC432" i="17"/>
  <c r="AC430" i="17"/>
  <c r="AC428" i="17"/>
  <c r="AC426" i="17"/>
  <c r="AC424" i="17"/>
  <c r="AC422" i="17"/>
  <c r="AC420" i="17"/>
  <c r="AC418" i="17"/>
  <c r="AC416" i="17"/>
  <c r="AC414" i="17"/>
  <c r="AC412" i="17"/>
  <c r="AC410" i="17"/>
  <c r="AC408" i="17"/>
  <c r="AC406" i="17"/>
  <c r="AC404" i="17"/>
  <c r="AC402" i="17"/>
  <c r="AC400" i="17"/>
  <c r="AC398" i="17"/>
  <c r="AC396" i="17"/>
  <c r="AC394" i="17"/>
  <c r="AC392" i="17"/>
  <c r="AC390" i="17"/>
  <c r="AC388" i="17"/>
  <c r="AC386" i="17"/>
  <c r="AC384" i="17"/>
  <c r="AC382" i="17"/>
  <c r="AC380" i="17"/>
  <c r="AC378" i="17"/>
  <c r="AC376" i="17"/>
  <c r="AC374" i="17"/>
  <c r="AC372" i="17"/>
  <c r="AC370" i="17"/>
  <c r="AC368" i="17"/>
  <c r="AC366" i="17"/>
  <c r="AC364" i="17"/>
  <c r="AC362" i="17"/>
  <c r="AC360" i="17"/>
  <c r="AC358" i="17"/>
  <c r="AC356" i="17"/>
  <c r="AC354" i="17"/>
  <c r="AC352" i="17"/>
  <c r="AC350" i="17"/>
  <c r="AC348" i="17"/>
  <c r="AC346" i="17"/>
  <c r="AF931" i="17"/>
  <c r="AC931" i="17"/>
  <c r="AF929" i="17"/>
  <c r="AC929" i="17"/>
  <c r="AF927" i="17"/>
  <c r="AC927" i="17"/>
  <c r="AF923" i="17"/>
  <c r="AC923" i="17"/>
  <c r="AF921" i="17"/>
  <c r="AC921" i="17"/>
  <c r="AF911" i="17"/>
  <c r="AC911" i="17"/>
  <c r="AF909" i="17"/>
  <c r="AC909" i="17"/>
  <c r="AC893" i="17"/>
  <c r="AC891" i="17"/>
  <c r="AC889" i="17"/>
  <c r="AC887" i="17"/>
  <c r="AC885" i="17"/>
  <c r="AC883" i="17"/>
  <c r="AC881" i="17"/>
  <c r="AC879" i="17"/>
  <c r="AC877" i="17"/>
  <c r="AC875" i="17"/>
  <c r="AC873" i="17"/>
  <c r="AC871" i="17"/>
  <c r="AC869" i="17"/>
  <c r="AC867" i="17"/>
  <c r="AC865" i="17"/>
  <c r="AC863" i="17"/>
  <c r="AC861" i="17"/>
  <c r="AC859" i="17"/>
  <c r="AC857" i="17"/>
  <c r="AC855" i="17"/>
  <c r="AC853" i="17"/>
  <c r="AC851" i="17"/>
  <c r="AC849" i="17"/>
  <c r="AC847" i="17"/>
  <c r="AC845" i="17"/>
  <c r="AC843" i="17"/>
  <c r="AC841" i="17"/>
  <c r="AC839" i="17"/>
  <c r="AC837" i="17"/>
  <c r="AC835" i="17"/>
  <c r="AC833" i="17"/>
  <c r="AC831" i="17"/>
  <c r="AC829" i="17"/>
  <c r="AC827" i="17"/>
  <c r="AC825" i="17"/>
  <c r="AC823" i="17"/>
  <c r="AC821" i="17"/>
  <c r="AC819" i="17"/>
  <c r="AC817" i="17"/>
  <c r="AC815" i="17"/>
  <c r="AC813" i="17"/>
  <c r="AC811" i="17"/>
  <c r="AC809" i="17"/>
  <c r="AC807" i="17"/>
  <c r="AC805" i="17"/>
  <c r="AC803" i="17"/>
  <c r="AC801" i="17"/>
  <c r="AC799" i="17"/>
  <c r="AC797" i="17"/>
  <c r="AC795" i="17"/>
  <c r="AC793" i="17"/>
  <c r="AC791" i="17"/>
  <c r="AC789" i="17"/>
  <c r="AC787" i="17"/>
  <c r="AC785" i="17"/>
  <c r="AC783" i="17"/>
  <c r="AC781" i="17"/>
  <c r="AC779" i="17"/>
  <c r="AC777" i="17"/>
  <c r="AC775" i="17"/>
  <c r="AC773" i="17"/>
  <c r="AC771" i="17"/>
  <c r="AC769" i="17"/>
  <c r="AC767" i="17"/>
  <c r="AC765" i="17"/>
  <c r="AC761" i="17"/>
  <c r="AC759" i="17"/>
  <c r="AC757" i="17"/>
  <c r="AC755" i="17"/>
  <c r="AC753" i="17"/>
  <c r="AC751" i="17"/>
  <c r="AC635" i="17"/>
  <c r="AF919" i="17"/>
  <c r="AC919" i="17"/>
  <c r="AF917" i="17"/>
  <c r="AC917" i="17"/>
  <c r="AF913" i="17"/>
  <c r="AC913" i="17"/>
  <c r="AF907" i="17"/>
  <c r="AC907" i="17"/>
  <c r="AF903" i="17"/>
  <c r="AC903" i="17"/>
  <c r="AF901" i="17"/>
  <c r="AC901" i="17"/>
  <c r="AF897" i="17"/>
  <c r="AC897" i="17"/>
  <c r="AF925" i="17"/>
  <c r="AC925" i="17"/>
  <c r="AF915" i="17"/>
  <c r="AC915" i="17"/>
  <c r="AF905" i="17"/>
  <c r="AC905" i="17"/>
  <c r="AF899" i="17"/>
  <c r="AC899" i="17"/>
  <c r="AF895" i="17"/>
  <c r="AC895" i="17"/>
  <c r="AC7" i="17"/>
  <c r="AC749" i="17"/>
  <c r="AC747" i="17"/>
  <c r="AC745" i="17"/>
  <c r="AC743" i="17"/>
  <c r="AC741" i="17"/>
  <c r="AC739" i="17"/>
  <c r="AC737" i="17"/>
  <c r="AC735" i="17"/>
  <c r="AC733" i="17"/>
  <c r="AC731" i="17"/>
  <c r="AC729" i="17"/>
  <c r="AC727" i="17"/>
  <c r="AC725" i="17"/>
  <c r="AC723" i="17"/>
  <c r="AC721" i="17"/>
  <c r="AC719" i="17"/>
  <c r="AC717" i="17"/>
  <c r="AC715" i="17"/>
  <c r="AC713" i="17"/>
  <c r="AC711" i="17"/>
  <c r="AC709" i="17"/>
  <c r="AC707" i="17"/>
  <c r="AC705" i="17"/>
  <c r="AC703" i="17"/>
  <c r="AC701" i="17"/>
  <c r="AC699" i="17"/>
  <c r="AC697" i="17"/>
  <c r="AC695" i="17"/>
  <c r="AC693" i="17"/>
  <c r="AC691" i="17"/>
  <c r="AC689" i="17"/>
  <c r="AC687" i="17"/>
  <c r="AC685" i="17"/>
  <c r="AC683" i="17"/>
  <c r="AC681" i="17"/>
  <c r="AC679" i="17"/>
  <c r="AC677" i="17"/>
  <c r="AC675" i="17"/>
  <c r="AC673" i="17"/>
  <c r="AC671" i="17"/>
  <c r="AC669" i="17"/>
  <c r="AC667" i="17"/>
  <c r="AC665" i="17"/>
  <c r="AC663" i="17"/>
  <c r="AC661" i="17"/>
  <c r="AC659" i="17"/>
  <c r="AC657" i="17"/>
  <c r="AC655" i="17"/>
  <c r="AC653" i="17"/>
  <c r="AC651" i="17"/>
  <c r="AC649" i="17"/>
  <c r="AC647" i="17"/>
  <c r="AC645" i="17"/>
  <c r="AC643" i="17"/>
  <c r="AC641" i="17"/>
  <c r="AC639" i="17"/>
  <c r="AC637" i="17"/>
  <c r="AC633" i="17"/>
  <c r="AC631" i="17"/>
  <c r="AC629" i="17"/>
  <c r="AC627" i="17"/>
  <c r="AC625" i="17"/>
  <c r="AC623" i="17"/>
  <c r="AC621" i="17"/>
  <c r="AC619" i="17"/>
  <c r="AC617" i="17"/>
  <c r="AC615" i="17"/>
  <c r="AC613" i="17"/>
  <c r="AC611" i="17"/>
  <c r="AC609" i="17"/>
  <c r="AC607" i="17"/>
  <c r="AC605" i="17"/>
  <c r="AC603" i="17"/>
  <c r="AC601" i="17"/>
  <c r="AC599" i="17"/>
  <c r="AC597" i="17"/>
  <c r="AC595" i="17"/>
  <c r="AC593" i="17"/>
  <c r="AC591" i="17"/>
  <c r="AC589" i="17"/>
  <c r="AC587" i="17"/>
  <c r="AC585" i="17"/>
  <c r="AC571" i="17"/>
  <c r="AC507" i="17"/>
  <c r="AC344" i="17"/>
  <c r="AC342" i="17"/>
  <c r="AC340" i="17"/>
  <c r="AC338" i="17"/>
  <c r="AC336" i="17"/>
  <c r="AC334" i="17"/>
  <c r="AC332" i="17"/>
  <c r="AC330" i="17"/>
  <c r="AC328" i="17"/>
  <c r="AC326" i="17"/>
  <c r="AC324" i="17"/>
  <c r="AC322" i="17"/>
  <c r="AC320" i="17"/>
  <c r="AC318" i="17"/>
  <c r="AC316" i="17"/>
  <c r="AC314" i="17"/>
  <c r="AC312" i="17"/>
  <c r="AC310" i="17"/>
  <c r="AC308" i="17"/>
  <c r="AC306" i="17"/>
  <c r="AC304" i="17"/>
  <c r="AC302" i="17"/>
  <c r="AC300" i="17"/>
  <c r="AC298" i="17"/>
  <c r="AC296" i="17"/>
  <c r="AC294" i="17"/>
  <c r="AC292" i="17"/>
  <c r="AC290" i="17"/>
  <c r="AC288" i="17"/>
  <c r="AC286" i="17"/>
  <c r="AC284" i="17"/>
  <c r="AC282" i="17"/>
  <c r="AC280" i="17"/>
  <c r="AC278" i="17"/>
  <c r="AC276" i="17"/>
  <c r="AC274" i="17"/>
  <c r="AC272" i="17"/>
  <c r="AC270" i="17"/>
  <c r="AC268" i="17"/>
  <c r="AC266" i="17"/>
  <c r="AC264" i="17"/>
  <c r="AC262" i="17"/>
  <c r="AC260" i="17"/>
  <c r="AC258" i="17"/>
  <c r="AC256" i="17"/>
  <c r="AC254" i="17"/>
  <c r="AC252" i="17"/>
  <c r="AC250" i="17"/>
  <c r="AC248" i="17"/>
  <c r="AC246" i="17"/>
  <c r="AC244" i="17"/>
  <c r="AC242" i="17"/>
  <c r="AC240" i="17"/>
  <c r="AC238" i="17"/>
  <c r="AC228" i="17"/>
  <c r="AM984" i="17"/>
  <c r="AC984" i="17"/>
  <c r="AM974" i="17"/>
  <c r="AC974" i="17"/>
  <c r="AI963" i="17"/>
  <c r="AC963" i="17"/>
  <c r="AM952" i="17"/>
  <c r="AC952" i="17"/>
  <c r="AI939" i="17"/>
  <c r="AC939" i="17"/>
  <c r="AC995" i="17"/>
  <c r="AC236" i="17"/>
  <c r="AC234" i="17"/>
  <c r="AC232" i="17"/>
  <c r="AC230" i="17"/>
  <c r="AC226" i="17"/>
  <c r="AC224" i="17"/>
  <c r="AC222" i="17"/>
  <c r="AC220" i="17"/>
  <c r="AC218" i="17"/>
  <c r="AC216" i="17"/>
  <c r="AC214" i="17"/>
  <c r="AC212" i="17"/>
  <c r="AC210" i="17"/>
  <c r="AC208" i="17"/>
  <c r="AC206" i="17"/>
  <c r="AC204" i="17"/>
  <c r="AC202" i="17"/>
  <c r="AC200" i="17"/>
  <c r="AC198" i="17"/>
  <c r="AC196" i="17"/>
  <c r="AC194" i="17"/>
  <c r="AC192" i="17"/>
  <c r="AC190" i="17"/>
  <c r="AC188" i="17"/>
  <c r="AC186" i="17"/>
  <c r="AC184" i="17"/>
  <c r="AC182" i="17"/>
  <c r="AC180" i="17"/>
  <c r="AC178" i="17"/>
  <c r="AC176" i="17"/>
  <c r="AC174" i="17"/>
  <c r="AC172" i="17"/>
  <c r="AC170" i="17"/>
  <c r="AC168" i="17"/>
  <c r="AC166" i="17"/>
  <c r="AC164" i="17"/>
  <c r="AC162" i="17"/>
  <c r="AC160" i="17"/>
  <c r="AC158" i="17"/>
  <c r="AC156" i="17"/>
  <c r="AC154" i="17"/>
  <c r="AC152" i="17"/>
  <c r="AC150" i="17"/>
  <c r="AC148" i="17"/>
  <c r="AC146" i="17"/>
  <c r="AC144" i="17"/>
  <c r="AC142" i="17"/>
  <c r="AC140" i="17"/>
  <c r="AC138" i="17"/>
  <c r="AC136" i="17"/>
  <c r="AC134" i="17"/>
  <c r="AC78" i="17"/>
  <c r="AC64" i="17"/>
  <c r="AC26" i="17"/>
  <c r="AC16" i="17"/>
  <c r="AC583" i="17"/>
  <c r="AC581" i="17"/>
  <c r="AC579" i="17"/>
  <c r="AC577" i="17"/>
  <c r="AC575" i="17"/>
  <c r="AC573" i="17"/>
  <c r="AC569" i="17"/>
  <c r="AC567" i="17"/>
  <c r="AC565" i="17"/>
  <c r="AC563" i="17"/>
  <c r="AC561" i="17"/>
  <c r="AC559" i="17"/>
  <c r="AC557" i="17"/>
  <c r="AC555" i="17"/>
  <c r="AC553" i="17"/>
  <c r="AC551" i="17"/>
  <c r="AC549" i="17"/>
  <c r="AC547" i="17"/>
  <c r="AC545" i="17"/>
  <c r="AC543" i="17"/>
  <c r="AC541" i="17"/>
  <c r="AC539" i="17"/>
  <c r="AC537" i="17"/>
  <c r="AC535" i="17"/>
  <c r="AC533" i="17"/>
  <c r="AC531" i="17"/>
  <c r="AC529" i="17"/>
  <c r="AC527" i="17"/>
  <c r="AC525" i="17"/>
  <c r="AC523" i="17"/>
  <c r="AC521" i="17"/>
  <c r="AC519" i="17"/>
  <c r="AC517" i="17"/>
  <c r="AC515" i="17"/>
  <c r="AC513" i="17"/>
  <c r="AC511" i="17"/>
  <c r="AC509" i="17"/>
  <c r="AC505" i="17"/>
  <c r="AC503" i="17"/>
  <c r="AC501" i="17"/>
  <c r="AC499" i="17"/>
  <c r="AC497" i="17"/>
  <c r="AC495" i="17"/>
  <c r="AC493" i="17"/>
  <c r="AC491" i="17"/>
  <c r="AC489" i="17"/>
  <c r="AC487" i="17"/>
  <c r="AC485" i="17"/>
  <c r="AC483" i="17"/>
  <c r="AC481" i="17"/>
  <c r="AC479" i="17"/>
  <c r="AC477" i="17"/>
  <c r="AC475" i="17"/>
  <c r="AC473" i="17"/>
  <c r="AC471" i="17"/>
  <c r="AC469" i="17"/>
  <c r="AC467" i="17"/>
  <c r="AC465" i="17"/>
  <c r="AC463" i="17"/>
  <c r="AC461" i="17"/>
  <c r="AC459" i="17"/>
  <c r="AC457" i="17"/>
  <c r="AC455" i="17"/>
  <c r="AC453" i="17"/>
  <c r="AC451" i="17"/>
  <c r="AC449" i="17"/>
  <c r="AC447" i="17"/>
  <c r="AC445" i="17"/>
  <c r="AC443" i="17"/>
  <c r="AC441" i="17"/>
  <c r="AC439" i="17"/>
  <c r="AC437" i="17"/>
  <c r="AC435" i="17"/>
  <c r="AC433" i="17"/>
  <c r="AC431" i="17"/>
  <c r="AC429" i="17"/>
  <c r="AC427" i="17"/>
  <c r="AC425" i="17"/>
  <c r="AC423" i="17"/>
  <c r="AC421" i="17"/>
  <c r="AC419" i="17"/>
  <c r="AC417" i="17"/>
  <c r="AC415" i="17"/>
  <c r="AC413" i="17"/>
  <c r="AC411" i="17"/>
  <c r="AC409" i="17"/>
  <c r="AC407" i="17"/>
  <c r="AC405" i="17"/>
  <c r="AC403" i="17"/>
  <c r="AC401" i="17"/>
  <c r="AC399" i="17"/>
  <c r="AC397" i="17"/>
  <c r="AC395" i="17"/>
  <c r="AC393" i="17"/>
  <c r="AC391" i="17"/>
  <c r="AC389" i="17"/>
  <c r="AC387" i="17"/>
  <c r="AC385" i="17"/>
  <c r="AC383" i="17"/>
  <c r="AC381" i="17"/>
  <c r="AC379" i="17"/>
  <c r="AC377" i="17"/>
  <c r="AC375" i="17"/>
  <c r="AC373" i="17"/>
  <c r="AC371" i="17"/>
  <c r="AC369" i="17"/>
  <c r="AC367" i="17"/>
  <c r="AC365" i="17"/>
  <c r="AC363" i="17"/>
  <c r="AC361" i="17"/>
  <c r="AC359" i="17"/>
  <c r="AC357" i="17"/>
  <c r="AC355" i="17"/>
  <c r="AC353" i="17"/>
  <c r="AC351" i="17"/>
  <c r="AC349" i="17"/>
  <c r="AC347" i="17"/>
  <c r="AC345" i="17"/>
  <c r="AC343" i="17"/>
  <c r="AC341" i="17"/>
  <c r="AC339" i="17"/>
  <c r="AC337" i="17"/>
  <c r="AC335" i="17"/>
  <c r="AC333" i="17"/>
  <c r="AC331" i="17"/>
  <c r="AC329" i="17"/>
  <c r="AC327" i="17"/>
  <c r="AC325" i="17"/>
  <c r="AC323" i="17"/>
  <c r="AC321" i="17"/>
  <c r="AC319" i="17"/>
  <c r="AC317" i="17"/>
  <c r="AC315" i="17"/>
  <c r="AC313" i="17"/>
  <c r="AC311" i="17"/>
  <c r="AC309" i="17"/>
  <c r="AC307" i="17"/>
  <c r="AC305" i="17"/>
  <c r="AC303" i="17"/>
  <c r="AC301" i="17"/>
  <c r="AC299" i="17"/>
  <c r="AC297" i="17"/>
  <c r="AC295" i="17"/>
  <c r="AC293" i="17"/>
  <c r="AC291" i="17"/>
  <c r="AC289" i="17"/>
  <c r="AC287" i="17"/>
  <c r="AC285" i="17"/>
  <c r="AC283" i="17"/>
  <c r="AC281" i="17"/>
  <c r="AC279" i="17"/>
  <c r="AC277" i="17"/>
  <c r="AC275" i="17"/>
  <c r="AC273" i="17"/>
  <c r="AC271" i="17"/>
  <c r="AC269" i="17"/>
  <c r="AC267" i="17"/>
  <c r="AC265" i="17"/>
  <c r="AC263" i="17"/>
  <c r="AC261" i="17"/>
  <c r="AC259" i="17"/>
  <c r="AC257" i="17"/>
  <c r="AC119" i="17"/>
  <c r="AC115" i="17"/>
  <c r="AC67" i="17"/>
  <c r="AC1004" i="17"/>
  <c r="AC994" i="17"/>
  <c r="AC983" i="17"/>
  <c r="AC972" i="17"/>
  <c r="AC962" i="17"/>
  <c r="AC951" i="17"/>
  <c r="AC938" i="17"/>
  <c r="AC1003" i="17"/>
  <c r="AC992" i="17"/>
  <c r="AC982" i="17"/>
  <c r="AC971" i="17"/>
  <c r="AC960" i="17"/>
  <c r="AC948" i="17"/>
  <c r="AC936" i="17"/>
  <c r="AC255" i="17"/>
  <c r="AC253" i="17"/>
  <c r="AC251" i="17"/>
  <c r="AC249" i="17"/>
  <c r="AC247" i="17"/>
  <c r="AC245" i="17"/>
  <c r="AC243" i="17"/>
  <c r="AC241" i="17"/>
  <c r="AC239" i="17"/>
  <c r="AC237" i="17"/>
  <c r="AC235" i="17"/>
  <c r="AC233" i="17"/>
  <c r="AC231" i="17"/>
  <c r="AC229" i="17"/>
  <c r="AC227" i="17"/>
  <c r="AC225" i="17"/>
  <c r="AC223" i="17"/>
  <c r="AC221" i="17"/>
  <c r="AC219" i="17"/>
  <c r="AC217" i="17"/>
  <c r="AC215" i="17"/>
  <c r="AC213" i="17"/>
  <c r="AC211" i="17"/>
  <c r="AC209" i="17"/>
  <c r="AC207" i="17"/>
  <c r="AC205" i="17"/>
  <c r="AC203" i="17"/>
  <c r="AC201" i="17"/>
  <c r="AC199" i="17"/>
  <c r="AC197" i="17"/>
  <c r="AC195" i="17"/>
  <c r="AC193" i="17"/>
  <c r="AC191" i="17"/>
  <c r="AC189" i="17"/>
  <c r="AC187" i="17"/>
  <c r="AC185" i="17"/>
  <c r="AC183" i="17"/>
  <c r="AC181" i="17"/>
  <c r="AC179" i="17"/>
  <c r="AC177" i="17"/>
  <c r="AC175" i="17"/>
  <c r="AC173" i="17"/>
  <c r="AC171" i="17"/>
  <c r="AC169" i="17"/>
  <c r="AC167" i="17"/>
  <c r="AC165" i="17"/>
  <c r="AC163" i="17"/>
  <c r="AC161" i="17"/>
  <c r="AC159" i="17"/>
  <c r="AC157" i="17"/>
  <c r="AC155" i="17"/>
  <c r="AC153" i="17"/>
  <c r="AC151" i="17"/>
  <c r="AC149" i="17"/>
  <c r="AC147" i="17"/>
  <c r="AC145" i="17"/>
  <c r="AC143" i="17"/>
  <c r="AC141" i="17"/>
  <c r="AC139" i="17"/>
  <c r="AC137" i="17"/>
  <c r="AC135" i="17"/>
  <c r="AC133" i="17"/>
  <c r="AC131" i="17"/>
  <c r="AC129" i="17"/>
  <c r="AC127" i="17"/>
  <c r="AC125" i="17"/>
  <c r="AC123" i="17"/>
  <c r="AC121" i="17"/>
  <c r="AC117" i="17"/>
  <c r="AC113" i="17"/>
  <c r="AC111" i="17"/>
  <c r="AC109" i="17"/>
  <c r="AC107" i="17"/>
  <c r="AC105" i="17"/>
  <c r="AC103" i="17"/>
  <c r="AC101" i="17"/>
  <c r="AC99" i="17"/>
  <c r="AC97" i="17"/>
  <c r="AC95" i="17"/>
  <c r="AC93" i="17"/>
  <c r="AC91" i="17"/>
  <c r="AC89" i="17"/>
  <c r="AC87" i="17"/>
  <c r="AC85" i="17"/>
  <c r="AC83" i="17"/>
  <c r="AC81" i="17"/>
  <c r="AC79" i="17"/>
  <c r="AC77" i="17"/>
  <c r="AC75" i="17"/>
  <c r="AC73" i="17"/>
  <c r="AC71" i="17"/>
  <c r="AC69" i="17"/>
  <c r="AC65" i="17"/>
  <c r="AC63" i="17"/>
  <c r="AC61" i="17"/>
  <c r="AC59" i="17"/>
  <c r="AC57" i="17"/>
  <c r="AC55" i="17"/>
  <c r="AC53" i="17"/>
  <c r="AC51" i="17"/>
  <c r="AC49" i="17"/>
  <c r="AC47" i="17"/>
  <c r="AC45" i="17"/>
  <c r="AC43" i="17"/>
  <c r="AC41" i="17"/>
  <c r="AC39" i="17"/>
  <c r="AC37" i="17"/>
  <c r="AC35" i="17"/>
  <c r="AC33" i="17"/>
  <c r="AC31" i="17"/>
  <c r="AC29" i="17"/>
  <c r="AC27" i="17"/>
  <c r="AC25" i="17"/>
  <c r="AC23" i="17"/>
  <c r="AC21" i="17"/>
  <c r="AC19" i="17"/>
  <c r="AC17" i="17"/>
  <c r="AC15" i="17"/>
  <c r="AC13" i="17"/>
  <c r="AC11" i="17"/>
  <c r="AC9" i="17"/>
  <c r="AF1005" i="17"/>
  <c r="AC1005" i="17"/>
  <c r="AF1001" i="17"/>
  <c r="AC1001" i="17"/>
  <c r="AF997" i="17"/>
  <c r="AC997" i="17"/>
  <c r="AF993" i="17"/>
  <c r="AC993" i="17"/>
  <c r="AF989" i="17"/>
  <c r="AC989" i="17"/>
  <c r="AF985" i="17"/>
  <c r="AC985" i="17"/>
  <c r="AF981" i="17"/>
  <c r="AC981" i="17"/>
  <c r="AF977" i="17"/>
  <c r="AC977" i="17"/>
  <c r="AF973" i="17"/>
  <c r="AC973" i="17"/>
  <c r="AF969" i="17"/>
  <c r="AC969" i="17"/>
  <c r="AF965" i="17"/>
  <c r="AC965" i="17"/>
  <c r="AF961" i="17"/>
  <c r="AC961" i="17"/>
  <c r="AF957" i="17"/>
  <c r="AC957" i="17"/>
  <c r="AF953" i="17"/>
  <c r="AC953" i="17"/>
  <c r="AF949" i="17"/>
  <c r="AC949" i="17"/>
  <c r="AF945" i="17"/>
  <c r="AC945" i="17"/>
  <c r="AF941" i="17"/>
  <c r="AC941" i="17"/>
  <c r="AF937" i="17"/>
  <c r="AC937" i="17"/>
  <c r="AF935" i="17"/>
  <c r="AC935" i="17"/>
  <c r="AF933" i="17"/>
  <c r="AC933" i="17"/>
  <c r="AC1002" i="17"/>
  <c r="AC991" i="17"/>
  <c r="AC980" i="17"/>
  <c r="AC970" i="17"/>
  <c r="AC959" i="17"/>
  <c r="AC947" i="17"/>
  <c r="AC1000" i="17"/>
  <c r="AC990" i="17"/>
  <c r="AC979" i="17"/>
  <c r="AC968" i="17"/>
  <c r="AC958" i="17"/>
  <c r="AC946" i="17"/>
  <c r="AC999" i="17"/>
  <c r="AC988" i="17"/>
  <c r="AC978" i="17"/>
  <c r="AC967" i="17"/>
  <c r="AC956" i="17"/>
  <c r="AC944" i="17"/>
  <c r="AC998" i="17"/>
  <c r="AC987" i="17"/>
  <c r="AC976" i="17"/>
  <c r="AC966" i="17"/>
  <c r="AC955" i="17"/>
  <c r="AC943" i="17"/>
  <c r="AC132" i="17"/>
  <c r="AC130" i="17"/>
  <c r="AC126" i="17"/>
  <c r="AC124" i="17"/>
  <c r="AC122" i="17"/>
  <c r="AC120" i="17"/>
  <c r="AC118" i="17"/>
  <c r="AC116" i="17"/>
  <c r="AC114" i="17"/>
  <c r="AC112" i="17"/>
  <c r="AC110" i="17"/>
  <c r="AC108" i="17"/>
  <c r="AC106" i="17"/>
  <c r="AC104" i="17"/>
  <c r="AC102" i="17"/>
  <c r="AC100" i="17"/>
  <c r="AC98" i="17"/>
  <c r="AC96" i="17"/>
  <c r="AC94" i="17"/>
  <c r="AC92" i="17"/>
  <c r="AC90" i="17"/>
  <c r="AC88" i="17"/>
  <c r="AC86" i="17"/>
  <c r="AC84" i="17"/>
  <c r="AC82" i="17"/>
  <c r="AC80" i="17"/>
  <c r="AC76" i="17"/>
  <c r="AC74" i="17"/>
  <c r="AC72" i="17"/>
  <c r="AC70" i="17"/>
  <c r="AC68" i="17"/>
  <c r="AC66" i="17"/>
  <c r="AC62" i="17"/>
  <c r="AC60" i="17"/>
  <c r="AC58" i="17"/>
  <c r="AC56" i="17"/>
  <c r="AC54" i="17"/>
  <c r="AC52" i="17"/>
  <c r="AC50" i="17"/>
  <c r="AC48" i="17"/>
  <c r="AC46" i="17"/>
  <c r="AC44" i="17"/>
  <c r="AC42" i="17"/>
  <c r="AC40" i="17"/>
  <c r="AC38" i="17"/>
  <c r="AC36" i="17"/>
  <c r="AC34" i="17"/>
  <c r="AC32" i="17"/>
  <c r="AC30" i="17"/>
  <c r="AC28" i="17"/>
  <c r="AC24" i="17"/>
  <c r="AC22" i="17"/>
  <c r="AC20" i="17"/>
  <c r="AC18" i="17"/>
  <c r="AC12" i="17"/>
  <c r="AC10" i="17"/>
  <c r="AC8" i="17"/>
  <c r="AF950" i="17"/>
  <c r="AC950" i="17"/>
  <c r="AF942" i="17"/>
  <c r="AC942" i="17"/>
  <c r="AF934" i="17"/>
  <c r="AC934" i="17"/>
  <c r="AC996" i="17"/>
  <c r="AC986" i="17"/>
  <c r="AC975" i="17"/>
  <c r="AC964" i="17"/>
  <c r="AC954" i="17"/>
  <c r="AC940" i="17"/>
  <c r="AG18" i="17"/>
  <c r="AH18" i="17" s="1"/>
  <c r="AE1027" i="1"/>
  <c r="AE945" i="1"/>
  <c r="AE935" i="1"/>
  <c r="AJ949" i="17"/>
  <c r="AK994" i="17"/>
  <c r="AH963" i="17"/>
  <c r="AE1004" i="1"/>
  <c r="AE926" i="1"/>
  <c r="AE999" i="1"/>
  <c r="AG982" i="17"/>
  <c r="AE917" i="1"/>
  <c r="AH979" i="17"/>
  <c r="AH931" i="17"/>
  <c r="AE913" i="1"/>
  <c r="AE972" i="1"/>
  <c r="AE1003" i="1"/>
  <c r="AE991" i="1"/>
  <c r="AE981" i="1"/>
  <c r="AE971" i="1"/>
  <c r="AE962" i="1"/>
  <c r="AE953" i="1"/>
  <c r="AE943" i="1"/>
  <c r="AE934" i="1"/>
  <c r="AE925" i="1"/>
  <c r="AE916" i="1"/>
  <c r="AE907" i="1"/>
  <c r="AE898" i="1"/>
  <c r="AG998" i="17"/>
  <c r="AM988" i="17"/>
  <c r="AK978" i="17"/>
  <c r="AG966" i="17"/>
  <c r="AJ957" i="17"/>
  <c r="AM948" i="17"/>
  <c r="AH939" i="17"/>
  <c r="AK930" i="17"/>
  <c r="AN921" i="17"/>
  <c r="AL911" i="17"/>
  <c r="AG902" i="17"/>
  <c r="AE1002" i="1"/>
  <c r="AE990" i="1"/>
  <c r="AE980" i="1"/>
  <c r="AE970" i="1"/>
  <c r="AE961" i="1"/>
  <c r="AE951" i="1"/>
  <c r="AE942" i="1"/>
  <c r="AE933" i="1"/>
  <c r="AE924" i="1"/>
  <c r="AE915" i="1"/>
  <c r="AE906" i="1"/>
  <c r="AE897" i="1"/>
  <c r="AJ997" i="17"/>
  <c r="AH987" i="17"/>
  <c r="AL975" i="17"/>
  <c r="AJ965" i="17"/>
  <c r="AM956" i="17"/>
  <c r="AH947" i="17"/>
  <c r="AK938" i="17"/>
  <c r="AN929" i="17"/>
  <c r="AL919" i="17"/>
  <c r="AG910" i="17"/>
  <c r="AJ901" i="17"/>
  <c r="AE959" i="1"/>
  <c r="AE941" i="1"/>
  <c r="AE932" i="1"/>
  <c r="AE923" i="1"/>
  <c r="AE914" i="1"/>
  <c r="AE905" i="1"/>
  <c r="AM996" i="17"/>
  <c r="AK986" i="17"/>
  <c r="AG974" i="17"/>
  <c r="AM964" i="17"/>
  <c r="AH955" i="17"/>
  <c r="AK946" i="17"/>
  <c r="AN937" i="17"/>
  <c r="AL927" i="17"/>
  <c r="AG918" i="17"/>
  <c r="AJ909" i="17"/>
  <c r="AM900" i="17"/>
  <c r="AE950" i="1"/>
  <c r="AH995" i="17"/>
  <c r="AL983" i="17"/>
  <c r="AJ973" i="17"/>
  <c r="AJ1005" i="17"/>
  <c r="AE896" i="1"/>
  <c r="AE895" i="1"/>
  <c r="AG895" i="17"/>
  <c r="AE1001" i="1"/>
  <c r="AE993" i="1"/>
  <c r="AE985" i="1"/>
  <c r="AE977" i="1"/>
  <c r="AE1000" i="1"/>
  <c r="AE992" i="1"/>
  <c r="AE984" i="1"/>
  <c r="AE976" i="1"/>
  <c r="AE968" i="1"/>
  <c r="AE960" i="1"/>
  <c r="AE952" i="1"/>
  <c r="AE944" i="1"/>
  <c r="AE936" i="1"/>
  <c r="AE928" i="1"/>
  <c r="AE920" i="1"/>
  <c r="AE912" i="1"/>
  <c r="AE904" i="1"/>
  <c r="AF896" i="17"/>
  <c r="Q1048" i="1"/>
  <c r="U1048" i="1"/>
  <c r="AA1048" i="1"/>
  <c r="AF1006" i="1"/>
  <c r="S1048" i="1"/>
  <c r="R1048" i="1"/>
  <c r="X1048" i="1"/>
  <c r="Z1048" i="1"/>
  <c r="V1050" i="1"/>
  <c r="Y1048" i="1"/>
  <c r="W1048" i="1"/>
  <c r="Y1050" i="1"/>
  <c r="AE1028" i="1"/>
  <c r="AE1029" i="1"/>
  <c r="Z1050" i="1"/>
  <c r="R1050" i="1"/>
  <c r="T1050" i="1"/>
  <c r="AB1050" i="1"/>
  <c r="X1050" i="1"/>
  <c r="AE1032" i="1"/>
  <c r="AE1031" i="1"/>
  <c r="AE1030" i="1"/>
  <c r="AE1006" i="1"/>
  <c r="B4" i="17"/>
  <c r="H40" i="16"/>
  <c r="AQ1028" i="17" l="1"/>
  <c r="AB1049" i="17"/>
  <c r="AI1006" i="17"/>
  <c r="T1047" i="17"/>
  <c r="R1048" i="17"/>
  <c r="AO1006" i="17"/>
  <c r="Z1047" i="17"/>
  <c r="U1048" i="17"/>
  <c r="AP1028" i="17"/>
  <c r="AA1049" i="17"/>
  <c r="AI1028" i="17"/>
  <c r="T1049" i="17"/>
  <c r="AN1028" i="17"/>
  <c r="Y1049" i="17"/>
  <c r="AO1028" i="17"/>
  <c r="Z1049" i="17"/>
  <c r="AJ1033" i="17"/>
  <c r="U1050" i="17"/>
  <c r="AQ1006" i="17"/>
  <c r="AB1047" i="17"/>
  <c r="AN1033" i="17"/>
  <c r="Y1050" i="17"/>
  <c r="Y1048" i="17"/>
  <c r="AG1033" i="17"/>
  <c r="R1050" i="17"/>
  <c r="Z1048" i="17"/>
  <c r="AH1033" i="17"/>
  <c r="S1050" i="17"/>
  <c r="AK1033" i="17"/>
  <c r="V1050" i="17"/>
  <c r="AC1046" i="17"/>
  <c r="AG13" i="17" s="1"/>
  <c r="AN1006" i="17"/>
  <c r="Y1047" i="17"/>
  <c r="Q1049" i="17"/>
  <c r="AO1033" i="17"/>
  <c r="Z1050" i="17"/>
  <c r="AK1006" i="17"/>
  <c r="V1047" i="17"/>
  <c r="AP1033" i="17"/>
  <c r="AA1050" i="17"/>
  <c r="S1048" i="17"/>
  <c r="AH1006" i="17"/>
  <c r="S1047" i="17"/>
  <c r="AF1006" i="17"/>
  <c r="Q1047" i="17"/>
  <c r="AK1028" i="17"/>
  <c r="V1049" i="17"/>
  <c r="AL1028" i="17"/>
  <c r="W1049" i="17"/>
  <c r="AA1048" i="17"/>
  <c r="AI1033" i="17"/>
  <c r="T1050" i="17"/>
  <c r="AG1028" i="17"/>
  <c r="R1049" i="17"/>
  <c r="AJ1028" i="17"/>
  <c r="U1049" i="17"/>
  <c r="AL1006" i="17"/>
  <c r="W1047" i="17"/>
  <c r="AQ1033" i="17"/>
  <c r="AB1050" i="17"/>
  <c r="T1048" i="17"/>
  <c r="AG1006" i="17"/>
  <c r="R1047" i="17"/>
  <c r="AL1033" i="17"/>
  <c r="W1050" i="17"/>
  <c r="W1048" i="17"/>
  <c r="V1048" i="17"/>
  <c r="AM1028" i="17"/>
  <c r="X1049" i="17"/>
  <c r="AB1048" i="17"/>
  <c r="X1048" i="17"/>
  <c r="AH1028" i="17"/>
  <c r="S1049" i="17"/>
  <c r="AP1006" i="17"/>
  <c r="AA1047" i="17"/>
  <c r="AM1033" i="17"/>
  <c r="X1050" i="17"/>
  <c r="AM1006" i="17"/>
  <c r="X1047" i="17"/>
  <c r="AF1033" i="17"/>
  <c r="Q1050" i="17"/>
  <c r="Q1048" i="17"/>
  <c r="K5" i="20"/>
  <c r="E36" i="16"/>
  <c r="G25" i="16"/>
  <c r="AC1015" i="17"/>
  <c r="AC1019" i="17"/>
  <c r="AC1014" i="17"/>
  <c r="AC1035" i="17"/>
  <c r="AC1024" i="17"/>
  <c r="AC1018" i="17"/>
  <c r="AC1029" i="17"/>
  <c r="AC1037" i="17"/>
  <c r="AC1021" i="17"/>
  <c r="AC1023" i="17"/>
  <c r="AC1008" i="17"/>
  <c r="AC1039" i="17"/>
  <c r="AC1011" i="17"/>
  <c r="AC1030" i="17"/>
  <c r="AC1028" i="17"/>
  <c r="AC1022" i="17"/>
  <c r="AC1010" i="17"/>
  <c r="AC1026" i="17"/>
  <c r="AC1025" i="17"/>
  <c r="AC1016" i="17"/>
  <c r="AC1036" i="17"/>
  <c r="AC1009" i="17"/>
  <c r="AC1020" i="17"/>
  <c r="AC1013" i="17"/>
  <c r="AC1017" i="17"/>
  <c r="AC1006" i="17"/>
  <c r="AF14" i="17" s="1"/>
  <c r="AH14" i="17" s="1"/>
  <c r="AC1012" i="17"/>
  <c r="AC1007" i="17"/>
  <c r="AC1038" i="17"/>
  <c r="AF1036" i="17"/>
  <c r="AC1032" i="17"/>
  <c r="AF1038" i="17"/>
  <c r="AC1040" i="17"/>
  <c r="AF1028" i="17"/>
  <c r="AC1033" i="17"/>
  <c r="AC1034" i="17"/>
  <c r="AC1044" i="17"/>
  <c r="AC1031" i="17"/>
  <c r="AC1043" i="17"/>
  <c r="AC1042" i="17"/>
  <c r="AC1027" i="17"/>
  <c r="AC1041" i="17"/>
  <c r="AF13" i="17"/>
  <c r="R36" i="16"/>
  <c r="R47" i="16" s="1"/>
  <c r="R37" i="16"/>
  <c r="R48" i="16" s="1"/>
  <c r="R38" i="16"/>
  <c r="R49" i="16" s="1"/>
  <c r="R39" i="16"/>
  <c r="R50" i="16" s="1"/>
  <c r="R35" i="16"/>
  <c r="R46" i="16" s="1"/>
  <c r="P36" i="16"/>
  <c r="P47" i="16" s="1"/>
  <c r="P37" i="16"/>
  <c r="P48" i="16" s="1"/>
  <c r="P38" i="16"/>
  <c r="P49" i="16" s="1"/>
  <c r="P39" i="16"/>
  <c r="P50" i="16" s="1"/>
  <c r="P35" i="16"/>
  <c r="P46" i="16" s="1"/>
  <c r="N36" i="16"/>
  <c r="N47" i="16" s="1"/>
  <c r="N37" i="16"/>
  <c r="N48" i="16" s="1"/>
  <c r="N38" i="16"/>
  <c r="N49" i="16" s="1"/>
  <c r="N39" i="16"/>
  <c r="N50" i="16" s="1"/>
  <c r="N35" i="16"/>
  <c r="N46" i="16" s="1"/>
  <c r="AF16" i="17" l="1"/>
  <c r="AH16" i="17" s="1"/>
  <c r="AC1047" i="17"/>
  <c r="AC1048" i="17"/>
  <c r="AG15" i="17" s="1"/>
  <c r="AF15" i="17"/>
  <c r="AC1049" i="17"/>
  <c r="AC1050" i="17"/>
  <c r="AG17" i="17" s="1"/>
  <c r="AF17" i="17"/>
  <c r="AF19" i="17" l="1"/>
  <c r="B25" i="16"/>
  <c r="B36" i="16" s="1"/>
  <c r="B47" i="16" s="1"/>
  <c r="B26" i="16"/>
  <c r="B37" i="16" s="1"/>
  <c r="B48" i="16" s="1"/>
  <c r="B27" i="16"/>
  <c r="B38" i="16" s="1"/>
  <c r="B49" i="16" s="1"/>
  <c r="B28" i="16"/>
  <c r="B39" i="16" s="1"/>
  <c r="B50" i="16" s="1"/>
  <c r="B29" i="16"/>
  <c r="B40" i="16" s="1"/>
  <c r="B51" i="16" s="1"/>
  <c r="B24" i="16"/>
  <c r="B35" i="16" s="1"/>
  <c r="B46" i="16" s="1"/>
  <c r="D33" i="16"/>
  <c r="D44" i="16" s="1"/>
  <c r="N17" i="16"/>
  <c r="H6" i="15"/>
  <c r="AD1048" i="1"/>
  <c r="AD1050" i="1"/>
  <c r="AW3" i="1"/>
  <c r="D15" i="16" s="1"/>
  <c r="AW2" i="1"/>
  <c r="D14" i="16" s="1"/>
  <c r="AU4" i="1"/>
  <c r="D13" i="16" s="1"/>
  <c r="AU3" i="1"/>
  <c r="D12" i="16" s="1"/>
  <c r="AU2" i="1"/>
  <c r="D11" i="16" s="1"/>
  <c r="F16" i="16"/>
  <c r="O32" i="16" l="1"/>
  <c r="M43" i="16"/>
  <c r="M32" i="16"/>
  <c r="K54" i="16"/>
  <c r="F14" i="16"/>
  <c r="F12" i="16"/>
  <c r="D17" i="16" l="1"/>
  <c r="B4" i="15" l="1"/>
  <c r="B5" i="15"/>
  <c r="B3" i="15"/>
  <c r="C4" i="15"/>
  <c r="C5" i="15"/>
  <c r="C3" i="15"/>
  <c r="D12" i="13"/>
  <c r="G18" i="13"/>
  <c r="B9" i="13"/>
  <c r="F4" i="15" l="1"/>
  <c r="F5" i="15"/>
  <c r="F3" i="15"/>
  <c r="AC187" i="1"/>
  <c r="AD187" i="1"/>
  <c r="AC188" i="1"/>
  <c r="AD188" i="1"/>
  <c r="AC189" i="1"/>
  <c r="AD189" i="1"/>
  <c r="AC190" i="1"/>
  <c r="AD190" i="1"/>
  <c r="AC191" i="1"/>
  <c r="AD191" i="1"/>
  <c r="AC192" i="1"/>
  <c r="AD192" i="1"/>
  <c r="AC193" i="1"/>
  <c r="AD193" i="1"/>
  <c r="AC194" i="1"/>
  <c r="AD194" i="1"/>
  <c r="AC195" i="1"/>
  <c r="AD195" i="1"/>
  <c r="AC196" i="1"/>
  <c r="AD196" i="1"/>
  <c r="AC197" i="1"/>
  <c r="AD197" i="1"/>
  <c r="AC198" i="1"/>
  <c r="AD198" i="1"/>
  <c r="AC199" i="1"/>
  <c r="AD199" i="1"/>
  <c r="AC200" i="1"/>
  <c r="AD200" i="1"/>
  <c r="AC201" i="1"/>
  <c r="AD201" i="1"/>
  <c r="AC202" i="1"/>
  <c r="AD202" i="1"/>
  <c r="AC203" i="1"/>
  <c r="AD203" i="1"/>
  <c r="AC204" i="1"/>
  <c r="AD204" i="1"/>
  <c r="AC205" i="1"/>
  <c r="AD205" i="1"/>
  <c r="AC206" i="1"/>
  <c r="AD206" i="1"/>
  <c r="AC207" i="1"/>
  <c r="AD207" i="1"/>
  <c r="AC208" i="1"/>
  <c r="AD208" i="1"/>
  <c r="AC209" i="1"/>
  <c r="AD209" i="1"/>
  <c r="AC210" i="1"/>
  <c r="AD210" i="1"/>
  <c r="AC211" i="1"/>
  <c r="AD211" i="1"/>
  <c r="AC212" i="1"/>
  <c r="AD212" i="1"/>
  <c r="AC213" i="1"/>
  <c r="AD213" i="1"/>
  <c r="AC214" i="1"/>
  <c r="AD214" i="1"/>
  <c r="AC215" i="1"/>
  <c r="AD215" i="1"/>
  <c r="AC216" i="1"/>
  <c r="AD216" i="1"/>
  <c r="AC217" i="1"/>
  <c r="AD217" i="1"/>
  <c r="AC218" i="1"/>
  <c r="AD218" i="1"/>
  <c r="AC219" i="1"/>
  <c r="AD219" i="1"/>
  <c r="AC220" i="1"/>
  <c r="AD220" i="1"/>
  <c r="AC221" i="1"/>
  <c r="AD221" i="1"/>
  <c r="AC222" i="1"/>
  <c r="AD222" i="1"/>
  <c r="AC223" i="1"/>
  <c r="AD223" i="1"/>
  <c r="AC224" i="1"/>
  <c r="AD224" i="1"/>
  <c r="AC225" i="1"/>
  <c r="AD225" i="1"/>
  <c r="AC226" i="1"/>
  <c r="AD226" i="1"/>
  <c r="AC227" i="1"/>
  <c r="AD227" i="1"/>
  <c r="AC228" i="1"/>
  <c r="AD228" i="1"/>
  <c r="AC229" i="1"/>
  <c r="AD229" i="1"/>
  <c r="AC230" i="1"/>
  <c r="AD230" i="1"/>
  <c r="AC231" i="1"/>
  <c r="AD231" i="1"/>
  <c r="AC232" i="1"/>
  <c r="AD232" i="1"/>
  <c r="AC233" i="1"/>
  <c r="AD233" i="1"/>
  <c r="AC234" i="1"/>
  <c r="AD234" i="1"/>
  <c r="AC235" i="1"/>
  <c r="AD235" i="1"/>
  <c r="AC236" i="1"/>
  <c r="AD236" i="1"/>
  <c r="AC237" i="1"/>
  <c r="AD237" i="1"/>
  <c r="AC238" i="1"/>
  <c r="AD238" i="1"/>
  <c r="AC239" i="1"/>
  <c r="AD239" i="1"/>
  <c r="AC240" i="1"/>
  <c r="AD240" i="1"/>
  <c r="AC241" i="1"/>
  <c r="AD241" i="1"/>
  <c r="AC242" i="1"/>
  <c r="AD242" i="1"/>
  <c r="AC243" i="1"/>
  <c r="AD243" i="1"/>
  <c r="AC244" i="1"/>
  <c r="AD244" i="1"/>
  <c r="AC245" i="1"/>
  <c r="AD245" i="1"/>
  <c r="AC246" i="1"/>
  <c r="AD246" i="1"/>
  <c r="AC247" i="1"/>
  <c r="AD247" i="1"/>
  <c r="AC248" i="1"/>
  <c r="AD248" i="1"/>
  <c r="AC249" i="1"/>
  <c r="AD249" i="1"/>
  <c r="AC250" i="1"/>
  <c r="AD250" i="1"/>
  <c r="AC251" i="1"/>
  <c r="AD251" i="1"/>
  <c r="AC252" i="1"/>
  <c r="AD252" i="1"/>
  <c r="AC253" i="1"/>
  <c r="AD253" i="1"/>
  <c r="AC254" i="1"/>
  <c r="AD254" i="1"/>
  <c r="AC255" i="1"/>
  <c r="AD255" i="1"/>
  <c r="AC256" i="1"/>
  <c r="AD256" i="1"/>
  <c r="AC257" i="1"/>
  <c r="AD257" i="1"/>
  <c r="AC258" i="1"/>
  <c r="AD258" i="1"/>
  <c r="AC259" i="1"/>
  <c r="AD259" i="1"/>
  <c r="AC260" i="1"/>
  <c r="AD260" i="1"/>
  <c r="AC261" i="1"/>
  <c r="AD261" i="1"/>
  <c r="AC262" i="1"/>
  <c r="AD262" i="1"/>
  <c r="AC263" i="1"/>
  <c r="AD263" i="1"/>
  <c r="AC264" i="1"/>
  <c r="AD264" i="1"/>
  <c r="AC265" i="1"/>
  <c r="AD265" i="1"/>
  <c r="AC266" i="1"/>
  <c r="AD266" i="1"/>
  <c r="AC267" i="1"/>
  <c r="AD267" i="1"/>
  <c r="AC268" i="1"/>
  <c r="AD268" i="1"/>
  <c r="AC269" i="1"/>
  <c r="AD269" i="1"/>
  <c r="AC270" i="1"/>
  <c r="AD270" i="1"/>
  <c r="AC271" i="1"/>
  <c r="AD271" i="1"/>
  <c r="AC272" i="1"/>
  <c r="AD272" i="1"/>
  <c r="AC273" i="1"/>
  <c r="AD273" i="1"/>
  <c r="AC274" i="1"/>
  <c r="AD274" i="1"/>
  <c r="AC275" i="1"/>
  <c r="AD275" i="1"/>
  <c r="AC276" i="1"/>
  <c r="AD276" i="1"/>
  <c r="AC277" i="1"/>
  <c r="AD277" i="1"/>
  <c r="AC278" i="1"/>
  <c r="AD278" i="1"/>
  <c r="AC279" i="1"/>
  <c r="AD279" i="1"/>
  <c r="AC280" i="1"/>
  <c r="AD280" i="1"/>
  <c r="AC281" i="1"/>
  <c r="AD281" i="1"/>
  <c r="AC282" i="1"/>
  <c r="AD282" i="1"/>
  <c r="AC283" i="1"/>
  <c r="AD283" i="1"/>
  <c r="AC284" i="1"/>
  <c r="AD284" i="1"/>
  <c r="AC285" i="1"/>
  <c r="AD285" i="1"/>
  <c r="AC286" i="1"/>
  <c r="AD286" i="1"/>
  <c r="AC287" i="1"/>
  <c r="AD287" i="1"/>
  <c r="AC288" i="1"/>
  <c r="AD288" i="1"/>
  <c r="AC289" i="1"/>
  <c r="AD289" i="1"/>
  <c r="AC290" i="1"/>
  <c r="AD290" i="1"/>
  <c r="AC291" i="1"/>
  <c r="AD291" i="1"/>
  <c r="AC292" i="1"/>
  <c r="AD292" i="1"/>
  <c r="AC293" i="1"/>
  <c r="AD293" i="1"/>
  <c r="AC294" i="1"/>
  <c r="AD294" i="1"/>
  <c r="AC295" i="1"/>
  <c r="AD295" i="1"/>
  <c r="AC296" i="1"/>
  <c r="AD296" i="1"/>
  <c r="AC297" i="1"/>
  <c r="AD297" i="1"/>
  <c r="AC298" i="1"/>
  <c r="AD298" i="1"/>
  <c r="AC299" i="1"/>
  <c r="AD299" i="1"/>
  <c r="AC300" i="1"/>
  <c r="AD300" i="1"/>
  <c r="AC301" i="1"/>
  <c r="AD301" i="1"/>
  <c r="AC302" i="1"/>
  <c r="AD302" i="1"/>
  <c r="AC303" i="1"/>
  <c r="AD303" i="1"/>
  <c r="AC304" i="1"/>
  <c r="AD304" i="1"/>
  <c r="AC305" i="1"/>
  <c r="AD305" i="1"/>
  <c r="AC306" i="1"/>
  <c r="AD306" i="1"/>
  <c r="AC307" i="1"/>
  <c r="AD307" i="1"/>
  <c r="AC308" i="1"/>
  <c r="AD308" i="1"/>
  <c r="AC309" i="1"/>
  <c r="AD309" i="1"/>
  <c r="AC310" i="1"/>
  <c r="AD310" i="1"/>
  <c r="AC311" i="1"/>
  <c r="AD311" i="1"/>
  <c r="AC312" i="1"/>
  <c r="AD312" i="1"/>
  <c r="AC313" i="1"/>
  <c r="AD313" i="1"/>
  <c r="AC314" i="1"/>
  <c r="AD314" i="1"/>
  <c r="AC315" i="1"/>
  <c r="AD315" i="1"/>
  <c r="AC316" i="1"/>
  <c r="AD316" i="1"/>
  <c r="AC317" i="1"/>
  <c r="AD317" i="1"/>
  <c r="AC318" i="1"/>
  <c r="AD318" i="1"/>
  <c r="AC319" i="1"/>
  <c r="AD319" i="1"/>
  <c r="AC320" i="1"/>
  <c r="AD320" i="1"/>
  <c r="AC321" i="1"/>
  <c r="AD321" i="1"/>
  <c r="AC322" i="1"/>
  <c r="AD322" i="1"/>
  <c r="AC323" i="1"/>
  <c r="AD323" i="1"/>
  <c r="AC324" i="1"/>
  <c r="AD324" i="1"/>
  <c r="AC325" i="1"/>
  <c r="AD325" i="1"/>
  <c r="AC326" i="1"/>
  <c r="AD326" i="1"/>
  <c r="AC327" i="1"/>
  <c r="AD327" i="1"/>
  <c r="AC328" i="1"/>
  <c r="AD328" i="1"/>
  <c r="AC329" i="1"/>
  <c r="AD329" i="1"/>
  <c r="AC330" i="1"/>
  <c r="AD330" i="1"/>
  <c r="AC331" i="1"/>
  <c r="AD331" i="1"/>
  <c r="AC332" i="1"/>
  <c r="AD332" i="1"/>
  <c r="AC333" i="1"/>
  <c r="AD333" i="1"/>
  <c r="AC334" i="1"/>
  <c r="AD334" i="1"/>
  <c r="AC335" i="1"/>
  <c r="AD335" i="1"/>
  <c r="AC336" i="1"/>
  <c r="AD336" i="1"/>
  <c r="AC337" i="1"/>
  <c r="AD337" i="1"/>
  <c r="AC338" i="1"/>
  <c r="AD338" i="1"/>
  <c r="AC339" i="1"/>
  <c r="AD339" i="1"/>
  <c r="AC340" i="1"/>
  <c r="AD340" i="1"/>
  <c r="AC341" i="1"/>
  <c r="AD341" i="1"/>
  <c r="AC342" i="1"/>
  <c r="AD342" i="1"/>
  <c r="AC343" i="1"/>
  <c r="AD343" i="1"/>
  <c r="AC344" i="1"/>
  <c r="AD344" i="1"/>
  <c r="AC345" i="1"/>
  <c r="AD345" i="1"/>
  <c r="AC346" i="1"/>
  <c r="AD346" i="1"/>
  <c r="AC347" i="1"/>
  <c r="AD347" i="1"/>
  <c r="AC348" i="1"/>
  <c r="AD348" i="1"/>
  <c r="AC349" i="1"/>
  <c r="AD349" i="1"/>
  <c r="AC350" i="1"/>
  <c r="AD350" i="1"/>
  <c r="AC351" i="1"/>
  <c r="AD351" i="1"/>
  <c r="AC352" i="1"/>
  <c r="AD352" i="1"/>
  <c r="AC353" i="1"/>
  <c r="AD353" i="1"/>
  <c r="AC354" i="1"/>
  <c r="AD354" i="1"/>
  <c r="AC355" i="1"/>
  <c r="AD355" i="1"/>
  <c r="AC356" i="1"/>
  <c r="AD356" i="1"/>
  <c r="AC357" i="1"/>
  <c r="AD357" i="1"/>
  <c r="AC358" i="1"/>
  <c r="AD358" i="1"/>
  <c r="AC359" i="1"/>
  <c r="AD359" i="1"/>
  <c r="AC360" i="1"/>
  <c r="AD360" i="1"/>
  <c r="AC361" i="1"/>
  <c r="AD361" i="1"/>
  <c r="AC362" i="1"/>
  <c r="AD362" i="1"/>
  <c r="AC363" i="1"/>
  <c r="AD363" i="1"/>
  <c r="AC364" i="1"/>
  <c r="AD364" i="1"/>
  <c r="AC365" i="1"/>
  <c r="AD365" i="1"/>
  <c r="AC366" i="1"/>
  <c r="AD366" i="1"/>
  <c r="AC367" i="1"/>
  <c r="AD367" i="1"/>
  <c r="AC368" i="1"/>
  <c r="AD368" i="1"/>
  <c r="AC369" i="1"/>
  <c r="AD369" i="1"/>
  <c r="AC370" i="1"/>
  <c r="AD370" i="1"/>
  <c r="AC371" i="1"/>
  <c r="AD371" i="1"/>
  <c r="AC372" i="1"/>
  <c r="AD372" i="1"/>
  <c r="AC373" i="1"/>
  <c r="AD373" i="1"/>
  <c r="AC374" i="1"/>
  <c r="AD374" i="1"/>
  <c r="AC375" i="1"/>
  <c r="AD375" i="1"/>
  <c r="AC376" i="1"/>
  <c r="AD376" i="1"/>
  <c r="AC377" i="1"/>
  <c r="AD377" i="1"/>
  <c r="AC378" i="1"/>
  <c r="AD378" i="1"/>
  <c r="AC379" i="1"/>
  <c r="AD379" i="1"/>
  <c r="AC380" i="1"/>
  <c r="AD380" i="1"/>
  <c r="AC381" i="1"/>
  <c r="AD381" i="1"/>
  <c r="AC382" i="1"/>
  <c r="AD382" i="1"/>
  <c r="AC383" i="1"/>
  <c r="AD383" i="1"/>
  <c r="AC384" i="1"/>
  <c r="AD384" i="1"/>
  <c r="AC385" i="1"/>
  <c r="AD385" i="1"/>
  <c r="AC386" i="1"/>
  <c r="AD386" i="1"/>
  <c r="AC387" i="1"/>
  <c r="AD387" i="1"/>
  <c r="AC388" i="1"/>
  <c r="AD388" i="1"/>
  <c r="AC389" i="1"/>
  <c r="AD389" i="1"/>
  <c r="AC390" i="1"/>
  <c r="AD390" i="1"/>
  <c r="AC391" i="1"/>
  <c r="AD391" i="1"/>
  <c r="AC392" i="1"/>
  <c r="AD392" i="1"/>
  <c r="AC393" i="1"/>
  <c r="AD393" i="1"/>
  <c r="AC394" i="1"/>
  <c r="AD394" i="1"/>
  <c r="AC395" i="1"/>
  <c r="AD395" i="1"/>
  <c r="AC396" i="1"/>
  <c r="AD396" i="1"/>
  <c r="AC397" i="1"/>
  <c r="AD397" i="1"/>
  <c r="AC398" i="1"/>
  <c r="AD398" i="1"/>
  <c r="AC399" i="1"/>
  <c r="AD399" i="1"/>
  <c r="AC400" i="1"/>
  <c r="AD400" i="1"/>
  <c r="AC401" i="1"/>
  <c r="AD401" i="1"/>
  <c r="AC402" i="1"/>
  <c r="AD402" i="1"/>
  <c r="AC403" i="1"/>
  <c r="AD403" i="1"/>
  <c r="AC404" i="1"/>
  <c r="AD404" i="1"/>
  <c r="AC405" i="1"/>
  <c r="AD405" i="1"/>
  <c r="AC406" i="1"/>
  <c r="AD406" i="1"/>
  <c r="AC407" i="1"/>
  <c r="AD407" i="1"/>
  <c r="AC408" i="1"/>
  <c r="AD408" i="1"/>
  <c r="AC409" i="1"/>
  <c r="AD409" i="1"/>
  <c r="AC410" i="1"/>
  <c r="AD410" i="1"/>
  <c r="AC411" i="1"/>
  <c r="AD411" i="1"/>
  <c r="AC412" i="1"/>
  <c r="AD412" i="1"/>
  <c r="AC413" i="1"/>
  <c r="AD413" i="1"/>
  <c r="AC414" i="1"/>
  <c r="AD414" i="1"/>
  <c r="AC415" i="1"/>
  <c r="AD415" i="1"/>
  <c r="AC416" i="1"/>
  <c r="AD416" i="1"/>
  <c r="AC417" i="1"/>
  <c r="AD417" i="1"/>
  <c r="AC418" i="1"/>
  <c r="AD418" i="1"/>
  <c r="AC419" i="1"/>
  <c r="AD419" i="1"/>
  <c r="AC420" i="1"/>
  <c r="AD420" i="1"/>
  <c r="AC421" i="1"/>
  <c r="AD421" i="1"/>
  <c r="AC422" i="1"/>
  <c r="AD422" i="1"/>
  <c r="AC423" i="1"/>
  <c r="AD423" i="1"/>
  <c r="AC424" i="1"/>
  <c r="AD424" i="1"/>
  <c r="AC425" i="1"/>
  <c r="AD425" i="1"/>
  <c r="AC426" i="1"/>
  <c r="AD426" i="1"/>
  <c r="AC427" i="1"/>
  <c r="AD427" i="1"/>
  <c r="AC428" i="1"/>
  <c r="AD428" i="1"/>
  <c r="AC429" i="1"/>
  <c r="AD429" i="1"/>
  <c r="AC430" i="1"/>
  <c r="AD430" i="1"/>
  <c r="AC431" i="1"/>
  <c r="AD431" i="1"/>
  <c r="AC432" i="1"/>
  <c r="AD432" i="1"/>
  <c r="AC433" i="1"/>
  <c r="AD433" i="1"/>
  <c r="AC434" i="1"/>
  <c r="AD434" i="1"/>
  <c r="AC435" i="1"/>
  <c r="AD435" i="1"/>
  <c r="AC436" i="1"/>
  <c r="AD436" i="1"/>
  <c r="AC437" i="1"/>
  <c r="AD437" i="1"/>
  <c r="AC438" i="1"/>
  <c r="AD438" i="1"/>
  <c r="AC439" i="1"/>
  <c r="AD439" i="1"/>
  <c r="AC440" i="1"/>
  <c r="AD440" i="1"/>
  <c r="AC441" i="1"/>
  <c r="AD441" i="1"/>
  <c r="AC442" i="1"/>
  <c r="AD442" i="1"/>
  <c r="AC443" i="1"/>
  <c r="AD443" i="1"/>
  <c r="AC444" i="1"/>
  <c r="AD444" i="1"/>
  <c r="AC445" i="1"/>
  <c r="AD445" i="1"/>
  <c r="AC446" i="1"/>
  <c r="AD446" i="1"/>
  <c r="AC447" i="1"/>
  <c r="AD447" i="1"/>
  <c r="AC448" i="1"/>
  <c r="AD448" i="1"/>
  <c r="AC449" i="1"/>
  <c r="AD449" i="1"/>
  <c r="AC450" i="1"/>
  <c r="AD450" i="1"/>
  <c r="AC451" i="1"/>
  <c r="AD451" i="1"/>
  <c r="AC452" i="1"/>
  <c r="AD452" i="1"/>
  <c r="AC453" i="1"/>
  <c r="AD453" i="1"/>
  <c r="AC454" i="1"/>
  <c r="AD454" i="1"/>
  <c r="AC455" i="1"/>
  <c r="AD455" i="1"/>
  <c r="AC456" i="1"/>
  <c r="AD456" i="1"/>
  <c r="AC457" i="1"/>
  <c r="AD457" i="1"/>
  <c r="AC458" i="1"/>
  <c r="AD458" i="1"/>
  <c r="AC459" i="1"/>
  <c r="AD459" i="1"/>
  <c r="AC460" i="1"/>
  <c r="AD460" i="1"/>
  <c r="AC461" i="1"/>
  <c r="AD461" i="1"/>
  <c r="AC462" i="1"/>
  <c r="AD462" i="1"/>
  <c r="AC463" i="1"/>
  <c r="AD463" i="1"/>
  <c r="AC464" i="1"/>
  <c r="AD464" i="1"/>
  <c r="AC465" i="1"/>
  <c r="AD465" i="1"/>
  <c r="AC466" i="1"/>
  <c r="AD466" i="1"/>
  <c r="AC467" i="1"/>
  <c r="AD467" i="1"/>
  <c r="AC468" i="1"/>
  <c r="AD468" i="1"/>
  <c r="AC469" i="1"/>
  <c r="AD469" i="1"/>
  <c r="AC470" i="1"/>
  <c r="AD470" i="1"/>
  <c r="AC471" i="1"/>
  <c r="AD471" i="1"/>
  <c r="AC472" i="1"/>
  <c r="AD472" i="1"/>
  <c r="AC473" i="1"/>
  <c r="AD473" i="1"/>
  <c r="AC474" i="1"/>
  <c r="AD474" i="1"/>
  <c r="AC475" i="1"/>
  <c r="AD475" i="1"/>
  <c r="AC476" i="1"/>
  <c r="AD476" i="1"/>
  <c r="AC477" i="1"/>
  <c r="AD477" i="1"/>
  <c r="AC478" i="1"/>
  <c r="AD478" i="1"/>
  <c r="AC479" i="1"/>
  <c r="AD479" i="1"/>
  <c r="AC480" i="1"/>
  <c r="AD480" i="1"/>
  <c r="AC481" i="1"/>
  <c r="AD481" i="1"/>
  <c r="AC482" i="1"/>
  <c r="AD482" i="1"/>
  <c r="AC483" i="1"/>
  <c r="AD483" i="1"/>
  <c r="AC484" i="1"/>
  <c r="AD484" i="1"/>
  <c r="AC485" i="1"/>
  <c r="AD485" i="1"/>
  <c r="AC486" i="1"/>
  <c r="AD486" i="1"/>
  <c r="AC487" i="1"/>
  <c r="AD487" i="1"/>
  <c r="AC488" i="1"/>
  <c r="AD488" i="1"/>
  <c r="AC489" i="1"/>
  <c r="AD489" i="1"/>
  <c r="AC490" i="1"/>
  <c r="AD490" i="1"/>
  <c r="AC491" i="1"/>
  <c r="AD491" i="1"/>
  <c r="AC492" i="1"/>
  <c r="AD492" i="1"/>
  <c r="AC493" i="1"/>
  <c r="AD493" i="1"/>
  <c r="AC494" i="1"/>
  <c r="AD494" i="1"/>
  <c r="AC495" i="1"/>
  <c r="AD495" i="1"/>
  <c r="AC496" i="1"/>
  <c r="AD496" i="1"/>
  <c r="AC497" i="1"/>
  <c r="AD497" i="1"/>
  <c r="AC498" i="1"/>
  <c r="AD498" i="1"/>
  <c r="AC499" i="1"/>
  <c r="AD499" i="1"/>
  <c r="AC500" i="1"/>
  <c r="AD500" i="1"/>
  <c r="AC501" i="1"/>
  <c r="AD501" i="1"/>
  <c r="AC502" i="1"/>
  <c r="AD502" i="1"/>
  <c r="AC503" i="1"/>
  <c r="AD503" i="1"/>
  <c r="AC504" i="1"/>
  <c r="AD504" i="1"/>
  <c r="AC505" i="1"/>
  <c r="AD505" i="1"/>
  <c r="AC506" i="1"/>
  <c r="AD506" i="1"/>
  <c r="AC507" i="1"/>
  <c r="AD507" i="1"/>
  <c r="AC508" i="1"/>
  <c r="AD508" i="1"/>
  <c r="AC509" i="1"/>
  <c r="AD509" i="1"/>
  <c r="AC510" i="1"/>
  <c r="AD510" i="1"/>
  <c r="AC511" i="1"/>
  <c r="AD511" i="1"/>
  <c r="AC512" i="1"/>
  <c r="AD512" i="1"/>
  <c r="AC513" i="1"/>
  <c r="AD513" i="1"/>
  <c r="AC514" i="1"/>
  <c r="AD514" i="1"/>
  <c r="AC515" i="1"/>
  <c r="AD515" i="1"/>
  <c r="AC516" i="1"/>
  <c r="AD516" i="1"/>
  <c r="AC517" i="1"/>
  <c r="AD517" i="1"/>
  <c r="AC518" i="1"/>
  <c r="AD518" i="1"/>
  <c r="AC519" i="1"/>
  <c r="AD519" i="1"/>
  <c r="AC520" i="1"/>
  <c r="AD520" i="1"/>
  <c r="AC521" i="1"/>
  <c r="AD521" i="1"/>
  <c r="AC522" i="1"/>
  <c r="AD522" i="1"/>
  <c r="AC523" i="1"/>
  <c r="AD523" i="1"/>
  <c r="AC524" i="1"/>
  <c r="AD524" i="1"/>
  <c r="AC525" i="1"/>
  <c r="AD525" i="1"/>
  <c r="AC526" i="1"/>
  <c r="AD526" i="1"/>
  <c r="AC527" i="1"/>
  <c r="AD527" i="1"/>
  <c r="AC528" i="1"/>
  <c r="AD528" i="1"/>
  <c r="AC529" i="1"/>
  <c r="AD529" i="1"/>
  <c r="AC530" i="1"/>
  <c r="AD530" i="1"/>
  <c r="AC531" i="1"/>
  <c r="AD531" i="1"/>
  <c r="AC532" i="1"/>
  <c r="AD532" i="1"/>
  <c r="AC533" i="1"/>
  <c r="AD533" i="1"/>
  <c r="AC534" i="1"/>
  <c r="AD534" i="1"/>
  <c r="AC535" i="1"/>
  <c r="AD535" i="1"/>
  <c r="AC536" i="1"/>
  <c r="AD536" i="1"/>
  <c r="AC537" i="1"/>
  <c r="AD537" i="1"/>
  <c r="AC538" i="1"/>
  <c r="AD538" i="1"/>
  <c r="AC539" i="1"/>
  <c r="AD539" i="1"/>
  <c r="AC540" i="1"/>
  <c r="AD540" i="1"/>
  <c r="AC541" i="1"/>
  <c r="AD541" i="1"/>
  <c r="AC542" i="1"/>
  <c r="AD542" i="1"/>
  <c r="AC543" i="1"/>
  <c r="AD543" i="1"/>
  <c r="AC544" i="1"/>
  <c r="AD544" i="1"/>
  <c r="AC545" i="1"/>
  <c r="AD545" i="1"/>
  <c r="AC546" i="1"/>
  <c r="AD546" i="1"/>
  <c r="AC547" i="1"/>
  <c r="AD547" i="1"/>
  <c r="AC548" i="1"/>
  <c r="AD548" i="1"/>
  <c r="AC549" i="1"/>
  <c r="AD549" i="1"/>
  <c r="AC550" i="1"/>
  <c r="AD550" i="1"/>
  <c r="AC551" i="1"/>
  <c r="AD551" i="1"/>
  <c r="AC552" i="1"/>
  <c r="AD552" i="1"/>
  <c r="AC553" i="1"/>
  <c r="AD553" i="1"/>
  <c r="AC554" i="1"/>
  <c r="AD554" i="1"/>
  <c r="AC555" i="1"/>
  <c r="AD555" i="1"/>
  <c r="AC556" i="1"/>
  <c r="AD556" i="1"/>
  <c r="AC557" i="1"/>
  <c r="AD557" i="1"/>
  <c r="AC558" i="1"/>
  <c r="AD558" i="1"/>
  <c r="AC559" i="1"/>
  <c r="AD559" i="1"/>
  <c r="AC560" i="1"/>
  <c r="AD560" i="1"/>
  <c r="AC561" i="1"/>
  <c r="AD561" i="1"/>
  <c r="AC562" i="1"/>
  <c r="AD562" i="1"/>
  <c r="AC563" i="1"/>
  <c r="AD563" i="1"/>
  <c r="AC564" i="1"/>
  <c r="AD564" i="1"/>
  <c r="AC565" i="1"/>
  <c r="AD565" i="1"/>
  <c r="AC566" i="1"/>
  <c r="AD566" i="1"/>
  <c r="AC567" i="1"/>
  <c r="AD567" i="1"/>
  <c r="AC568" i="1"/>
  <c r="AD568" i="1"/>
  <c r="AC569" i="1"/>
  <c r="AD569" i="1"/>
  <c r="AC570" i="1"/>
  <c r="AD570" i="1"/>
  <c r="AC571" i="1"/>
  <c r="AD571" i="1"/>
  <c r="AC572" i="1"/>
  <c r="AD572" i="1"/>
  <c r="AC573" i="1"/>
  <c r="AD573" i="1"/>
  <c r="AC574" i="1"/>
  <c r="AD574" i="1"/>
  <c r="AC575" i="1"/>
  <c r="AD575" i="1"/>
  <c r="AC576" i="1"/>
  <c r="AD576" i="1"/>
  <c r="AC577" i="1"/>
  <c r="AD577" i="1"/>
  <c r="AC578" i="1"/>
  <c r="AD578" i="1"/>
  <c r="AC579" i="1"/>
  <c r="AD579" i="1"/>
  <c r="AC580" i="1"/>
  <c r="AD580" i="1"/>
  <c r="AC581" i="1"/>
  <c r="AD581" i="1"/>
  <c r="AC582" i="1"/>
  <c r="AD582" i="1"/>
  <c r="AC583" i="1"/>
  <c r="AD583" i="1"/>
  <c r="AC584" i="1"/>
  <c r="AD584" i="1"/>
  <c r="AC585" i="1"/>
  <c r="AD585" i="1"/>
  <c r="AC586" i="1"/>
  <c r="AD586" i="1"/>
  <c r="AC587" i="1"/>
  <c r="AD587" i="1"/>
  <c r="AC588" i="1"/>
  <c r="AD588" i="1"/>
  <c r="AC589" i="1"/>
  <c r="AD589" i="1"/>
  <c r="AC590" i="1"/>
  <c r="AD590" i="1"/>
  <c r="AC591" i="1"/>
  <c r="AD591" i="1"/>
  <c r="AC592" i="1"/>
  <c r="AD592" i="1"/>
  <c r="AC593" i="1"/>
  <c r="AD593" i="1"/>
  <c r="AC594" i="1"/>
  <c r="AD594" i="1"/>
  <c r="AC595" i="1"/>
  <c r="AD595" i="1"/>
  <c r="AC596" i="1"/>
  <c r="AD596" i="1"/>
  <c r="AC597" i="1"/>
  <c r="AD597" i="1"/>
  <c r="AC598" i="1"/>
  <c r="AD598" i="1"/>
  <c r="AC599" i="1"/>
  <c r="AD599" i="1"/>
  <c r="AC600" i="1"/>
  <c r="AD600" i="1"/>
  <c r="AC601" i="1"/>
  <c r="AD601" i="1"/>
  <c r="AC602" i="1"/>
  <c r="AD602" i="1"/>
  <c r="AC603" i="1"/>
  <c r="AD603" i="1"/>
  <c r="AC604" i="1"/>
  <c r="AD604" i="1"/>
  <c r="AC605" i="1"/>
  <c r="AD605" i="1"/>
  <c r="AC606" i="1"/>
  <c r="AD606" i="1"/>
  <c r="AC607" i="1"/>
  <c r="AD607" i="1"/>
  <c r="AC608" i="1"/>
  <c r="AD608" i="1"/>
  <c r="AC609" i="1"/>
  <c r="AD609" i="1"/>
  <c r="AC610" i="1"/>
  <c r="AD610" i="1"/>
  <c r="AC611" i="1"/>
  <c r="AD611" i="1"/>
  <c r="AC612" i="1"/>
  <c r="AD612" i="1"/>
  <c r="AC613" i="1"/>
  <c r="AD613" i="1"/>
  <c r="AC614" i="1"/>
  <c r="AD614" i="1"/>
  <c r="AC615" i="1"/>
  <c r="AD615" i="1"/>
  <c r="AC616" i="1"/>
  <c r="AD616" i="1"/>
  <c r="AC617" i="1"/>
  <c r="AD617" i="1"/>
  <c r="AC618" i="1"/>
  <c r="AD618" i="1"/>
  <c r="AC619" i="1"/>
  <c r="AD619" i="1"/>
  <c r="AC620" i="1"/>
  <c r="AD620" i="1"/>
  <c r="AC621" i="1"/>
  <c r="AD621" i="1"/>
  <c r="AC622" i="1"/>
  <c r="AD622" i="1"/>
  <c r="AC623" i="1"/>
  <c r="AD623" i="1"/>
  <c r="AC624" i="1"/>
  <c r="AD624" i="1"/>
  <c r="AC625" i="1"/>
  <c r="AD625" i="1"/>
  <c r="AC626" i="1"/>
  <c r="AD626" i="1"/>
  <c r="AC627" i="1"/>
  <c r="AD627" i="1"/>
  <c r="AC628" i="1"/>
  <c r="AD628" i="1"/>
  <c r="AC629" i="1"/>
  <c r="AD629" i="1"/>
  <c r="AC630" i="1"/>
  <c r="AD630" i="1"/>
  <c r="AC631" i="1"/>
  <c r="AD631" i="1"/>
  <c r="AC632" i="1"/>
  <c r="AD632" i="1"/>
  <c r="AC633" i="1"/>
  <c r="AD633" i="1"/>
  <c r="AC634" i="1"/>
  <c r="AD634" i="1"/>
  <c r="AC635" i="1"/>
  <c r="AD635" i="1"/>
  <c r="AC636" i="1"/>
  <c r="AD636" i="1"/>
  <c r="AC637" i="1"/>
  <c r="AD637" i="1"/>
  <c r="AC638" i="1"/>
  <c r="AD638" i="1"/>
  <c r="AC639" i="1"/>
  <c r="AD639" i="1"/>
  <c r="AC640" i="1"/>
  <c r="AD640" i="1"/>
  <c r="AC641" i="1"/>
  <c r="AD641" i="1"/>
  <c r="AC642" i="1"/>
  <c r="AD642" i="1"/>
  <c r="AC643" i="1"/>
  <c r="AD643" i="1"/>
  <c r="AC644" i="1"/>
  <c r="AD644" i="1"/>
  <c r="AC645" i="1"/>
  <c r="AD645" i="1"/>
  <c r="AC646" i="1"/>
  <c r="AD646" i="1"/>
  <c r="AC647" i="1"/>
  <c r="AD647" i="1"/>
  <c r="AC648" i="1"/>
  <c r="AD648" i="1"/>
  <c r="AC649" i="1"/>
  <c r="AD649" i="1"/>
  <c r="AC650" i="1"/>
  <c r="AD650" i="1"/>
  <c r="AC651" i="1"/>
  <c r="AD651" i="1"/>
  <c r="AC652" i="1"/>
  <c r="AD652" i="1"/>
  <c r="AC653" i="1"/>
  <c r="AD653" i="1"/>
  <c r="AC654" i="1"/>
  <c r="AD654" i="1"/>
  <c r="AC655" i="1"/>
  <c r="AD655" i="1"/>
  <c r="AC656" i="1"/>
  <c r="AD656" i="1"/>
  <c r="AC657" i="1"/>
  <c r="AD657" i="1"/>
  <c r="AC658" i="1"/>
  <c r="AD658" i="1"/>
  <c r="AC659" i="1"/>
  <c r="AD659" i="1"/>
  <c r="AC660" i="1"/>
  <c r="AD660" i="1"/>
  <c r="AC661" i="1"/>
  <c r="AD661" i="1"/>
  <c r="AC662" i="1"/>
  <c r="AD662" i="1"/>
  <c r="AC663" i="1"/>
  <c r="AD663" i="1"/>
  <c r="AC664" i="1"/>
  <c r="AD664" i="1"/>
  <c r="AC665" i="1"/>
  <c r="AD665" i="1"/>
  <c r="AC666" i="1"/>
  <c r="AD666" i="1"/>
  <c r="AC667" i="1"/>
  <c r="AD667" i="1"/>
  <c r="AC668" i="1"/>
  <c r="AD668" i="1"/>
  <c r="AC669" i="1"/>
  <c r="AD669" i="1"/>
  <c r="AC670" i="1"/>
  <c r="AD670" i="1"/>
  <c r="AC671" i="1"/>
  <c r="AD671" i="1"/>
  <c r="AC672" i="1"/>
  <c r="AD672" i="1"/>
  <c r="AC673" i="1"/>
  <c r="AD673" i="1"/>
  <c r="AC674" i="1"/>
  <c r="AD674" i="1"/>
  <c r="AC675" i="1"/>
  <c r="AD675" i="1"/>
  <c r="AC676" i="1"/>
  <c r="AD676" i="1"/>
  <c r="AC677" i="1"/>
  <c r="AD677" i="1"/>
  <c r="AC678" i="1"/>
  <c r="AD678" i="1"/>
  <c r="AC679" i="1"/>
  <c r="AD679" i="1"/>
  <c r="AC680" i="1"/>
  <c r="AD680" i="1"/>
  <c r="AC681" i="1"/>
  <c r="AD681" i="1"/>
  <c r="AC682" i="1"/>
  <c r="AD682" i="1"/>
  <c r="AC683" i="1"/>
  <c r="AD683" i="1"/>
  <c r="AC684" i="1"/>
  <c r="AD684" i="1"/>
  <c r="AC685" i="1"/>
  <c r="AD685" i="1"/>
  <c r="AC686" i="1"/>
  <c r="AD686" i="1"/>
  <c r="AC687" i="1"/>
  <c r="AD687" i="1"/>
  <c r="AC688" i="1"/>
  <c r="AD688" i="1"/>
  <c r="AC689" i="1"/>
  <c r="AD689" i="1"/>
  <c r="AC690" i="1"/>
  <c r="AD690" i="1"/>
  <c r="AC691" i="1"/>
  <c r="AD691" i="1"/>
  <c r="AC692" i="1"/>
  <c r="AD692" i="1"/>
  <c r="AC693" i="1"/>
  <c r="AD693" i="1"/>
  <c r="AC694" i="1"/>
  <c r="AD694" i="1"/>
  <c r="AC695" i="1"/>
  <c r="AD695" i="1"/>
  <c r="AC696" i="1"/>
  <c r="AD696" i="1"/>
  <c r="AC697" i="1"/>
  <c r="AD697" i="1"/>
  <c r="AC698" i="1"/>
  <c r="AD698" i="1"/>
  <c r="AC699" i="1"/>
  <c r="AD699" i="1"/>
  <c r="AC700" i="1"/>
  <c r="AD700" i="1"/>
  <c r="AC701" i="1"/>
  <c r="AD701" i="1"/>
  <c r="AC702" i="1"/>
  <c r="AD702" i="1"/>
  <c r="AC703" i="1"/>
  <c r="AD703" i="1"/>
  <c r="AC704" i="1"/>
  <c r="AD704" i="1"/>
  <c r="AC705" i="1"/>
  <c r="AD705" i="1"/>
  <c r="AC706" i="1"/>
  <c r="AD706" i="1"/>
  <c r="AC707" i="1"/>
  <c r="AD707" i="1"/>
  <c r="AC708" i="1"/>
  <c r="AD708" i="1"/>
  <c r="AC709" i="1"/>
  <c r="AD709" i="1"/>
  <c r="AC710" i="1"/>
  <c r="AD710" i="1"/>
  <c r="AC711" i="1"/>
  <c r="AD711" i="1"/>
  <c r="AC712" i="1"/>
  <c r="AD712" i="1"/>
  <c r="AC713" i="1"/>
  <c r="AD713" i="1"/>
  <c r="AC714" i="1"/>
  <c r="AD714" i="1"/>
  <c r="AC715" i="1"/>
  <c r="AD715" i="1"/>
  <c r="AC716" i="1"/>
  <c r="AD716" i="1"/>
  <c r="AC717" i="1"/>
  <c r="AD717" i="1"/>
  <c r="AC718" i="1"/>
  <c r="AD718" i="1"/>
  <c r="AC719" i="1"/>
  <c r="AD719" i="1"/>
  <c r="AC720" i="1"/>
  <c r="AD720" i="1"/>
  <c r="AC721" i="1"/>
  <c r="AD721" i="1"/>
  <c r="AC722" i="1"/>
  <c r="AD722" i="1"/>
  <c r="AC723" i="1"/>
  <c r="AD723" i="1"/>
  <c r="AC724" i="1"/>
  <c r="AD724" i="1"/>
  <c r="AC725" i="1"/>
  <c r="AD725" i="1"/>
  <c r="AC726" i="1"/>
  <c r="AD726" i="1"/>
  <c r="AC727" i="1"/>
  <c r="AD727" i="1"/>
  <c r="AC728" i="1"/>
  <c r="AD728" i="1"/>
  <c r="AC729" i="1"/>
  <c r="AD729" i="1"/>
  <c r="AC730" i="1"/>
  <c r="AD730" i="1"/>
  <c r="AC731" i="1"/>
  <c r="AD731" i="1"/>
  <c r="AC732" i="1"/>
  <c r="AD732" i="1"/>
  <c r="AC733" i="1"/>
  <c r="AD733" i="1"/>
  <c r="AC734" i="1"/>
  <c r="AD734" i="1"/>
  <c r="AC735" i="1"/>
  <c r="AD735" i="1"/>
  <c r="AC736" i="1"/>
  <c r="AD736" i="1"/>
  <c r="AC737" i="1"/>
  <c r="AD737" i="1"/>
  <c r="AC738" i="1"/>
  <c r="AD738" i="1"/>
  <c r="AC739" i="1"/>
  <c r="AD739" i="1"/>
  <c r="AC740" i="1"/>
  <c r="AD740" i="1"/>
  <c r="AC741" i="1"/>
  <c r="AD741" i="1"/>
  <c r="AC742" i="1"/>
  <c r="AD742" i="1"/>
  <c r="AC743" i="1"/>
  <c r="AD743" i="1"/>
  <c r="AC744" i="1"/>
  <c r="AD744" i="1"/>
  <c r="AC745" i="1"/>
  <c r="AD745" i="1"/>
  <c r="AC746" i="1"/>
  <c r="AD746" i="1"/>
  <c r="AC747" i="1"/>
  <c r="AD747" i="1"/>
  <c r="AC748" i="1"/>
  <c r="AD748" i="1"/>
  <c r="AC749" i="1"/>
  <c r="AD749" i="1"/>
  <c r="AC750" i="1"/>
  <c r="AD750" i="1"/>
  <c r="AC751" i="1"/>
  <c r="AD751" i="1"/>
  <c r="AC752" i="1"/>
  <c r="AD752" i="1"/>
  <c r="AC753" i="1"/>
  <c r="AD753" i="1"/>
  <c r="AC754" i="1"/>
  <c r="AD754" i="1"/>
  <c r="AC755" i="1"/>
  <c r="AD755" i="1"/>
  <c r="AC756" i="1"/>
  <c r="AD756" i="1"/>
  <c r="AC757" i="1"/>
  <c r="AD757" i="1"/>
  <c r="AC758" i="1"/>
  <c r="AD758" i="1"/>
  <c r="AC759" i="1"/>
  <c r="AD759" i="1"/>
  <c r="AC760" i="1"/>
  <c r="AD760" i="1"/>
  <c r="AC761" i="1"/>
  <c r="AD761" i="1"/>
  <c r="AC762" i="1"/>
  <c r="AD762" i="1"/>
  <c r="AC763" i="1"/>
  <c r="AD763" i="1"/>
  <c r="AC764" i="1"/>
  <c r="AD764" i="1"/>
  <c r="AC765" i="1"/>
  <c r="AD765" i="1"/>
  <c r="AC766" i="1"/>
  <c r="AD766" i="1"/>
  <c r="AC767" i="1"/>
  <c r="AD767" i="1"/>
  <c r="AC768" i="1"/>
  <c r="AD768" i="1"/>
  <c r="AC769" i="1"/>
  <c r="AD769" i="1"/>
  <c r="AC770" i="1"/>
  <c r="AD770" i="1"/>
  <c r="AC771" i="1"/>
  <c r="AD771" i="1"/>
  <c r="AC772" i="1"/>
  <c r="AD772" i="1"/>
  <c r="AC773" i="1"/>
  <c r="AD773" i="1"/>
  <c r="AC774" i="1"/>
  <c r="AD774" i="1"/>
  <c r="AC775" i="1"/>
  <c r="AD775" i="1"/>
  <c r="AC776" i="1"/>
  <c r="AD776" i="1"/>
  <c r="AC777" i="1"/>
  <c r="AD777" i="1"/>
  <c r="AC778" i="1"/>
  <c r="AD778" i="1"/>
  <c r="AC779" i="1"/>
  <c r="AD779" i="1"/>
  <c r="AC780" i="1"/>
  <c r="AD780" i="1"/>
  <c r="AC781" i="1"/>
  <c r="AD781" i="1"/>
  <c r="AC782" i="1"/>
  <c r="AD782" i="1"/>
  <c r="AC783" i="1"/>
  <c r="AD783" i="1"/>
  <c r="AC784" i="1"/>
  <c r="AD784" i="1"/>
  <c r="AC785" i="1"/>
  <c r="AD785" i="1"/>
  <c r="AC786" i="1"/>
  <c r="AD786" i="1"/>
  <c r="AC787" i="1"/>
  <c r="AD787" i="1"/>
  <c r="AC788" i="1"/>
  <c r="AD788" i="1"/>
  <c r="AC789" i="1"/>
  <c r="AD789" i="1"/>
  <c r="AC790" i="1"/>
  <c r="AD790" i="1"/>
  <c r="AC791" i="1"/>
  <c r="AD791" i="1"/>
  <c r="AC792" i="1"/>
  <c r="AD792" i="1"/>
  <c r="AC793" i="1"/>
  <c r="AD793" i="1"/>
  <c r="AC794" i="1"/>
  <c r="AD794" i="1"/>
  <c r="AC795" i="1"/>
  <c r="AD795" i="1"/>
  <c r="AC796" i="1"/>
  <c r="AD796" i="1"/>
  <c r="AC797" i="1"/>
  <c r="AD797" i="1"/>
  <c r="AC798" i="1"/>
  <c r="AD798" i="1"/>
  <c r="AC799" i="1"/>
  <c r="AD799" i="1"/>
  <c r="AC800" i="1"/>
  <c r="AD800" i="1"/>
  <c r="AC801" i="1"/>
  <c r="AD801" i="1"/>
  <c r="AC802" i="1"/>
  <c r="AD802" i="1"/>
  <c r="AC803" i="1"/>
  <c r="AD803" i="1"/>
  <c r="AC804" i="1"/>
  <c r="AD804" i="1"/>
  <c r="AC805" i="1"/>
  <c r="AD805" i="1"/>
  <c r="AC806" i="1"/>
  <c r="AD806" i="1"/>
  <c r="AC807" i="1"/>
  <c r="AD807" i="1"/>
  <c r="AC808" i="1"/>
  <c r="AD808" i="1"/>
  <c r="AC809" i="1"/>
  <c r="AD809" i="1"/>
  <c r="AC810" i="1"/>
  <c r="AD810" i="1"/>
  <c r="AC811" i="1"/>
  <c r="AD811" i="1"/>
  <c r="AC812" i="1"/>
  <c r="AD812" i="1"/>
  <c r="AC813" i="1"/>
  <c r="AD813" i="1"/>
  <c r="AC814" i="1"/>
  <c r="AD814" i="1"/>
  <c r="AC815" i="1"/>
  <c r="AD815" i="1"/>
  <c r="AC816" i="1"/>
  <c r="AD816" i="1"/>
  <c r="AC817" i="1"/>
  <c r="AD817" i="1"/>
  <c r="AC818" i="1"/>
  <c r="AD818" i="1"/>
  <c r="AC819" i="1"/>
  <c r="AD819" i="1"/>
  <c r="AC820" i="1"/>
  <c r="AD820" i="1"/>
  <c r="AC821" i="1"/>
  <c r="AD821" i="1"/>
  <c r="AC822" i="1"/>
  <c r="AD822" i="1"/>
  <c r="AC823" i="1"/>
  <c r="AD823" i="1"/>
  <c r="AC824" i="1"/>
  <c r="AD824" i="1"/>
  <c r="AC825" i="1"/>
  <c r="AD825" i="1"/>
  <c r="AC826" i="1"/>
  <c r="AD826" i="1"/>
  <c r="AC827" i="1"/>
  <c r="AD827" i="1"/>
  <c r="AC828" i="1"/>
  <c r="AD828" i="1"/>
  <c r="AC829" i="1"/>
  <c r="AD829" i="1"/>
  <c r="AC830" i="1"/>
  <c r="AD830" i="1"/>
  <c r="AC831" i="1"/>
  <c r="AD831" i="1"/>
  <c r="AC832" i="1"/>
  <c r="AD832" i="1"/>
  <c r="AC833" i="1"/>
  <c r="AD833" i="1"/>
  <c r="AC834" i="1"/>
  <c r="AD834" i="1"/>
  <c r="AC835" i="1"/>
  <c r="AD835" i="1"/>
  <c r="AC836" i="1"/>
  <c r="AD836" i="1"/>
  <c r="AC837" i="1"/>
  <c r="AD837" i="1"/>
  <c r="AC838" i="1"/>
  <c r="AD838" i="1"/>
  <c r="AC839" i="1"/>
  <c r="AD839" i="1"/>
  <c r="AC840" i="1"/>
  <c r="AD840" i="1"/>
  <c r="AC841" i="1"/>
  <c r="AD841" i="1"/>
  <c r="AC842" i="1"/>
  <c r="AD842" i="1"/>
  <c r="AC843" i="1"/>
  <c r="AD843" i="1"/>
  <c r="AC844" i="1"/>
  <c r="AD844" i="1"/>
  <c r="AC845" i="1"/>
  <c r="AD845" i="1"/>
  <c r="AC846" i="1"/>
  <c r="AD846" i="1"/>
  <c r="AC847" i="1"/>
  <c r="AD847" i="1"/>
  <c r="AC848" i="1"/>
  <c r="AD848" i="1"/>
  <c r="AC849" i="1"/>
  <c r="AD849" i="1"/>
  <c r="AC850" i="1"/>
  <c r="AD850" i="1"/>
  <c r="AC851" i="1"/>
  <c r="AD851" i="1"/>
  <c r="AC852" i="1"/>
  <c r="AD852" i="1"/>
  <c r="AC853" i="1"/>
  <c r="AD853" i="1"/>
  <c r="AC854" i="1"/>
  <c r="AD854" i="1"/>
  <c r="AC855" i="1"/>
  <c r="AD855" i="1"/>
  <c r="AC856" i="1"/>
  <c r="AD856" i="1"/>
  <c r="AC857" i="1"/>
  <c r="AD857" i="1"/>
  <c r="AC858" i="1"/>
  <c r="AD858" i="1"/>
  <c r="AC859" i="1"/>
  <c r="AD859" i="1"/>
  <c r="AC860" i="1"/>
  <c r="AD860" i="1"/>
  <c r="AC861" i="1"/>
  <c r="AD861" i="1"/>
  <c r="AC862" i="1"/>
  <c r="AD862" i="1"/>
  <c r="AC863" i="1"/>
  <c r="AD863" i="1"/>
  <c r="AC864" i="1"/>
  <c r="AD864" i="1"/>
  <c r="AC895" i="1"/>
  <c r="AD895" i="1"/>
  <c r="AC865" i="1"/>
  <c r="AD865" i="1"/>
  <c r="AC866" i="1"/>
  <c r="AD866" i="1"/>
  <c r="AC867" i="1"/>
  <c r="AD867" i="1"/>
  <c r="AC868" i="1"/>
  <c r="AD868" i="1"/>
  <c r="AC869" i="1"/>
  <c r="AD869" i="1"/>
  <c r="AC870" i="1"/>
  <c r="AD870" i="1"/>
  <c r="AC871" i="1"/>
  <c r="AD871" i="1"/>
  <c r="AC872" i="1"/>
  <c r="AD872" i="1"/>
  <c r="AC873" i="1"/>
  <c r="AD873" i="1"/>
  <c r="AC874" i="1"/>
  <c r="AD874" i="1"/>
  <c r="AC875" i="1"/>
  <c r="AD875" i="1"/>
  <c r="AC876" i="1"/>
  <c r="AD876" i="1"/>
  <c r="AC896" i="1"/>
  <c r="AD896" i="1"/>
  <c r="AC877" i="1"/>
  <c r="AD877" i="1"/>
  <c r="AC878" i="1"/>
  <c r="AD878" i="1"/>
  <c r="AC879" i="1"/>
  <c r="AD879" i="1"/>
  <c r="AC880" i="1"/>
  <c r="AD880" i="1"/>
  <c r="AC881" i="1"/>
  <c r="AD881" i="1"/>
  <c r="AC882" i="1"/>
  <c r="AD882" i="1"/>
  <c r="AC883" i="1"/>
  <c r="AD883" i="1"/>
  <c r="AC897" i="1"/>
  <c r="AD897" i="1"/>
  <c r="AC898" i="1"/>
  <c r="AD898" i="1"/>
  <c r="AC899" i="1"/>
  <c r="AD899" i="1"/>
  <c r="AC900" i="1"/>
  <c r="AD900" i="1"/>
  <c r="AC901" i="1"/>
  <c r="AD901" i="1"/>
  <c r="AC884" i="1"/>
  <c r="AD884" i="1"/>
  <c r="AC885" i="1"/>
  <c r="AD885" i="1"/>
  <c r="AC886" i="1"/>
  <c r="AD886" i="1"/>
  <c r="AC902" i="1"/>
  <c r="AD902" i="1"/>
  <c r="AC903" i="1"/>
  <c r="AD903" i="1"/>
  <c r="AC904" i="1"/>
  <c r="AD904" i="1"/>
  <c r="AC905" i="1"/>
  <c r="AD905" i="1"/>
  <c r="AC906" i="1"/>
  <c r="AD906" i="1"/>
  <c r="AC907" i="1"/>
  <c r="AD907" i="1"/>
  <c r="AC908" i="1"/>
  <c r="AD908" i="1"/>
  <c r="AC909" i="1"/>
  <c r="AD909" i="1"/>
  <c r="AC910" i="1"/>
  <c r="AD910" i="1"/>
  <c r="AC911" i="1"/>
  <c r="AD911" i="1"/>
  <c r="AC912" i="1"/>
  <c r="AD912" i="1"/>
  <c r="AC913" i="1"/>
  <c r="AD913" i="1"/>
  <c r="AC914" i="1"/>
  <c r="AD914" i="1"/>
  <c r="AC915" i="1"/>
  <c r="AD915" i="1"/>
  <c r="AC916" i="1"/>
  <c r="AD916" i="1"/>
  <c r="AC917" i="1"/>
  <c r="AD917" i="1"/>
  <c r="AC918" i="1"/>
  <c r="AD918" i="1"/>
  <c r="AC919" i="1"/>
  <c r="AD919" i="1"/>
  <c r="AC920" i="1"/>
  <c r="AD920" i="1"/>
  <c r="AC921" i="1"/>
  <c r="AD921" i="1"/>
  <c r="AC922" i="1"/>
  <c r="AD922" i="1"/>
  <c r="AC923" i="1"/>
  <c r="AD923" i="1"/>
  <c r="AC924" i="1"/>
  <c r="AD924" i="1"/>
  <c r="AC925" i="1"/>
  <c r="AD925" i="1"/>
  <c r="AC926" i="1"/>
  <c r="AD926" i="1"/>
  <c r="AC927" i="1"/>
  <c r="AD927" i="1"/>
  <c r="AC928" i="1"/>
  <c r="AD928" i="1"/>
  <c r="AC929" i="1"/>
  <c r="AD929" i="1"/>
  <c r="AC930" i="1"/>
  <c r="AD930" i="1"/>
  <c r="AC931" i="1"/>
  <c r="AD931" i="1"/>
  <c r="AC932" i="1"/>
  <c r="AD932" i="1"/>
  <c r="AC933" i="1"/>
  <c r="AD933" i="1"/>
  <c r="AC934" i="1"/>
  <c r="AD934" i="1"/>
  <c r="AC935" i="1"/>
  <c r="AD935" i="1"/>
  <c r="AC936" i="1"/>
  <c r="AD936" i="1"/>
  <c r="AC937" i="1"/>
  <c r="AD937" i="1"/>
  <c r="AC938" i="1"/>
  <c r="AD938" i="1"/>
  <c r="AC939" i="1"/>
  <c r="AD939" i="1"/>
  <c r="AC887" i="1"/>
  <c r="AD887" i="1"/>
  <c r="AC940" i="1"/>
  <c r="AD940" i="1"/>
  <c r="AC941" i="1"/>
  <c r="AD941" i="1"/>
  <c r="AC942" i="1"/>
  <c r="AD942" i="1"/>
  <c r="AC943" i="1"/>
  <c r="AD943" i="1"/>
  <c r="AC944" i="1"/>
  <c r="AD944" i="1"/>
  <c r="AC945" i="1"/>
  <c r="AD945" i="1"/>
  <c r="AC946" i="1"/>
  <c r="AD946" i="1"/>
  <c r="AC947" i="1"/>
  <c r="AD947" i="1"/>
  <c r="AC948" i="1"/>
  <c r="AD948" i="1"/>
  <c r="AC949" i="1"/>
  <c r="AD949" i="1"/>
  <c r="AC950" i="1"/>
  <c r="AD950" i="1"/>
  <c r="AC951" i="1"/>
  <c r="AD951" i="1"/>
  <c r="AC952" i="1"/>
  <c r="AD952" i="1"/>
  <c r="AC953" i="1"/>
  <c r="AD953" i="1"/>
  <c r="AC954" i="1"/>
  <c r="AD954" i="1"/>
  <c r="AC955" i="1"/>
  <c r="AD955" i="1"/>
  <c r="AC956" i="1"/>
  <c r="AD956" i="1"/>
  <c r="AC957" i="1"/>
  <c r="AD957" i="1"/>
  <c r="AC958" i="1"/>
  <c r="AD958" i="1"/>
  <c r="AC959" i="1"/>
  <c r="AD959" i="1"/>
  <c r="AC960" i="1"/>
  <c r="AD960" i="1"/>
  <c r="AC961" i="1"/>
  <c r="AD961" i="1"/>
  <c r="AC962" i="1"/>
  <c r="AD962" i="1"/>
  <c r="AC963" i="1"/>
  <c r="AD963" i="1"/>
  <c r="AC964" i="1"/>
  <c r="AD964" i="1"/>
  <c r="AC965" i="1"/>
  <c r="AD965" i="1"/>
  <c r="AC966" i="1"/>
  <c r="AD966" i="1"/>
  <c r="AC967" i="1"/>
  <c r="AD967" i="1"/>
  <c r="AC968" i="1"/>
  <c r="AD968" i="1"/>
  <c r="AC969" i="1"/>
  <c r="AD969" i="1"/>
  <c r="AC970" i="1"/>
  <c r="AD970" i="1"/>
  <c r="AC971" i="1"/>
  <c r="AD971" i="1"/>
  <c r="AC972" i="1"/>
  <c r="AD972" i="1"/>
  <c r="AC973" i="1"/>
  <c r="AD973" i="1"/>
  <c r="AC974" i="1"/>
  <c r="AD974" i="1"/>
  <c r="AC975" i="1"/>
  <c r="AD975" i="1"/>
  <c r="AC976" i="1"/>
  <c r="AD976" i="1"/>
  <c r="AC977" i="1"/>
  <c r="AD977" i="1"/>
  <c r="AC978" i="1"/>
  <c r="AD978" i="1"/>
  <c r="AC979" i="1"/>
  <c r="AD979" i="1"/>
  <c r="AC980" i="1"/>
  <c r="AD980" i="1"/>
  <c r="AC981" i="1"/>
  <c r="AD981" i="1"/>
  <c r="AC982" i="1"/>
  <c r="AD982" i="1"/>
  <c r="AC983" i="1"/>
  <c r="AD983" i="1"/>
  <c r="AC984" i="1"/>
  <c r="AD984" i="1"/>
  <c r="AC985" i="1"/>
  <c r="AD985" i="1"/>
  <c r="AC986" i="1"/>
  <c r="AD986" i="1"/>
  <c r="AC987" i="1"/>
  <c r="AD987" i="1"/>
  <c r="AC988" i="1"/>
  <c r="AD988" i="1"/>
  <c r="AC888" i="1"/>
  <c r="AD888" i="1"/>
  <c r="AC889" i="1"/>
  <c r="AD889" i="1"/>
  <c r="AC890" i="1"/>
  <c r="AD890" i="1"/>
  <c r="AC891" i="1"/>
  <c r="AD891" i="1"/>
  <c r="AC892" i="1"/>
  <c r="AD892" i="1"/>
  <c r="AC893" i="1"/>
  <c r="AD893" i="1"/>
  <c r="AC894" i="1"/>
  <c r="AD894" i="1"/>
  <c r="AC989" i="1"/>
  <c r="AD989" i="1"/>
  <c r="AC990" i="1"/>
  <c r="AD990" i="1"/>
  <c r="AC991" i="1"/>
  <c r="AD991" i="1"/>
  <c r="AC992" i="1"/>
  <c r="AD992" i="1"/>
  <c r="AC993" i="1"/>
  <c r="AD993" i="1"/>
  <c r="AC994" i="1"/>
  <c r="AD994" i="1"/>
  <c r="AC995" i="1"/>
  <c r="AD995" i="1"/>
  <c r="AC996" i="1"/>
  <c r="AD996" i="1"/>
  <c r="AC997" i="1"/>
  <c r="AD997" i="1"/>
  <c r="AC998" i="1"/>
  <c r="AD998" i="1"/>
  <c r="AC999" i="1"/>
  <c r="AD999" i="1"/>
  <c r="AC1000" i="1"/>
  <c r="AD1000" i="1"/>
  <c r="AC1001" i="1"/>
  <c r="AD1001" i="1"/>
  <c r="AC1002" i="1"/>
  <c r="AD1002" i="1"/>
  <c r="AC1003" i="1"/>
  <c r="AD1003" i="1"/>
  <c r="AC1004" i="1"/>
  <c r="AD1004" i="1"/>
  <c r="AC1005" i="1"/>
  <c r="AD1005" i="1"/>
  <c r="AC1006" i="1"/>
  <c r="AD1006" i="1"/>
  <c r="C12" i="16" s="1"/>
  <c r="C25" i="16" s="1"/>
  <c r="AC1007" i="1"/>
  <c r="AD1007" i="1"/>
  <c r="AC1008" i="1"/>
  <c r="AD1008" i="1"/>
  <c r="AC1009" i="1"/>
  <c r="AD1009" i="1"/>
  <c r="AC1010" i="1"/>
  <c r="AD1010" i="1"/>
  <c r="AC1011" i="1"/>
  <c r="AD1011" i="1"/>
  <c r="AC1012" i="1"/>
  <c r="AD1012" i="1"/>
  <c r="AC1013" i="1"/>
  <c r="AD1013" i="1"/>
  <c r="AC1014" i="1"/>
  <c r="AD1014" i="1"/>
  <c r="AC1015" i="1"/>
  <c r="AD1015" i="1"/>
  <c r="AC1016" i="1"/>
  <c r="AD1016" i="1"/>
  <c r="AC1017" i="1"/>
  <c r="AD1017" i="1"/>
  <c r="AC1018" i="1"/>
  <c r="AD1018" i="1"/>
  <c r="AC1019" i="1"/>
  <c r="AD1019" i="1"/>
  <c r="AC1020" i="1"/>
  <c r="AD1020" i="1"/>
  <c r="AC1021" i="1"/>
  <c r="AD1021" i="1"/>
  <c r="AC1022" i="1"/>
  <c r="AD1022" i="1"/>
  <c r="AC1023" i="1"/>
  <c r="AD1023" i="1"/>
  <c r="AC1024" i="1"/>
  <c r="AD1024" i="1"/>
  <c r="AC1027" i="1"/>
  <c r="AD1027" i="1"/>
  <c r="AC1025" i="1"/>
  <c r="AD1025" i="1"/>
  <c r="AC1026" i="1"/>
  <c r="AD1026" i="1"/>
  <c r="AC1028" i="1"/>
  <c r="AD1028" i="1"/>
  <c r="AC1029" i="1"/>
  <c r="AD1029" i="1"/>
  <c r="AC1030" i="1"/>
  <c r="AD1030" i="1"/>
  <c r="AC1031" i="1"/>
  <c r="AD1031" i="1"/>
  <c r="AC1032" i="1"/>
  <c r="AD1032" i="1"/>
  <c r="AC1033" i="1"/>
  <c r="AD1033" i="1"/>
  <c r="AC1034" i="1"/>
  <c r="AD1034" i="1"/>
  <c r="AC1035" i="1"/>
  <c r="AD1035" i="1"/>
  <c r="AC1036" i="1"/>
  <c r="AD1036" i="1"/>
  <c r="AC1037" i="1"/>
  <c r="AD1037" i="1"/>
  <c r="AC1038" i="1"/>
  <c r="AD1038" i="1"/>
  <c r="AC1039" i="1"/>
  <c r="AD1039" i="1"/>
  <c r="AC1040" i="1"/>
  <c r="AD1040" i="1"/>
  <c r="AC1041" i="1"/>
  <c r="AD1041" i="1"/>
  <c r="AC1042" i="1"/>
  <c r="AD1042" i="1"/>
  <c r="AC1043" i="1"/>
  <c r="AD1043" i="1"/>
  <c r="AC1044" i="1"/>
  <c r="AD1044" i="1"/>
  <c r="AC8" i="1"/>
  <c r="AD8" i="1"/>
  <c r="AC9" i="1"/>
  <c r="AD9" i="1"/>
  <c r="AC10" i="1"/>
  <c r="AD10" i="1"/>
  <c r="AC11" i="1"/>
  <c r="AD11" i="1"/>
  <c r="AC12" i="1"/>
  <c r="AD12"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62" i="1"/>
  <c r="AD62" i="1"/>
  <c r="AC63" i="1"/>
  <c r="AD63"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113" i="1"/>
  <c r="AD113" i="1"/>
  <c r="AC114" i="1"/>
  <c r="AD114" i="1"/>
  <c r="AC115" i="1"/>
  <c r="AD115" i="1"/>
  <c r="AC116" i="1"/>
  <c r="AD116" i="1"/>
  <c r="AC117" i="1"/>
  <c r="AD117" i="1"/>
  <c r="AC118" i="1"/>
  <c r="AD118" i="1"/>
  <c r="AC119" i="1"/>
  <c r="AD119" i="1"/>
  <c r="AC120" i="1"/>
  <c r="AD120" i="1"/>
  <c r="AC121" i="1"/>
  <c r="AD121" i="1"/>
  <c r="AC122" i="1"/>
  <c r="AD122" i="1"/>
  <c r="AC123" i="1"/>
  <c r="AD123" i="1"/>
  <c r="AC124" i="1"/>
  <c r="AD124" i="1"/>
  <c r="AC125" i="1"/>
  <c r="AD125" i="1"/>
  <c r="AC126" i="1"/>
  <c r="AD126" i="1"/>
  <c r="AC127" i="1"/>
  <c r="AD127" i="1"/>
  <c r="AC128" i="1"/>
  <c r="AD128" i="1"/>
  <c r="AC129" i="1"/>
  <c r="AD129" i="1"/>
  <c r="AC130" i="1"/>
  <c r="AD130" i="1"/>
  <c r="AC131" i="1"/>
  <c r="AD131" i="1"/>
  <c r="AC132" i="1"/>
  <c r="AD132" i="1"/>
  <c r="AC133" i="1"/>
  <c r="AD133" i="1"/>
  <c r="AC134" i="1"/>
  <c r="AD134" i="1"/>
  <c r="AC135" i="1"/>
  <c r="AD135" i="1"/>
  <c r="AC136" i="1"/>
  <c r="AD136" i="1"/>
  <c r="AC137" i="1"/>
  <c r="AD137" i="1"/>
  <c r="AC138" i="1"/>
  <c r="AD138" i="1"/>
  <c r="AC139" i="1"/>
  <c r="AD139" i="1"/>
  <c r="AC140" i="1"/>
  <c r="AD140" i="1"/>
  <c r="AC141" i="1"/>
  <c r="AD141" i="1"/>
  <c r="AC142" i="1"/>
  <c r="AD142" i="1"/>
  <c r="AC143" i="1"/>
  <c r="AD143" i="1"/>
  <c r="AC144" i="1"/>
  <c r="AD144" i="1"/>
  <c r="AC145" i="1"/>
  <c r="AD145" i="1"/>
  <c r="AC146" i="1"/>
  <c r="AD146" i="1"/>
  <c r="AC147" i="1"/>
  <c r="AD147" i="1"/>
  <c r="AC148" i="1"/>
  <c r="AD148" i="1"/>
  <c r="AC149" i="1"/>
  <c r="AD149" i="1"/>
  <c r="AC150" i="1"/>
  <c r="AD150" i="1"/>
  <c r="AC151" i="1"/>
  <c r="AD151" i="1"/>
  <c r="AC152" i="1"/>
  <c r="AD152" i="1"/>
  <c r="AC153" i="1"/>
  <c r="AD153" i="1"/>
  <c r="AC154" i="1"/>
  <c r="AD154" i="1"/>
  <c r="AC155" i="1"/>
  <c r="AD155" i="1"/>
  <c r="AC156" i="1"/>
  <c r="AD156" i="1"/>
  <c r="AC157" i="1"/>
  <c r="AD157" i="1"/>
  <c r="AC158" i="1"/>
  <c r="AD158" i="1"/>
  <c r="AC159" i="1"/>
  <c r="AD159" i="1"/>
  <c r="AC160" i="1"/>
  <c r="AD160" i="1"/>
  <c r="AC161" i="1"/>
  <c r="AD161" i="1"/>
  <c r="AC162" i="1"/>
  <c r="AD162" i="1"/>
  <c r="AC163" i="1"/>
  <c r="AD163" i="1"/>
  <c r="AC164" i="1"/>
  <c r="AD164" i="1"/>
  <c r="AC165" i="1"/>
  <c r="AD165" i="1"/>
  <c r="AC166" i="1"/>
  <c r="AD166" i="1"/>
  <c r="AC167" i="1"/>
  <c r="AD167" i="1"/>
  <c r="AC168" i="1"/>
  <c r="AD168" i="1"/>
  <c r="AC169" i="1"/>
  <c r="AD169" i="1"/>
  <c r="AC170" i="1"/>
  <c r="AD170" i="1"/>
  <c r="AC171" i="1"/>
  <c r="AD171" i="1"/>
  <c r="AC172" i="1"/>
  <c r="AD172" i="1"/>
  <c r="AC173" i="1"/>
  <c r="AD173" i="1"/>
  <c r="AC174" i="1"/>
  <c r="AD174" i="1"/>
  <c r="AC175" i="1"/>
  <c r="AD175" i="1"/>
  <c r="AC176" i="1"/>
  <c r="AD176" i="1"/>
  <c r="AC177" i="1"/>
  <c r="AD177" i="1"/>
  <c r="AC178" i="1"/>
  <c r="AD178" i="1"/>
  <c r="AC179" i="1"/>
  <c r="AD179" i="1"/>
  <c r="AC180" i="1"/>
  <c r="AD180" i="1"/>
  <c r="AC181" i="1"/>
  <c r="AD181" i="1"/>
  <c r="AC182" i="1"/>
  <c r="AD182" i="1"/>
  <c r="AC183" i="1"/>
  <c r="AD183" i="1"/>
  <c r="AC184" i="1"/>
  <c r="AD184" i="1"/>
  <c r="AC185" i="1"/>
  <c r="AD185" i="1"/>
  <c r="AC186" i="1"/>
  <c r="AD186" i="1"/>
  <c r="AD7" i="1"/>
  <c r="C14" i="16" l="1"/>
  <c r="C27" i="16" s="1"/>
  <c r="E12" i="16"/>
  <c r="D36" i="16"/>
  <c r="F36" i="16" s="1"/>
  <c r="D47" i="16"/>
  <c r="F47" i="16" s="1"/>
  <c r="K25" i="20" s="1"/>
  <c r="D25" i="16"/>
  <c r="C15" i="16"/>
  <c r="C28" i="16" s="1"/>
  <c r="C13" i="16"/>
  <c r="C26" i="16" s="1"/>
  <c r="D4" i="15"/>
  <c r="E4" i="15" s="1"/>
  <c r="I4" i="15" s="1"/>
  <c r="G14" i="13"/>
  <c r="G15" i="13"/>
  <c r="G13" i="13"/>
  <c r="B12" i="13"/>
  <c r="P1047" i="1"/>
  <c r="P1048" i="1"/>
  <c r="P1049" i="1"/>
  <c r="P1050" i="1"/>
  <c r="P1051" i="1"/>
  <c r="D1048" i="1"/>
  <c r="E1048" i="1"/>
  <c r="F1048" i="1"/>
  <c r="G1048" i="1"/>
  <c r="H1048" i="1"/>
  <c r="I1048" i="1"/>
  <c r="J1048" i="1"/>
  <c r="K1048" i="1"/>
  <c r="L1048" i="1"/>
  <c r="M1048" i="1"/>
  <c r="N1048" i="1"/>
  <c r="O1048" i="1"/>
  <c r="D1049" i="1"/>
  <c r="E1049" i="1"/>
  <c r="F1049" i="1"/>
  <c r="G1049" i="1"/>
  <c r="H1049" i="1"/>
  <c r="I1049" i="1"/>
  <c r="J1049" i="1"/>
  <c r="K1049" i="1"/>
  <c r="L1049" i="1"/>
  <c r="M1049" i="1"/>
  <c r="N1049" i="1"/>
  <c r="O1049" i="1"/>
  <c r="D1050" i="1"/>
  <c r="E1050" i="1"/>
  <c r="F1050" i="1"/>
  <c r="G1050" i="1"/>
  <c r="H1050" i="1"/>
  <c r="I1050" i="1"/>
  <c r="J1050" i="1"/>
  <c r="K1050" i="1"/>
  <c r="L1050" i="1"/>
  <c r="M1050" i="1"/>
  <c r="N1050" i="1"/>
  <c r="O1050" i="1"/>
  <c r="D1051" i="1"/>
  <c r="E1051" i="1"/>
  <c r="F1051" i="1"/>
  <c r="G1051" i="1"/>
  <c r="H1051" i="1"/>
  <c r="I1051" i="1"/>
  <c r="J1051" i="1"/>
  <c r="K1051" i="1"/>
  <c r="L1051" i="1"/>
  <c r="M1051" i="1"/>
  <c r="N1051" i="1"/>
  <c r="O1051" i="1"/>
  <c r="E1047" i="1"/>
  <c r="F1047" i="1"/>
  <c r="G1047" i="1"/>
  <c r="H1047" i="1"/>
  <c r="I1047" i="1"/>
  <c r="J1047" i="1"/>
  <c r="K1047" i="1"/>
  <c r="L1047" i="1"/>
  <c r="M1047" i="1"/>
  <c r="N1047" i="1"/>
  <c r="O1047" i="1"/>
  <c r="D104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95" i="1"/>
  <c r="C865" i="1"/>
  <c r="C866" i="1"/>
  <c r="C867" i="1"/>
  <c r="C868" i="1"/>
  <c r="C869" i="1"/>
  <c r="C870" i="1"/>
  <c r="C871" i="1"/>
  <c r="C872" i="1"/>
  <c r="C873" i="1"/>
  <c r="C874" i="1"/>
  <c r="C875" i="1"/>
  <c r="C876" i="1"/>
  <c r="C896" i="1"/>
  <c r="C877" i="1"/>
  <c r="C878" i="1"/>
  <c r="C879" i="1"/>
  <c r="C880" i="1"/>
  <c r="C881" i="1"/>
  <c r="C882" i="1"/>
  <c r="C883" i="1"/>
  <c r="C897" i="1"/>
  <c r="C898" i="1"/>
  <c r="C899" i="1"/>
  <c r="C900" i="1"/>
  <c r="C901" i="1"/>
  <c r="C884" i="1"/>
  <c r="C885" i="1"/>
  <c r="C886"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887"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888" i="1"/>
  <c r="C889" i="1"/>
  <c r="C890" i="1"/>
  <c r="C891" i="1"/>
  <c r="C892" i="1"/>
  <c r="C893" i="1"/>
  <c r="C894" i="1"/>
  <c r="C1006" i="1"/>
  <c r="C1007" i="1"/>
  <c r="C1008" i="1"/>
  <c r="C1009" i="1"/>
  <c r="C1010" i="1"/>
  <c r="C1011" i="1"/>
  <c r="C1012" i="1"/>
  <c r="C1013" i="1"/>
  <c r="C1014" i="1"/>
  <c r="C1015" i="1"/>
  <c r="C1016" i="1"/>
  <c r="C1017" i="1"/>
  <c r="C1018" i="1"/>
  <c r="C1019" i="1"/>
  <c r="C1020" i="1"/>
  <c r="C1021" i="1"/>
  <c r="C1022" i="1"/>
  <c r="C1023" i="1"/>
  <c r="C1024" i="1"/>
  <c r="C1027" i="1"/>
  <c r="C1025" i="1"/>
  <c r="C1026" i="1"/>
  <c r="C1028" i="1"/>
  <c r="C1029" i="1"/>
  <c r="C1030" i="1"/>
  <c r="C1031" i="1"/>
  <c r="C1032" i="1"/>
  <c r="C1033" i="1"/>
  <c r="C1035" i="1"/>
  <c r="C1036" i="1"/>
  <c r="C1040" i="1"/>
  <c r="C1041" i="1"/>
  <c r="C1043" i="1"/>
  <c r="C1044" i="1"/>
  <c r="C1034" i="1"/>
  <c r="C1037" i="1"/>
  <c r="C1038" i="1"/>
  <c r="C1039" i="1"/>
  <c r="C1042" i="1"/>
  <c r="C7" i="1"/>
  <c r="K15" i="20" l="1"/>
  <c r="E47" i="16"/>
  <c r="G47" i="16" s="1"/>
  <c r="G36" i="16"/>
  <c r="E15" i="16"/>
  <c r="D28" i="16"/>
  <c r="F28" i="16" s="1"/>
  <c r="D50" i="16"/>
  <c r="F50" i="16" s="1"/>
  <c r="K28" i="20" s="1"/>
  <c r="D39" i="16"/>
  <c r="F39" i="16" s="1"/>
  <c r="H25" i="16"/>
  <c r="H47" i="16"/>
  <c r="H36" i="16"/>
  <c r="D5" i="15"/>
  <c r="E5" i="15" s="1"/>
  <c r="I5" i="15" s="1"/>
  <c r="K1054" i="1"/>
  <c r="C11" i="16"/>
  <c r="C24" i="16" s="1"/>
  <c r="E13" i="16"/>
  <c r="D48" i="16"/>
  <c r="F48" i="16" s="1"/>
  <c r="K26" i="20" s="1"/>
  <c r="D26" i="16"/>
  <c r="F26" i="16" s="1"/>
  <c r="D37" i="16"/>
  <c r="F37" i="16" s="1"/>
  <c r="E14" i="16"/>
  <c r="D49" i="16"/>
  <c r="F49" i="16" s="1"/>
  <c r="K27" i="20" s="1"/>
  <c r="D38" i="16"/>
  <c r="F38" i="16" s="1"/>
  <c r="D27" i="16"/>
  <c r="F27" i="16" s="1"/>
  <c r="Q1035" i="1"/>
  <c r="R1035" i="1"/>
  <c r="S1035" i="1"/>
  <c r="T1035" i="1"/>
  <c r="V1035" i="1"/>
  <c r="W1035" i="1"/>
  <c r="X1035" i="1"/>
  <c r="Y1035" i="1"/>
  <c r="Z1035" i="1"/>
  <c r="AA1035" i="1"/>
  <c r="AB1035" i="1"/>
  <c r="Q1036" i="1"/>
  <c r="R1036" i="1"/>
  <c r="S1036" i="1"/>
  <c r="T1036" i="1"/>
  <c r="V1036" i="1"/>
  <c r="W1036" i="1"/>
  <c r="X1036" i="1"/>
  <c r="Y1036" i="1"/>
  <c r="Z1036" i="1"/>
  <c r="AA1036" i="1"/>
  <c r="AB1036" i="1"/>
  <c r="Q1040" i="1"/>
  <c r="R1040" i="1"/>
  <c r="S1040" i="1"/>
  <c r="T1040" i="1"/>
  <c r="V1040" i="1"/>
  <c r="W1040" i="1"/>
  <c r="X1040" i="1"/>
  <c r="Y1040" i="1"/>
  <c r="Z1040" i="1"/>
  <c r="AA1040" i="1"/>
  <c r="AB1040" i="1"/>
  <c r="Q1041" i="1"/>
  <c r="R1041" i="1"/>
  <c r="S1041" i="1"/>
  <c r="T1041" i="1"/>
  <c r="V1041" i="1"/>
  <c r="W1041" i="1"/>
  <c r="X1041" i="1"/>
  <c r="Y1041" i="1"/>
  <c r="Z1041" i="1"/>
  <c r="AA1041" i="1"/>
  <c r="AB1041" i="1"/>
  <c r="Q1043" i="1"/>
  <c r="R1043" i="1"/>
  <c r="S1043" i="1"/>
  <c r="T1043" i="1"/>
  <c r="V1043" i="1"/>
  <c r="W1043" i="1"/>
  <c r="X1043" i="1"/>
  <c r="Y1043" i="1"/>
  <c r="Z1043" i="1"/>
  <c r="AA1043" i="1"/>
  <c r="AB1043" i="1"/>
  <c r="Q1044" i="1"/>
  <c r="R1044" i="1"/>
  <c r="S1044" i="1"/>
  <c r="T1044" i="1"/>
  <c r="V1044" i="1"/>
  <c r="W1044" i="1"/>
  <c r="X1044" i="1"/>
  <c r="Y1044" i="1"/>
  <c r="Z1044" i="1"/>
  <c r="AA1044" i="1"/>
  <c r="AB1044" i="1"/>
  <c r="Q1034" i="1"/>
  <c r="R1034" i="1"/>
  <c r="S1034" i="1"/>
  <c r="T1034" i="1"/>
  <c r="V1034" i="1"/>
  <c r="W1034" i="1"/>
  <c r="X1034" i="1"/>
  <c r="Y1034" i="1"/>
  <c r="Z1034" i="1"/>
  <c r="AA1034" i="1"/>
  <c r="AB1034" i="1"/>
  <c r="Q1037" i="1"/>
  <c r="R1037" i="1"/>
  <c r="S1037" i="1"/>
  <c r="T1037" i="1"/>
  <c r="V1037" i="1"/>
  <c r="W1037" i="1"/>
  <c r="X1037" i="1"/>
  <c r="Y1037" i="1"/>
  <c r="Z1037" i="1"/>
  <c r="AA1037" i="1"/>
  <c r="AB1037" i="1"/>
  <c r="Q1038" i="1"/>
  <c r="R1038" i="1"/>
  <c r="S1038" i="1"/>
  <c r="T1038" i="1"/>
  <c r="V1038" i="1"/>
  <c r="W1038" i="1"/>
  <c r="X1038" i="1"/>
  <c r="Y1038" i="1"/>
  <c r="Z1038" i="1"/>
  <c r="AA1038" i="1"/>
  <c r="AB1038" i="1"/>
  <c r="Q1039" i="1"/>
  <c r="R1039" i="1"/>
  <c r="S1039" i="1"/>
  <c r="T1039" i="1"/>
  <c r="V1039" i="1"/>
  <c r="W1039" i="1"/>
  <c r="X1039" i="1"/>
  <c r="Y1039" i="1"/>
  <c r="Z1039" i="1"/>
  <c r="AA1039" i="1"/>
  <c r="AB1039" i="1"/>
  <c r="Q1042" i="1"/>
  <c r="R1042" i="1"/>
  <c r="S1042" i="1"/>
  <c r="T1042" i="1"/>
  <c r="V1042" i="1"/>
  <c r="W1042" i="1"/>
  <c r="X1042" i="1"/>
  <c r="Y1042" i="1"/>
  <c r="Z1042" i="1"/>
  <c r="AA1042" i="1"/>
  <c r="AB1042" i="1"/>
  <c r="R1033" i="1"/>
  <c r="S1033" i="1"/>
  <c r="S1051" i="1" s="1"/>
  <c r="T1033" i="1"/>
  <c r="T1051" i="1" s="1"/>
  <c r="V1033" i="1"/>
  <c r="W1033" i="1"/>
  <c r="W1051" i="1" s="1"/>
  <c r="X1033" i="1"/>
  <c r="X1051" i="1" s="1"/>
  <c r="Y1033" i="1"/>
  <c r="Z1033" i="1"/>
  <c r="AA1033" i="1"/>
  <c r="AA1051" i="1" s="1"/>
  <c r="AB1033" i="1"/>
  <c r="AB1051" i="1" s="1"/>
  <c r="Q1033" i="1"/>
  <c r="Q1007" i="1"/>
  <c r="R1007" i="1"/>
  <c r="S1007" i="1"/>
  <c r="T1007" i="1"/>
  <c r="V1007" i="1"/>
  <c r="W1007" i="1"/>
  <c r="X1007" i="1"/>
  <c r="Y1007" i="1"/>
  <c r="Z1007" i="1"/>
  <c r="AA1007" i="1"/>
  <c r="AB1007" i="1"/>
  <c r="Q1008" i="1"/>
  <c r="R1008" i="1"/>
  <c r="AG1008" i="17" s="1"/>
  <c r="S1008" i="1"/>
  <c r="AH1008" i="17" s="1"/>
  <c r="T1008" i="1"/>
  <c r="AI1008" i="17" s="1"/>
  <c r="AJ1008" i="17"/>
  <c r="V1008" i="1"/>
  <c r="AK1008" i="17" s="1"/>
  <c r="W1008" i="1"/>
  <c r="AL1008" i="17" s="1"/>
  <c r="X1008" i="1"/>
  <c r="AM1008" i="17" s="1"/>
  <c r="Y1008" i="1"/>
  <c r="AN1008" i="17" s="1"/>
  <c r="Z1008" i="1"/>
  <c r="AO1008" i="17" s="1"/>
  <c r="AA1008" i="1"/>
  <c r="AP1008" i="17" s="1"/>
  <c r="AB1008" i="1"/>
  <c r="AQ1008" i="17" s="1"/>
  <c r="Q1009" i="1"/>
  <c r="R1009" i="1"/>
  <c r="AG1009" i="17" s="1"/>
  <c r="S1009" i="1"/>
  <c r="AH1009" i="17" s="1"/>
  <c r="T1009" i="1"/>
  <c r="AI1009" i="17" s="1"/>
  <c r="AJ1009" i="17"/>
  <c r="V1009" i="1"/>
  <c r="AK1009" i="17" s="1"/>
  <c r="W1009" i="1"/>
  <c r="AL1009" i="17" s="1"/>
  <c r="X1009" i="1"/>
  <c r="AM1009" i="17" s="1"/>
  <c r="Y1009" i="1"/>
  <c r="AN1009" i="17" s="1"/>
  <c r="Z1009" i="1"/>
  <c r="AO1009" i="17" s="1"/>
  <c r="AA1009" i="1"/>
  <c r="AP1009" i="17" s="1"/>
  <c r="AB1009" i="1"/>
  <c r="AQ1009" i="17" s="1"/>
  <c r="Q1010" i="1"/>
  <c r="R1010" i="1"/>
  <c r="AG1010" i="17" s="1"/>
  <c r="S1010" i="1"/>
  <c r="AH1010" i="17" s="1"/>
  <c r="T1010" i="1"/>
  <c r="AI1010" i="17" s="1"/>
  <c r="AJ1010" i="17"/>
  <c r="V1010" i="1"/>
  <c r="AK1010" i="17" s="1"/>
  <c r="W1010" i="1"/>
  <c r="AL1010" i="17" s="1"/>
  <c r="X1010" i="1"/>
  <c r="AM1010" i="17" s="1"/>
  <c r="Y1010" i="1"/>
  <c r="AN1010" i="17" s="1"/>
  <c r="Z1010" i="1"/>
  <c r="AO1010" i="17" s="1"/>
  <c r="AA1010" i="1"/>
  <c r="AP1010" i="17" s="1"/>
  <c r="AB1010" i="1"/>
  <c r="AQ1010" i="17" s="1"/>
  <c r="Q1011" i="1"/>
  <c r="R1011" i="1"/>
  <c r="AG1011" i="17" s="1"/>
  <c r="S1011" i="1"/>
  <c r="AH1011" i="17" s="1"/>
  <c r="T1011" i="1"/>
  <c r="AI1011" i="17" s="1"/>
  <c r="AJ1011" i="17"/>
  <c r="V1011" i="1"/>
  <c r="AK1011" i="17" s="1"/>
  <c r="W1011" i="1"/>
  <c r="AL1011" i="17" s="1"/>
  <c r="X1011" i="1"/>
  <c r="AM1011" i="17" s="1"/>
  <c r="Y1011" i="1"/>
  <c r="AN1011" i="17" s="1"/>
  <c r="Z1011" i="1"/>
  <c r="AO1011" i="17" s="1"/>
  <c r="AA1011" i="1"/>
  <c r="AP1011" i="17" s="1"/>
  <c r="AB1011" i="1"/>
  <c r="AQ1011" i="17" s="1"/>
  <c r="Q1012" i="1"/>
  <c r="R1012" i="1"/>
  <c r="AG1012" i="17" s="1"/>
  <c r="S1012" i="1"/>
  <c r="AH1012" i="17" s="1"/>
  <c r="T1012" i="1"/>
  <c r="AI1012" i="17" s="1"/>
  <c r="AJ1012" i="17"/>
  <c r="V1012" i="1"/>
  <c r="AK1012" i="17" s="1"/>
  <c r="W1012" i="1"/>
  <c r="AL1012" i="17" s="1"/>
  <c r="X1012" i="1"/>
  <c r="AM1012" i="17" s="1"/>
  <c r="Y1012" i="1"/>
  <c r="AN1012" i="17" s="1"/>
  <c r="Z1012" i="1"/>
  <c r="AO1012" i="17" s="1"/>
  <c r="AA1012" i="1"/>
  <c r="AP1012" i="17" s="1"/>
  <c r="AB1012" i="1"/>
  <c r="AQ1012" i="17" s="1"/>
  <c r="Q1013" i="1"/>
  <c r="R1013" i="1"/>
  <c r="AG1013" i="17" s="1"/>
  <c r="S1013" i="1"/>
  <c r="AH1013" i="17" s="1"/>
  <c r="T1013" i="1"/>
  <c r="AI1013" i="17" s="1"/>
  <c r="AJ1013" i="17"/>
  <c r="V1013" i="1"/>
  <c r="AK1013" i="17" s="1"/>
  <c r="W1013" i="1"/>
  <c r="AL1013" i="17" s="1"/>
  <c r="X1013" i="1"/>
  <c r="AM1013" i="17" s="1"/>
  <c r="Y1013" i="1"/>
  <c r="AN1013" i="17" s="1"/>
  <c r="Z1013" i="1"/>
  <c r="AO1013" i="17" s="1"/>
  <c r="AA1013" i="1"/>
  <c r="AP1013" i="17" s="1"/>
  <c r="AB1013" i="1"/>
  <c r="AQ1013" i="17" s="1"/>
  <c r="Q1014" i="1"/>
  <c r="R1014" i="1"/>
  <c r="AG1014" i="17" s="1"/>
  <c r="S1014" i="1"/>
  <c r="AH1014" i="17" s="1"/>
  <c r="T1014" i="1"/>
  <c r="AI1014" i="17" s="1"/>
  <c r="AJ1014" i="17"/>
  <c r="V1014" i="1"/>
  <c r="AK1014" i="17" s="1"/>
  <c r="W1014" i="1"/>
  <c r="AL1014" i="17" s="1"/>
  <c r="X1014" i="1"/>
  <c r="AM1014" i="17" s="1"/>
  <c r="Y1014" i="1"/>
  <c r="AN1014" i="17" s="1"/>
  <c r="Z1014" i="1"/>
  <c r="AO1014" i="17" s="1"/>
  <c r="AA1014" i="1"/>
  <c r="AP1014" i="17" s="1"/>
  <c r="AB1014" i="1"/>
  <c r="AQ1014" i="17" s="1"/>
  <c r="Q1015" i="1"/>
  <c r="R1015" i="1"/>
  <c r="AG1015" i="17" s="1"/>
  <c r="S1015" i="1"/>
  <c r="AH1015" i="17" s="1"/>
  <c r="T1015" i="1"/>
  <c r="AI1015" i="17" s="1"/>
  <c r="AJ1015" i="17"/>
  <c r="V1015" i="1"/>
  <c r="AK1015" i="17" s="1"/>
  <c r="W1015" i="1"/>
  <c r="AL1015" i="17" s="1"/>
  <c r="X1015" i="1"/>
  <c r="AM1015" i="17" s="1"/>
  <c r="Y1015" i="1"/>
  <c r="AN1015" i="17" s="1"/>
  <c r="Z1015" i="1"/>
  <c r="AO1015" i="17" s="1"/>
  <c r="AA1015" i="1"/>
  <c r="AP1015" i="17" s="1"/>
  <c r="AB1015" i="1"/>
  <c r="AQ1015" i="17" s="1"/>
  <c r="Q1016" i="1"/>
  <c r="R1016" i="1"/>
  <c r="AG1016" i="17" s="1"/>
  <c r="S1016" i="1"/>
  <c r="AH1016" i="17" s="1"/>
  <c r="T1016" i="1"/>
  <c r="AI1016" i="17" s="1"/>
  <c r="AJ1016" i="17"/>
  <c r="V1016" i="1"/>
  <c r="AK1016" i="17" s="1"/>
  <c r="W1016" i="1"/>
  <c r="AL1016" i="17" s="1"/>
  <c r="X1016" i="1"/>
  <c r="AM1016" i="17" s="1"/>
  <c r="Y1016" i="1"/>
  <c r="AN1016" i="17" s="1"/>
  <c r="Z1016" i="1"/>
  <c r="AO1016" i="17" s="1"/>
  <c r="AA1016" i="1"/>
  <c r="AP1016" i="17" s="1"/>
  <c r="AB1016" i="1"/>
  <c r="AQ1016" i="17" s="1"/>
  <c r="Q1017" i="1"/>
  <c r="R1017" i="1"/>
  <c r="AG1017" i="17" s="1"/>
  <c r="S1017" i="1"/>
  <c r="AH1017" i="17" s="1"/>
  <c r="T1017" i="1"/>
  <c r="AI1017" i="17" s="1"/>
  <c r="AJ1017" i="17"/>
  <c r="V1017" i="1"/>
  <c r="AK1017" i="17" s="1"/>
  <c r="W1017" i="1"/>
  <c r="AL1017" i="17" s="1"/>
  <c r="X1017" i="1"/>
  <c r="AM1017" i="17" s="1"/>
  <c r="Y1017" i="1"/>
  <c r="AN1017" i="17" s="1"/>
  <c r="Z1017" i="1"/>
  <c r="AO1017" i="17" s="1"/>
  <c r="AA1017" i="1"/>
  <c r="AP1017" i="17" s="1"/>
  <c r="AB1017" i="1"/>
  <c r="AQ1017" i="17" s="1"/>
  <c r="Q1018" i="1"/>
  <c r="R1018" i="1"/>
  <c r="AG1018" i="17" s="1"/>
  <c r="S1018" i="1"/>
  <c r="AH1018" i="17" s="1"/>
  <c r="T1018" i="1"/>
  <c r="AI1018" i="17" s="1"/>
  <c r="AJ1018" i="17"/>
  <c r="V1018" i="1"/>
  <c r="AK1018" i="17" s="1"/>
  <c r="W1018" i="1"/>
  <c r="AL1018" i="17" s="1"/>
  <c r="X1018" i="1"/>
  <c r="AM1018" i="17" s="1"/>
  <c r="Y1018" i="1"/>
  <c r="AN1018" i="17" s="1"/>
  <c r="Z1018" i="1"/>
  <c r="AO1018" i="17" s="1"/>
  <c r="AA1018" i="1"/>
  <c r="AP1018" i="17" s="1"/>
  <c r="AB1018" i="1"/>
  <c r="AQ1018" i="17" s="1"/>
  <c r="Q1019" i="1"/>
  <c r="R1019" i="1"/>
  <c r="AG1019" i="17" s="1"/>
  <c r="S1019" i="1"/>
  <c r="AH1019" i="17" s="1"/>
  <c r="T1019" i="1"/>
  <c r="AI1019" i="17" s="1"/>
  <c r="AJ1019" i="17"/>
  <c r="V1019" i="1"/>
  <c r="AK1019" i="17" s="1"/>
  <c r="W1019" i="1"/>
  <c r="AL1019" i="17" s="1"/>
  <c r="X1019" i="1"/>
  <c r="AM1019" i="17" s="1"/>
  <c r="Y1019" i="1"/>
  <c r="AN1019" i="17" s="1"/>
  <c r="Z1019" i="1"/>
  <c r="AO1019" i="17" s="1"/>
  <c r="AA1019" i="1"/>
  <c r="AP1019" i="17" s="1"/>
  <c r="AB1019" i="1"/>
  <c r="AQ1019" i="17" s="1"/>
  <c r="Q1020" i="1"/>
  <c r="R1020" i="1"/>
  <c r="AG1020" i="17" s="1"/>
  <c r="S1020" i="1"/>
  <c r="AH1020" i="17" s="1"/>
  <c r="T1020" i="1"/>
  <c r="AI1020" i="17" s="1"/>
  <c r="AJ1020" i="17"/>
  <c r="V1020" i="1"/>
  <c r="AK1020" i="17" s="1"/>
  <c r="W1020" i="1"/>
  <c r="AL1020" i="17" s="1"/>
  <c r="X1020" i="1"/>
  <c r="AM1020" i="17" s="1"/>
  <c r="Y1020" i="1"/>
  <c r="AN1020" i="17" s="1"/>
  <c r="Z1020" i="1"/>
  <c r="AO1020" i="17" s="1"/>
  <c r="AA1020" i="1"/>
  <c r="AP1020" i="17" s="1"/>
  <c r="AB1020" i="1"/>
  <c r="AQ1020" i="17" s="1"/>
  <c r="Q1021" i="1"/>
  <c r="R1021" i="1"/>
  <c r="AG1021" i="17" s="1"/>
  <c r="S1021" i="1"/>
  <c r="AH1021" i="17" s="1"/>
  <c r="T1021" i="1"/>
  <c r="AI1021" i="17" s="1"/>
  <c r="AJ1021" i="17"/>
  <c r="V1021" i="1"/>
  <c r="AK1021" i="17" s="1"/>
  <c r="W1021" i="1"/>
  <c r="AL1021" i="17" s="1"/>
  <c r="X1021" i="1"/>
  <c r="AM1021" i="17" s="1"/>
  <c r="Y1021" i="1"/>
  <c r="AN1021" i="17" s="1"/>
  <c r="Z1021" i="1"/>
  <c r="AO1021" i="17" s="1"/>
  <c r="AA1021" i="1"/>
  <c r="AP1021" i="17" s="1"/>
  <c r="AB1021" i="1"/>
  <c r="AQ1021" i="17" s="1"/>
  <c r="Q1022" i="1"/>
  <c r="R1022" i="1"/>
  <c r="AG1022" i="17" s="1"/>
  <c r="S1022" i="1"/>
  <c r="AH1022" i="17" s="1"/>
  <c r="T1022" i="1"/>
  <c r="AI1022" i="17" s="1"/>
  <c r="AJ1022" i="17"/>
  <c r="V1022" i="1"/>
  <c r="AK1022" i="17" s="1"/>
  <c r="W1022" i="1"/>
  <c r="AL1022" i="17" s="1"/>
  <c r="X1022" i="1"/>
  <c r="AM1022" i="17" s="1"/>
  <c r="Y1022" i="1"/>
  <c r="AN1022" i="17" s="1"/>
  <c r="Z1022" i="1"/>
  <c r="AO1022" i="17" s="1"/>
  <c r="AA1022" i="1"/>
  <c r="AP1022" i="17" s="1"/>
  <c r="AB1022" i="1"/>
  <c r="AQ1022" i="17" s="1"/>
  <c r="Q1023" i="1"/>
  <c r="R1023" i="1"/>
  <c r="AG1023" i="17" s="1"/>
  <c r="S1023" i="1"/>
  <c r="AH1023" i="17" s="1"/>
  <c r="T1023" i="1"/>
  <c r="AI1023" i="17" s="1"/>
  <c r="AJ1023" i="17"/>
  <c r="V1023" i="1"/>
  <c r="AK1023" i="17" s="1"/>
  <c r="W1023" i="1"/>
  <c r="AL1023" i="17" s="1"/>
  <c r="X1023" i="1"/>
  <c r="AM1023" i="17" s="1"/>
  <c r="Y1023" i="1"/>
  <c r="AN1023" i="17" s="1"/>
  <c r="Z1023" i="1"/>
  <c r="AO1023" i="17" s="1"/>
  <c r="AA1023" i="1"/>
  <c r="AP1023" i="17" s="1"/>
  <c r="AB1023" i="1"/>
  <c r="AQ1023" i="17" s="1"/>
  <c r="Q1024" i="1"/>
  <c r="R1024" i="1"/>
  <c r="AG1024" i="17" s="1"/>
  <c r="S1024" i="1"/>
  <c r="AH1024" i="17" s="1"/>
  <c r="T1024" i="1"/>
  <c r="AI1024" i="17" s="1"/>
  <c r="AJ1024" i="17"/>
  <c r="V1024" i="1"/>
  <c r="AK1024" i="17" s="1"/>
  <c r="W1024" i="1"/>
  <c r="AL1024" i="17" s="1"/>
  <c r="X1024" i="1"/>
  <c r="AM1024" i="17" s="1"/>
  <c r="Y1024" i="1"/>
  <c r="AN1024" i="17" s="1"/>
  <c r="Z1024" i="1"/>
  <c r="AO1024" i="17" s="1"/>
  <c r="AA1024" i="1"/>
  <c r="AP1024" i="17" s="1"/>
  <c r="AB1024" i="1"/>
  <c r="AQ1024" i="17" s="1"/>
  <c r="Q1025" i="1"/>
  <c r="R1025" i="1"/>
  <c r="AG1025" i="17" s="1"/>
  <c r="S1025" i="1"/>
  <c r="AH1025" i="17" s="1"/>
  <c r="T1025" i="1"/>
  <c r="AI1025" i="17" s="1"/>
  <c r="AJ1025" i="17"/>
  <c r="V1025" i="1"/>
  <c r="AK1025" i="17" s="1"/>
  <c r="W1025" i="1"/>
  <c r="AL1025" i="17" s="1"/>
  <c r="X1025" i="1"/>
  <c r="AM1025" i="17" s="1"/>
  <c r="Y1025" i="1"/>
  <c r="AN1025" i="17" s="1"/>
  <c r="Z1025" i="1"/>
  <c r="AO1025" i="17" s="1"/>
  <c r="AA1025" i="1"/>
  <c r="AP1025" i="17" s="1"/>
  <c r="AB1025" i="1"/>
  <c r="AQ1025" i="17" s="1"/>
  <c r="Q1026" i="1"/>
  <c r="R1026" i="1"/>
  <c r="AG1026" i="17" s="1"/>
  <c r="S1026" i="1"/>
  <c r="AH1026" i="17" s="1"/>
  <c r="T1026" i="1"/>
  <c r="AI1026" i="17" s="1"/>
  <c r="AJ1026" i="17"/>
  <c r="V1026" i="1"/>
  <c r="AK1026" i="17" s="1"/>
  <c r="W1026" i="1"/>
  <c r="AL1026" i="17" s="1"/>
  <c r="X1026" i="1"/>
  <c r="AM1026" i="17" s="1"/>
  <c r="Y1026" i="1"/>
  <c r="AN1026" i="17" s="1"/>
  <c r="Z1026" i="1"/>
  <c r="AO1026" i="17" s="1"/>
  <c r="AA1026" i="1"/>
  <c r="AP1026" i="17" s="1"/>
  <c r="AB1026" i="1"/>
  <c r="AQ1026" i="17" s="1"/>
  <c r="AG894" i="17"/>
  <c r="AH894" i="17"/>
  <c r="AI894" i="17"/>
  <c r="AJ894" i="17"/>
  <c r="AK894" i="17"/>
  <c r="AL894" i="17"/>
  <c r="AM894" i="17"/>
  <c r="AN894" i="17"/>
  <c r="AO894" i="17"/>
  <c r="AP894" i="17"/>
  <c r="AQ894" i="17"/>
  <c r="Q7" i="1"/>
  <c r="R7" i="1"/>
  <c r="S7" i="1"/>
  <c r="T7" i="1"/>
  <c r="V7" i="1"/>
  <c r="W7" i="1"/>
  <c r="X7" i="1"/>
  <c r="Y7" i="1"/>
  <c r="Z7" i="1"/>
  <c r="AA7" i="1"/>
  <c r="AB7" i="1"/>
  <c r="Q8" i="1"/>
  <c r="R8" i="1"/>
  <c r="S8" i="1"/>
  <c r="T8" i="1"/>
  <c r="V8" i="1"/>
  <c r="W8" i="1"/>
  <c r="X8" i="1"/>
  <c r="Y8" i="1"/>
  <c r="Z8" i="1"/>
  <c r="AA8" i="1"/>
  <c r="AB8" i="1"/>
  <c r="Q9" i="1"/>
  <c r="R9" i="1"/>
  <c r="S9" i="1"/>
  <c r="T9" i="1"/>
  <c r="V9" i="1"/>
  <c r="W9" i="1"/>
  <c r="X9" i="1"/>
  <c r="Y9" i="1"/>
  <c r="Z9" i="1"/>
  <c r="AA9" i="1"/>
  <c r="AB9" i="1"/>
  <c r="Q10" i="1"/>
  <c r="R10" i="1"/>
  <c r="S10" i="1"/>
  <c r="T10" i="1"/>
  <c r="V10" i="1"/>
  <c r="W10" i="1"/>
  <c r="X10" i="1"/>
  <c r="Y10" i="1"/>
  <c r="Z10" i="1"/>
  <c r="AA10" i="1"/>
  <c r="AB10" i="1"/>
  <c r="Q11" i="1"/>
  <c r="R11" i="1"/>
  <c r="S11" i="1"/>
  <c r="T11" i="1"/>
  <c r="V11" i="1"/>
  <c r="W11" i="1"/>
  <c r="X11" i="1"/>
  <c r="Y11" i="1"/>
  <c r="Z11" i="1"/>
  <c r="AA11" i="1"/>
  <c r="AB11" i="1"/>
  <c r="Q12" i="1"/>
  <c r="R12" i="1"/>
  <c r="S12" i="1"/>
  <c r="T12" i="1"/>
  <c r="V12" i="1"/>
  <c r="W12" i="1"/>
  <c r="X12" i="1"/>
  <c r="Y12" i="1"/>
  <c r="Z12" i="1"/>
  <c r="AA12" i="1"/>
  <c r="AB12" i="1"/>
  <c r="Q13" i="1"/>
  <c r="R13" i="1"/>
  <c r="S13" i="1"/>
  <c r="T13" i="1"/>
  <c r="V13" i="1"/>
  <c r="W13" i="1"/>
  <c r="X13" i="1"/>
  <c r="Y13" i="1"/>
  <c r="Z13" i="1"/>
  <c r="AA13" i="1"/>
  <c r="AB13" i="1"/>
  <c r="Q14" i="1"/>
  <c r="R14" i="1"/>
  <c r="S14" i="1"/>
  <c r="T14" i="1"/>
  <c r="V14" i="1"/>
  <c r="W14" i="1"/>
  <c r="X14" i="1"/>
  <c r="Y14" i="1"/>
  <c r="Z14" i="1"/>
  <c r="AA14" i="1"/>
  <c r="AB14" i="1"/>
  <c r="Q15" i="1"/>
  <c r="R15" i="1"/>
  <c r="S15" i="1"/>
  <c r="T15" i="1"/>
  <c r="V15" i="1"/>
  <c r="W15" i="1"/>
  <c r="X15" i="1"/>
  <c r="Y15" i="1"/>
  <c r="Z15" i="1"/>
  <c r="AA15" i="1"/>
  <c r="AB15" i="1"/>
  <c r="Q16" i="1"/>
  <c r="R16" i="1"/>
  <c r="S16" i="1"/>
  <c r="T16" i="1"/>
  <c r="V16" i="1"/>
  <c r="W16" i="1"/>
  <c r="X16" i="1"/>
  <c r="Y16" i="1"/>
  <c r="Z16" i="1"/>
  <c r="AA16" i="1"/>
  <c r="AB16" i="1"/>
  <c r="Q17" i="1"/>
  <c r="R17" i="1"/>
  <c r="S17" i="1"/>
  <c r="T17" i="1"/>
  <c r="V17" i="1"/>
  <c r="W17" i="1"/>
  <c r="X17" i="1"/>
  <c r="Y17" i="1"/>
  <c r="Z17" i="1"/>
  <c r="AA17" i="1"/>
  <c r="AB17" i="1"/>
  <c r="Q18" i="1"/>
  <c r="R18" i="1"/>
  <c r="S18" i="1"/>
  <c r="T18" i="1"/>
  <c r="V18" i="1"/>
  <c r="W18" i="1"/>
  <c r="X18" i="1"/>
  <c r="Y18" i="1"/>
  <c r="Z18" i="1"/>
  <c r="AA18" i="1"/>
  <c r="AB18" i="1"/>
  <c r="Q19" i="1"/>
  <c r="R19" i="1"/>
  <c r="S19" i="1"/>
  <c r="T19" i="1"/>
  <c r="V19" i="1"/>
  <c r="W19" i="1"/>
  <c r="X19" i="1"/>
  <c r="Y19" i="1"/>
  <c r="Z19" i="1"/>
  <c r="AA19" i="1"/>
  <c r="AB19" i="1"/>
  <c r="Q20" i="1"/>
  <c r="R20" i="1"/>
  <c r="S20" i="1"/>
  <c r="T20" i="1"/>
  <c r="V20" i="1"/>
  <c r="W20" i="1"/>
  <c r="X20" i="1"/>
  <c r="Y20" i="1"/>
  <c r="Z20" i="1"/>
  <c r="AA20" i="1"/>
  <c r="AB20" i="1"/>
  <c r="Q21" i="1"/>
  <c r="R21" i="1"/>
  <c r="S21" i="1"/>
  <c r="T21" i="1"/>
  <c r="V21" i="1"/>
  <c r="W21" i="1"/>
  <c r="X21" i="1"/>
  <c r="Y21" i="1"/>
  <c r="Z21" i="1"/>
  <c r="AA21" i="1"/>
  <c r="AB21" i="1"/>
  <c r="Q22" i="1"/>
  <c r="R22" i="1"/>
  <c r="S22" i="1"/>
  <c r="T22" i="1"/>
  <c r="V22" i="1"/>
  <c r="W22" i="1"/>
  <c r="X22" i="1"/>
  <c r="Y22" i="1"/>
  <c r="Z22" i="1"/>
  <c r="AA22" i="1"/>
  <c r="AB22" i="1"/>
  <c r="Q23" i="1"/>
  <c r="R23" i="1"/>
  <c r="S23" i="1"/>
  <c r="T23" i="1"/>
  <c r="V23" i="1"/>
  <c r="W23" i="1"/>
  <c r="X23" i="1"/>
  <c r="Y23" i="1"/>
  <c r="Z23" i="1"/>
  <c r="AA23" i="1"/>
  <c r="AB23" i="1"/>
  <c r="Q24" i="1"/>
  <c r="R24" i="1"/>
  <c r="S24" i="1"/>
  <c r="T24" i="1"/>
  <c r="V24" i="1"/>
  <c r="W24" i="1"/>
  <c r="X24" i="1"/>
  <c r="Y24" i="1"/>
  <c r="Z24" i="1"/>
  <c r="AA24" i="1"/>
  <c r="AB24" i="1"/>
  <c r="Q25" i="1"/>
  <c r="R25" i="1"/>
  <c r="S25" i="1"/>
  <c r="T25" i="1"/>
  <c r="V25" i="1"/>
  <c r="W25" i="1"/>
  <c r="X25" i="1"/>
  <c r="Y25" i="1"/>
  <c r="Z25" i="1"/>
  <c r="AA25" i="1"/>
  <c r="AB25" i="1"/>
  <c r="Q26" i="1"/>
  <c r="R26" i="1"/>
  <c r="S26" i="1"/>
  <c r="T26" i="1"/>
  <c r="V26" i="1"/>
  <c r="W26" i="1"/>
  <c r="X26" i="1"/>
  <c r="Y26" i="1"/>
  <c r="Z26" i="1"/>
  <c r="AA26" i="1"/>
  <c r="AB26" i="1"/>
  <c r="Q27" i="1"/>
  <c r="R27" i="1"/>
  <c r="S27" i="1"/>
  <c r="T27" i="1"/>
  <c r="V27" i="1"/>
  <c r="W27" i="1"/>
  <c r="X27" i="1"/>
  <c r="Y27" i="1"/>
  <c r="Z27" i="1"/>
  <c r="AA27" i="1"/>
  <c r="AB27" i="1"/>
  <c r="Q28" i="1"/>
  <c r="R28" i="1"/>
  <c r="S28" i="1"/>
  <c r="T28" i="1"/>
  <c r="V28" i="1"/>
  <c r="W28" i="1"/>
  <c r="X28" i="1"/>
  <c r="Y28" i="1"/>
  <c r="Z28" i="1"/>
  <c r="AA28" i="1"/>
  <c r="AB28" i="1"/>
  <c r="Q29" i="1"/>
  <c r="R29" i="1"/>
  <c r="S29" i="1"/>
  <c r="T29" i="1"/>
  <c r="V29" i="1"/>
  <c r="W29" i="1"/>
  <c r="X29" i="1"/>
  <c r="Y29" i="1"/>
  <c r="Z29" i="1"/>
  <c r="AA29" i="1"/>
  <c r="AB29" i="1"/>
  <c r="Q30" i="1"/>
  <c r="R30" i="1"/>
  <c r="S30" i="1"/>
  <c r="T30" i="1"/>
  <c r="V30" i="1"/>
  <c r="W30" i="1"/>
  <c r="X30" i="1"/>
  <c r="Y30" i="1"/>
  <c r="Z30" i="1"/>
  <c r="AA30" i="1"/>
  <c r="AB30" i="1"/>
  <c r="Q31" i="1"/>
  <c r="R31" i="1"/>
  <c r="S31" i="1"/>
  <c r="T31" i="1"/>
  <c r="V31" i="1"/>
  <c r="W31" i="1"/>
  <c r="X31" i="1"/>
  <c r="Y31" i="1"/>
  <c r="Z31" i="1"/>
  <c r="AA31" i="1"/>
  <c r="AB31" i="1"/>
  <c r="Q32" i="1"/>
  <c r="R32" i="1"/>
  <c r="S32" i="1"/>
  <c r="T32" i="1"/>
  <c r="V32" i="1"/>
  <c r="W32" i="1"/>
  <c r="X32" i="1"/>
  <c r="Y32" i="1"/>
  <c r="Z32" i="1"/>
  <c r="AA32" i="1"/>
  <c r="AB32" i="1"/>
  <c r="Q33" i="1"/>
  <c r="R33" i="1"/>
  <c r="S33" i="1"/>
  <c r="T33" i="1"/>
  <c r="V33" i="1"/>
  <c r="W33" i="1"/>
  <c r="X33" i="1"/>
  <c r="Y33" i="1"/>
  <c r="Z33" i="1"/>
  <c r="AA33" i="1"/>
  <c r="AB33" i="1"/>
  <c r="Q34" i="1"/>
  <c r="R34" i="1"/>
  <c r="S34" i="1"/>
  <c r="T34" i="1"/>
  <c r="V34" i="1"/>
  <c r="W34" i="1"/>
  <c r="X34" i="1"/>
  <c r="Y34" i="1"/>
  <c r="Z34" i="1"/>
  <c r="AA34" i="1"/>
  <c r="AB34" i="1"/>
  <c r="Q35" i="1"/>
  <c r="R35" i="1"/>
  <c r="S35" i="1"/>
  <c r="T35" i="1"/>
  <c r="V35" i="1"/>
  <c r="W35" i="1"/>
  <c r="X35" i="1"/>
  <c r="Y35" i="1"/>
  <c r="Z35" i="1"/>
  <c r="AA35" i="1"/>
  <c r="AB35" i="1"/>
  <c r="Q36" i="1"/>
  <c r="R36" i="1"/>
  <c r="S36" i="1"/>
  <c r="T36" i="1"/>
  <c r="V36" i="1"/>
  <c r="W36" i="1"/>
  <c r="X36" i="1"/>
  <c r="Y36" i="1"/>
  <c r="Z36" i="1"/>
  <c r="AA36" i="1"/>
  <c r="AB36" i="1"/>
  <c r="Q37" i="1"/>
  <c r="R37" i="1"/>
  <c r="S37" i="1"/>
  <c r="T37" i="1"/>
  <c r="V37" i="1"/>
  <c r="W37" i="1"/>
  <c r="X37" i="1"/>
  <c r="Y37" i="1"/>
  <c r="Z37" i="1"/>
  <c r="AA37" i="1"/>
  <c r="AB37" i="1"/>
  <c r="Q38" i="1"/>
  <c r="R38" i="1"/>
  <c r="S38" i="1"/>
  <c r="T38" i="1"/>
  <c r="V38" i="1"/>
  <c r="W38" i="1"/>
  <c r="X38" i="1"/>
  <c r="Y38" i="1"/>
  <c r="Z38" i="1"/>
  <c r="AA38" i="1"/>
  <c r="AB38" i="1"/>
  <c r="Q39" i="1"/>
  <c r="R39" i="1"/>
  <c r="S39" i="1"/>
  <c r="T39" i="1"/>
  <c r="V39" i="1"/>
  <c r="W39" i="1"/>
  <c r="X39" i="1"/>
  <c r="Y39" i="1"/>
  <c r="Z39" i="1"/>
  <c r="AA39" i="1"/>
  <c r="AB39" i="1"/>
  <c r="Q40" i="1"/>
  <c r="R40" i="1"/>
  <c r="S40" i="1"/>
  <c r="T40" i="1"/>
  <c r="V40" i="1"/>
  <c r="W40" i="1"/>
  <c r="X40" i="1"/>
  <c r="Y40" i="1"/>
  <c r="Z40" i="1"/>
  <c r="AA40" i="1"/>
  <c r="AB40" i="1"/>
  <c r="Q41" i="1"/>
  <c r="R41" i="1"/>
  <c r="S41" i="1"/>
  <c r="T41" i="1"/>
  <c r="V41" i="1"/>
  <c r="W41" i="1"/>
  <c r="X41" i="1"/>
  <c r="Y41" i="1"/>
  <c r="Z41" i="1"/>
  <c r="AA41" i="1"/>
  <c r="AB41" i="1"/>
  <c r="Q42" i="1"/>
  <c r="R42" i="1"/>
  <c r="S42" i="1"/>
  <c r="T42" i="1"/>
  <c r="V42" i="1"/>
  <c r="W42" i="1"/>
  <c r="X42" i="1"/>
  <c r="Y42" i="1"/>
  <c r="Z42" i="1"/>
  <c r="AA42" i="1"/>
  <c r="AB42" i="1"/>
  <c r="Q43" i="1"/>
  <c r="R43" i="1"/>
  <c r="S43" i="1"/>
  <c r="T43" i="1"/>
  <c r="V43" i="1"/>
  <c r="W43" i="1"/>
  <c r="X43" i="1"/>
  <c r="Y43" i="1"/>
  <c r="Z43" i="1"/>
  <c r="AA43" i="1"/>
  <c r="AB43" i="1"/>
  <c r="Q44" i="1"/>
  <c r="R44" i="1"/>
  <c r="S44" i="1"/>
  <c r="T44" i="1"/>
  <c r="V44" i="1"/>
  <c r="W44" i="1"/>
  <c r="X44" i="1"/>
  <c r="Y44" i="1"/>
  <c r="Z44" i="1"/>
  <c r="AA44" i="1"/>
  <c r="AB44" i="1"/>
  <c r="Q45" i="1"/>
  <c r="R45" i="1"/>
  <c r="S45" i="1"/>
  <c r="T45" i="1"/>
  <c r="V45" i="1"/>
  <c r="W45" i="1"/>
  <c r="X45" i="1"/>
  <c r="Y45" i="1"/>
  <c r="Z45" i="1"/>
  <c r="AA45" i="1"/>
  <c r="AB45" i="1"/>
  <c r="Q46" i="1"/>
  <c r="R46" i="1"/>
  <c r="S46" i="1"/>
  <c r="T46" i="1"/>
  <c r="V46" i="1"/>
  <c r="W46" i="1"/>
  <c r="X46" i="1"/>
  <c r="Y46" i="1"/>
  <c r="Z46" i="1"/>
  <c r="AA46" i="1"/>
  <c r="AB46" i="1"/>
  <c r="Q47" i="1"/>
  <c r="R47" i="1"/>
  <c r="S47" i="1"/>
  <c r="T47" i="1"/>
  <c r="V47" i="1"/>
  <c r="W47" i="1"/>
  <c r="X47" i="1"/>
  <c r="Y47" i="1"/>
  <c r="Z47" i="1"/>
  <c r="AA47" i="1"/>
  <c r="AB47" i="1"/>
  <c r="Q48" i="1"/>
  <c r="R48" i="1"/>
  <c r="S48" i="1"/>
  <c r="T48" i="1"/>
  <c r="V48" i="1"/>
  <c r="W48" i="1"/>
  <c r="X48" i="1"/>
  <c r="Y48" i="1"/>
  <c r="Z48" i="1"/>
  <c r="AA48" i="1"/>
  <c r="AB48" i="1"/>
  <c r="Q49" i="1"/>
  <c r="R49" i="1"/>
  <c r="S49" i="1"/>
  <c r="T49" i="1"/>
  <c r="V49" i="1"/>
  <c r="W49" i="1"/>
  <c r="X49" i="1"/>
  <c r="Y49" i="1"/>
  <c r="Z49" i="1"/>
  <c r="AA49" i="1"/>
  <c r="AB49" i="1"/>
  <c r="Q50" i="1"/>
  <c r="R50" i="1"/>
  <c r="S50" i="1"/>
  <c r="T50" i="1"/>
  <c r="V50" i="1"/>
  <c r="W50" i="1"/>
  <c r="X50" i="1"/>
  <c r="Y50" i="1"/>
  <c r="Z50" i="1"/>
  <c r="AA50" i="1"/>
  <c r="AB50" i="1"/>
  <c r="Q51" i="1"/>
  <c r="R51" i="1"/>
  <c r="S51" i="1"/>
  <c r="T51" i="1"/>
  <c r="V51" i="1"/>
  <c r="W51" i="1"/>
  <c r="X51" i="1"/>
  <c r="Y51" i="1"/>
  <c r="Z51" i="1"/>
  <c r="AA51" i="1"/>
  <c r="AB51" i="1"/>
  <c r="Q52" i="1"/>
  <c r="R52" i="1"/>
  <c r="S52" i="1"/>
  <c r="T52" i="1"/>
  <c r="V52" i="1"/>
  <c r="W52" i="1"/>
  <c r="X52" i="1"/>
  <c r="Y52" i="1"/>
  <c r="Z52" i="1"/>
  <c r="AA52" i="1"/>
  <c r="AB52" i="1"/>
  <c r="Q53" i="1"/>
  <c r="R53" i="1"/>
  <c r="AG53" i="17" s="1"/>
  <c r="S53" i="1"/>
  <c r="AH53" i="17" s="1"/>
  <c r="T53" i="1"/>
  <c r="AI53" i="17" s="1"/>
  <c r="AJ53" i="17"/>
  <c r="V53" i="1"/>
  <c r="AK53" i="17" s="1"/>
  <c r="W53" i="1"/>
  <c r="AL53" i="17" s="1"/>
  <c r="X53" i="1"/>
  <c r="AM53" i="17" s="1"/>
  <c r="Y53" i="1"/>
  <c r="AN53" i="17" s="1"/>
  <c r="Z53" i="1"/>
  <c r="AO53" i="17" s="1"/>
  <c r="AA53" i="1"/>
  <c r="AP53" i="17" s="1"/>
  <c r="AB53" i="1"/>
  <c r="AQ53" i="17" s="1"/>
  <c r="Q54" i="1"/>
  <c r="R54" i="1"/>
  <c r="AG54" i="17" s="1"/>
  <c r="S54" i="1"/>
  <c r="AH54" i="17" s="1"/>
  <c r="T54" i="1"/>
  <c r="AI54" i="17" s="1"/>
  <c r="AJ54" i="17"/>
  <c r="V54" i="1"/>
  <c r="AK54" i="17" s="1"/>
  <c r="W54" i="1"/>
  <c r="AL54" i="17" s="1"/>
  <c r="X54" i="1"/>
  <c r="AM54" i="17" s="1"/>
  <c r="Y54" i="1"/>
  <c r="AN54" i="17" s="1"/>
  <c r="Z54" i="1"/>
  <c r="AO54" i="17" s="1"/>
  <c r="AA54" i="1"/>
  <c r="AP54" i="17" s="1"/>
  <c r="AB54" i="1"/>
  <c r="AQ54" i="17" s="1"/>
  <c r="Q55" i="1"/>
  <c r="R55" i="1"/>
  <c r="AG55" i="17" s="1"/>
  <c r="S55" i="1"/>
  <c r="AH55" i="17" s="1"/>
  <c r="T55" i="1"/>
  <c r="AI55" i="17" s="1"/>
  <c r="AJ55" i="17"/>
  <c r="V55" i="1"/>
  <c r="AK55" i="17" s="1"/>
  <c r="W55" i="1"/>
  <c r="AL55" i="17" s="1"/>
  <c r="X55" i="1"/>
  <c r="AM55" i="17" s="1"/>
  <c r="Y55" i="1"/>
  <c r="AN55" i="17" s="1"/>
  <c r="Z55" i="1"/>
  <c r="AO55" i="17" s="1"/>
  <c r="AA55" i="1"/>
  <c r="AP55" i="17" s="1"/>
  <c r="AB55" i="1"/>
  <c r="AQ55" i="17" s="1"/>
  <c r="Q56" i="1"/>
  <c r="R56" i="1"/>
  <c r="AG56" i="17" s="1"/>
  <c r="S56" i="1"/>
  <c r="AH56" i="17" s="1"/>
  <c r="T56" i="1"/>
  <c r="AI56" i="17" s="1"/>
  <c r="AJ56" i="17"/>
  <c r="V56" i="1"/>
  <c r="AK56" i="17" s="1"/>
  <c r="W56" i="1"/>
  <c r="AL56" i="17" s="1"/>
  <c r="X56" i="1"/>
  <c r="AM56" i="17" s="1"/>
  <c r="Y56" i="1"/>
  <c r="AN56" i="17" s="1"/>
  <c r="Z56" i="1"/>
  <c r="AO56" i="17" s="1"/>
  <c r="AA56" i="1"/>
  <c r="AP56" i="17" s="1"/>
  <c r="AB56" i="1"/>
  <c r="AQ56" i="17" s="1"/>
  <c r="Q57" i="1"/>
  <c r="R57" i="1"/>
  <c r="AG57" i="17" s="1"/>
  <c r="S57" i="1"/>
  <c r="AH57" i="17" s="1"/>
  <c r="T57" i="1"/>
  <c r="AI57" i="17" s="1"/>
  <c r="AJ57" i="17"/>
  <c r="V57" i="1"/>
  <c r="AK57" i="17" s="1"/>
  <c r="W57" i="1"/>
  <c r="AL57" i="17" s="1"/>
  <c r="X57" i="1"/>
  <c r="AM57" i="17" s="1"/>
  <c r="Y57" i="1"/>
  <c r="AN57" i="17" s="1"/>
  <c r="Z57" i="1"/>
  <c r="AO57" i="17" s="1"/>
  <c r="AA57" i="1"/>
  <c r="AP57" i="17" s="1"/>
  <c r="AB57" i="1"/>
  <c r="AQ57" i="17" s="1"/>
  <c r="Q58" i="1"/>
  <c r="R58" i="1"/>
  <c r="AG58" i="17" s="1"/>
  <c r="S58" i="1"/>
  <c r="AH58" i="17" s="1"/>
  <c r="T58" i="1"/>
  <c r="AI58" i="17" s="1"/>
  <c r="AJ58" i="17"/>
  <c r="V58" i="1"/>
  <c r="AK58" i="17" s="1"/>
  <c r="W58" i="1"/>
  <c r="AL58" i="17" s="1"/>
  <c r="X58" i="1"/>
  <c r="AM58" i="17" s="1"/>
  <c r="Y58" i="1"/>
  <c r="AN58" i="17" s="1"/>
  <c r="Z58" i="1"/>
  <c r="AO58" i="17" s="1"/>
  <c r="AA58" i="1"/>
  <c r="AP58" i="17" s="1"/>
  <c r="AB58" i="1"/>
  <c r="AQ58" i="17" s="1"/>
  <c r="Q59" i="1"/>
  <c r="R59" i="1"/>
  <c r="AG59" i="17" s="1"/>
  <c r="S59" i="1"/>
  <c r="AH59" i="17" s="1"/>
  <c r="T59" i="1"/>
  <c r="AI59" i="17" s="1"/>
  <c r="AJ59" i="17"/>
  <c r="V59" i="1"/>
  <c r="AK59" i="17" s="1"/>
  <c r="W59" i="1"/>
  <c r="AL59" i="17" s="1"/>
  <c r="X59" i="1"/>
  <c r="AM59" i="17" s="1"/>
  <c r="Y59" i="1"/>
  <c r="AN59" i="17" s="1"/>
  <c r="Z59" i="1"/>
  <c r="AO59" i="17" s="1"/>
  <c r="AA59" i="1"/>
  <c r="AP59" i="17" s="1"/>
  <c r="AB59" i="1"/>
  <c r="AQ59" i="17" s="1"/>
  <c r="Q60" i="1"/>
  <c r="R60" i="1"/>
  <c r="AG60" i="17" s="1"/>
  <c r="S60" i="1"/>
  <c r="AH60" i="17" s="1"/>
  <c r="T60" i="1"/>
  <c r="AI60" i="17" s="1"/>
  <c r="AJ60" i="17"/>
  <c r="V60" i="1"/>
  <c r="AK60" i="17" s="1"/>
  <c r="W60" i="1"/>
  <c r="AL60" i="17" s="1"/>
  <c r="X60" i="1"/>
  <c r="AM60" i="17" s="1"/>
  <c r="Y60" i="1"/>
  <c r="AN60" i="17" s="1"/>
  <c r="Z60" i="1"/>
  <c r="AO60" i="17" s="1"/>
  <c r="AA60" i="1"/>
  <c r="AP60" i="17" s="1"/>
  <c r="AB60" i="1"/>
  <c r="AQ60" i="17" s="1"/>
  <c r="Q61" i="1"/>
  <c r="R61" i="1"/>
  <c r="AG61" i="17" s="1"/>
  <c r="S61" i="1"/>
  <c r="AH61" i="17" s="1"/>
  <c r="T61" i="1"/>
  <c r="AI61" i="17" s="1"/>
  <c r="AJ61" i="17"/>
  <c r="V61" i="1"/>
  <c r="AK61" i="17" s="1"/>
  <c r="W61" i="1"/>
  <c r="AL61" i="17" s="1"/>
  <c r="X61" i="1"/>
  <c r="AM61" i="17" s="1"/>
  <c r="Y61" i="1"/>
  <c r="AN61" i="17" s="1"/>
  <c r="Z61" i="1"/>
  <c r="AO61" i="17" s="1"/>
  <c r="AA61" i="1"/>
  <c r="AP61" i="17" s="1"/>
  <c r="AB61" i="1"/>
  <c r="AQ61" i="17" s="1"/>
  <c r="Q62" i="1"/>
  <c r="R62" i="1"/>
  <c r="AG62" i="17" s="1"/>
  <c r="S62" i="1"/>
  <c r="AH62" i="17" s="1"/>
  <c r="T62" i="1"/>
  <c r="AI62" i="17" s="1"/>
  <c r="AJ62" i="17"/>
  <c r="V62" i="1"/>
  <c r="AK62" i="17" s="1"/>
  <c r="W62" i="1"/>
  <c r="AL62" i="17" s="1"/>
  <c r="X62" i="1"/>
  <c r="AM62" i="17" s="1"/>
  <c r="Y62" i="1"/>
  <c r="AN62" i="17" s="1"/>
  <c r="Z62" i="1"/>
  <c r="AO62" i="17" s="1"/>
  <c r="AA62" i="1"/>
  <c r="AP62" i="17" s="1"/>
  <c r="AB62" i="1"/>
  <c r="AQ62" i="17" s="1"/>
  <c r="Q63" i="1"/>
  <c r="R63" i="1"/>
  <c r="AG63" i="17" s="1"/>
  <c r="S63" i="1"/>
  <c r="AH63" i="17" s="1"/>
  <c r="T63" i="1"/>
  <c r="AI63" i="17" s="1"/>
  <c r="AJ63" i="17"/>
  <c r="V63" i="1"/>
  <c r="AK63" i="17" s="1"/>
  <c r="W63" i="1"/>
  <c r="AL63" i="17" s="1"/>
  <c r="X63" i="1"/>
  <c r="AM63" i="17" s="1"/>
  <c r="Y63" i="1"/>
  <c r="AN63" i="17" s="1"/>
  <c r="Z63" i="1"/>
  <c r="AO63" i="17" s="1"/>
  <c r="AA63" i="1"/>
  <c r="AP63" i="17" s="1"/>
  <c r="AB63" i="1"/>
  <c r="AQ63" i="17" s="1"/>
  <c r="Q64" i="1"/>
  <c r="R64" i="1"/>
  <c r="AG64" i="17" s="1"/>
  <c r="S64" i="1"/>
  <c r="AH64" i="17" s="1"/>
  <c r="T64" i="1"/>
  <c r="AI64" i="17" s="1"/>
  <c r="AJ64" i="17"/>
  <c r="V64" i="1"/>
  <c r="AK64" i="17" s="1"/>
  <c r="W64" i="1"/>
  <c r="AL64" i="17" s="1"/>
  <c r="X64" i="1"/>
  <c r="AM64" i="17" s="1"/>
  <c r="Y64" i="1"/>
  <c r="AN64" i="17" s="1"/>
  <c r="Z64" i="1"/>
  <c r="AO64" i="17" s="1"/>
  <c r="AA64" i="1"/>
  <c r="AP64" i="17" s="1"/>
  <c r="AB64" i="1"/>
  <c r="AQ64" i="17" s="1"/>
  <c r="Q65" i="1"/>
  <c r="R65" i="1"/>
  <c r="AG65" i="17" s="1"/>
  <c r="S65" i="1"/>
  <c r="AH65" i="17" s="1"/>
  <c r="T65" i="1"/>
  <c r="AI65" i="17" s="1"/>
  <c r="AJ65" i="17"/>
  <c r="V65" i="1"/>
  <c r="AK65" i="17" s="1"/>
  <c r="W65" i="1"/>
  <c r="AL65" i="17" s="1"/>
  <c r="X65" i="1"/>
  <c r="AM65" i="17" s="1"/>
  <c r="Y65" i="1"/>
  <c r="AN65" i="17" s="1"/>
  <c r="Z65" i="1"/>
  <c r="AO65" i="17" s="1"/>
  <c r="AA65" i="1"/>
  <c r="AP65" i="17" s="1"/>
  <c r="AB65" i="1"/>
  <c r="AQ65" i="17" s="1"/>
  <c r="Q66" i="1"/>
  <c r="R66" i="1"/>
  <c r="AG66" i="17" s="1"/>
  <c r="S66" i="1"/>
  <c r="AH66" i="17" s="1"/>
  <c r="T66" i="1"/>
  <c r="AI66" i="17" s="1"/>
  <c r="AJ66" i="17"/>
  <c r="V66" i="1"/>
  <c r="AK66" i="17" s="1"/>
  <c r="W66" i="1"/>
  <c r="AL66" i="17" s="1"/>
  <c r="X66" i="1"/>
  <c r="AM66" i="17" s="1"/>
  <c r="Y66" i="1"/>
  <c r="AN66" i="17" s="1"/>
  <c r="Z66" i="1"/>
  <c r="AO66" i="17" s="1"/>
  <c r="AA66" i="1"/>
  <c r="AP66" i="17" s="1"/>
  <c r="AB66" i="1"/>
  <c r="AQ66" i="17" s="1"/>
  <c r="Q67" i="1"/>
  <c r="R67" i="1"/>
  <c r="AG67" i="17" s="1"/>
  <c r="S67" i="1"/>
  <c r="AH67" i="17" s="1"/>
  <c r="T67" i="1"/>
  <c r="AI67" i="17" s="1"/>
  <c r="AJ67" i="17"/>
  <c r="V67" i="1"/>
  <c r="AK67" i="17" s="1"/>
  <c r="W67" i="1"/>
  <c r="AL67" i="17" s="1"/>
  <c r="X67" i="1"/>
  <c r="AM67" i="17" s="1"/>
  <c r="Y67" i="1"/>
  <c r="AN67" i="17" s="1"/>
  <c r="Z67" i="1"/>
  <c r="AO67" i="17" s="1"/>
  <c r="AA67" i="1"/>
  <c r="AP67" i="17" s="1"/>
  <c r="AB67" i="1"/>
  <c r="AQ67" i="17" s="1"/>
  <c r="Q68" i="1"/>
  <c r="R68" i="1"/>
  <c r="AG68" i="17" s="1"/>
  <c r="S68" i="1"/>
  <c r="AH68" i="17" s="1"/>
  <c r="T68" i="1"/>
  <c r="AI68" i="17" s="1"/>
  <c r="AJ68" i="17"/>
  <c r="V68" i="1"/>
  <c r="AK68" i="17" s="1"/>
  <c r="W68" i="1"/>
  <c r="AL68" i="17" s="1"/>
  <c r="X68" i="1"/>
  <c r="AM68" i="17" s="1"/>
  <c r="Y68" i="1"/>
  <c r="AN68" i="17" s="1"/>
  <c r="Z68" i="1"/>
  <c r="AO68" i="17" s="1"/>
  <c r="AA68" i="1"/>
  <c r="AP68" i="17" s="1"/>
  <c r="AB68" i="1"/>
  <c r="AQ68" i="17" s="1"/>
  <c r="Q69" i="1"/>
  <c r="R69" i="1"/>
  <c r="AG69" i="17" s="1"/>
  <c r="S69" i="1"/>
  <c r="AH69" i="17" s="1"/>
  <c r="T69" i="1"/>
  <c r="AI69" i="17" s="1"/>
  <c r="AJ69" i="17"/>
  <c r="V69" i="1"/>
  <c r="AK69" i="17" s="1"/>
  <c r="W69" i="1"/>
  <c r="AL69" i="17" s="1"/>
  <c r="X69" i="1"/>
  <c r="AM69" i="17" s="1"/>
  <c r="Y69" i="1"/>
  <c r="AN69" i="17" s="1"/>
  <c r="Z69" i="1"/>
  <c r="AO69" i="17" s="1"/>
  <c r="AA69" i="1"/>
  <c r="AP69" i="17" s="1"/>
  <c r="AB69" i="1"/>
  <c r="AQ69" i="17" s="1"/>
  <c r="Q70" i="1"/>
  <c r="R70" i="1"/>
  <c r="AG70" i="17" s="1"/>
  <c r="S70" i="1"/>
  <c r="AH70" i="17" s="1"/>
  <c r="T70" i="1"/>
  <c r="AI70" i="17" s="1"/>
  <c r="AJ70" i="17"/>
  <c r="V70" i="1"/>
  <c r="AK70" i="17" s="1"/>
  <c r="W70" i="1"/>
  <c r="AL70" i="17" s="1"/>
  <c r="X70" i="1"/>
  <c r="AM70" i="17" s="1"/>
  <c r="Y70" i="1"/>
  <c r="AN70" i="17" s="1"/>
  <c r="Z70" i="1"/>
  <c r="AO70" i="17" s="1"/>
  <c r="AA70" i="1"/>
  <c r="AP70" i="17" s="1"/>
  <c r="AB70" i="1"/>
  <c r="AQ70" i="17" s="1"/>
  <c r="Q71" i="1"/>
  <c r="R71" i="1"/>
  <c r="AG71" i="17" s="1"/>
  <c r="S71" i="1"/>
  <c r="AH71" i="17" s="1"/>
  <c r="T71" i="1"/>
  <c r="AI71" i="17" s="1"/>
  <c r="AJ71" i="17"/>
  <c r="V71" i="1"/>
  <c r="AK71" i="17" s="1"/>
  <c r="W71" i="1"/>
  <c r="AL71" i="17" s="1"/>
  <c r="X71" i="1"/>
  <c r="AM71" i="17" s="1"/>
  <c r="Y71" i="1"/>
  <c r="AN71" i="17" s="1"/>
  <c r="Z71" i="1"/>
  <c r="AO71" i="17" s="1"/>
  <c r="AA71" i="1"/>
  <c r="AP71" i="17" s="1"/>
  <c r="AB71" i="1"/>
  <c r="AQ71" i="17" s="1"/>
  <c r="Q72" i="1"/>
  <c r="R72" i="1"/>
  <c r="AG72" i="17" s="1"/>
  <c r="S72" i="1"/>
  <c r="AH72" i="17" s="1"/>
  <c r="T72" i="1"/>
  <c r="AI72" i="17" s="1"/>
  <c r="AJ72" i="17"/>
  <c r="V72" i="1"/>
  <c r="AK72" i="17" s="1"/>
  <c r="W72" i="1"/>
  <c r="AL72" i="17" s="1"/>
  <c r="X72" i="1"/>
  <c r="AM72" i="17" s="1"/>
  <c r="Y72" i="1"/>
  <c r="AN72" i="17" s="1"/>
  <c r="Z72" i="1"/>
  <c r="AO72" i="17" s="1"/>
  <c r="AA72" i="1"/>
  <c r="AP72" i="17" s="1"/>
  <c r="AB72" i="1"/>
  <c r="AQ72" i="17" s="1"/>
  <c r="Q73" i="1"/>
  <c r="R73" i="1"/>
  <c r="AG73" i="17" s="1"/>
  <c r="S73" i="1"/>
  <c r="AH73" i="17" s="1"/>
  <c r="T73" i="1"/>
  <c r="AI73" i="17" s="1"/>
  <c r="AJ73" i="17"/>
  <c r="V73" i="1"/>
  <c r="AK73" i="17" s="1"/>
  <c r="W73" i="1"/>
  <c r="AL73" i="17" s="1"/>
  <c r="X73" i="1"/>
  <c r="AM73" i="17" s="1"/>
  <c r="Y73" i="1"/>
  <c r="AN73" i="17" s="1"/>
  <c r="Z73" i="1"/>
  <c r="AO73" i="17" s="1"/>
  <c r="AA73" i="1"/>
  <c r="AP73" i="17" s="1"/>
  <c r="AB73" i="1"/>
  <c r="AQ73" i="17" s="1"/>
  <c r="Q74" i="1"/>
  <c r="R74" i="1"/>
  <c r="AG74" i="17" s="1"/>
  <c r="S74" i="1"/>
  <c r="AH74" i="17" s="1"/>
  <c r="T74" i="1"/>
  <c r="AI74" i="17" s="1"/>
  <c r="AJ74" i="17"/>
  <c r="V74" i="1"/>
  <c r="AK74" i="17" s="1"/>
  <c r="W74" i="1"/>
  <c r="AL74" i="17" s="1"/>
  <c r="X74" i="1"/>
  <c r="AM74" i="17" s="1"/>
  <c r="Y74" i="1"/>
  <c r="AN74" i="17" s="1"/>
  <c r="Z74" i="1"/>
  <c r="AO74" i="17" s="1"/>
  <c r="AA74" i="1"/>
  <c r="AP74" i="17" s="1"/>
  <c r="AB74" i="1"/>
  <c r="AQ74" i="17" s="1"/>
  <c r="Q75" i="1"/>
  <c r="R75" i="1"/>
  <c r="AG75" i="17" s="1"/>
  <c r="S75" i="1"/>
  <c r="AH75" i="17" s="1"/>
  <c r="T75" i="1"/>
  <c r="AI75" i="17" s="1"/>
  <c r="AJ75" i="17"/>
  <c r="V75" i="1"/>
  <c r="AK75" i="17" s="1"/>
  <c r="W75" i="1"/>
  <c r="AL75" i="17" s="1"/>
  <c r="X75" i="1"/>
  <c r="AM75" i="17" s="1"/>
  <c r="Y75" i="1"/>
  <c r="AN75" i="17" s="1"/>
  <c r="Z75" i="1"/>
  <c r="AO75" i="17" s="1"/>
  <c r="AA75" i="1"/>
  <c r="AP75" i="17" s="1"/>
  <c r="AB75" i="1"/>
  <c r="AQ75" i="17" s="1"/>
  <c r="Q76" i="1"/>
  <c r="R76" i="1"/>
  <c r="AG76" i="17" s="1"/>
  <c r="S76" i="1"/>
  <c r="AH76" i="17" s="1"/>
  <c r="T76" i="1"/>
  <c r="AI76" i="17" s="1"/>
  <c r="AJ76" i="17"/>
  <c r="V76" i="1"/>
  <c r="AK76" i="17" s="1"/>
  <c r="W76" i="1"/>
  <c r="AL76" i="17" s="1"/>
  <c r="X76" i="1"/>
  <c r="AM76" i="17" s="1"/>
  <c r="Y76" i="1"/>
  <c r="AN76" i="17" s="1"/>
  <c r="Z76" i="1"/>
  <c r="AO76" i="17" s="1"/>
  <c r="AA76" i="1"/>
  <c r="AP76" i="17" s="1"/>
  <c r="AB76" i="1"/>
  <c r="AQ76" i="17" s="1"/>
  <c r="Q77" i="1"/>
  <c r="R77" i="1"/>
  <c r="AG77" i="17" s="1"/>
  <c r="S77" i="1"/>
  <c r="AH77" i="17" s="1"/>
  <c r="T77" i="1"/>
  <c r="AI77" i="17" s="1"/>
  <c r="AJ77" i="17"/>
  <c r="V77" i="1"/>
  <c r="AK77" i="17" s="1"/>
  <c r="W77" i="1"/>
  <c r="AL77" i="17" s="1"/>
  <c r="X77" i="1"/>
  <c r="AM77" i="17" s="1"/>
  <c r="Y77" i="1"/>
  <c r="AN77" i="17" s="1"/>
  <c r="Z77" i="1"/>
  <c r="AO77" i="17" s="1"/>
  <c r="AA77" i="1"/>
  <c r="AP77" i="17" s="1"/>
  <c r="AB77" i="1"/>
  <c r="AQ77" i="17" s="1"/>
  <c r="Q78" i="1"/>
  <c r="R78" i="1"/>
  <c r="AG78" i="17" s="1"/>
  <c r="S78" i="1"/>
  <c r="AH78" i="17" s="1"/>
  <c r="T78" i="1"/>
  <c r="AI78" i="17" s="1"/>
  <c r="AJ78" i="17"/>
  <c r="V78" i="1"/>
  <c r="AK78" i="17" s="1"/>
  <c r="W78" i="1"/>
  <c r="AL78" i="17" s="1"/>
  <c r="X78" i="1"/>
  <c r="AM78" i="17" s="1"/>
  <c r="Y78" i="1"/>
  <c r="AN78" i="17" s="1"/>
  <c r="Z78" i="1"/>
  <c r="AO78" i="17" s="1"/>
  <c r="AA78" i="1"/>
  <c r="AP78" i="17" s="1"/>
  <c r="AB78" i="1"/>
  <c r="AQ78" i="17" s="1"/>
  <c r="Q79" i="1"/>
  <c r="R79" i="1"/>
  <c r="AG79" i="17" s="1"/>
  <c r="S79" i="1"/>
  <c r="AH79" i="17" s="1"/>
  <c r="T79" i="1"/>
  <c r="AI79" i="17" s="1"/>
  <c r="AJ79" i="17"/>
  <c r="V79" i="1"/>
  <c r="AK79" i="17" s="1"/>
  <c r="W79" i="1"/>
  <c r="AL79" i="17" s="1"/>
  <c r="X79" i="1"/>
  <c r="AM79" i="17" s="1"/>
  <c r="Y79" i="1"/>
  <c r="AN79" i="17" s="1"/>
  <c r="Z79" i="1"/>
  <c r="AO79" i="17" s="1"/>
  <c r="AA79" i="1"/>
  <c r="AP79" i="17" s="1"/>
  <c r="AB79" i="1"/>
  <c r="AQ79" i="17" s="1"/>
  <c r="Q80" i="1"/>
  <c r="R80" i="1"/>
  <c r="AG80" i="17" s="1"/>
  <c r="S80" i="1"/>
  <c r="AH80" i="17" s="1"/>
  <c r="T80" i="1"/>
  <c r="AI80" i="17" s="1"/>
  <c r="AJ80" i="17"/>
  <c r="V80" i="1"/>
  <c r="AK80" i="17" s="1"/>
  <c r="W80" i="1"/>
  <c r="AL80" i="17" s="1"/>
  <c r="X80" i="1"/>
  <c r="AM80" i="17" s="1"/>
  <c r="Y80" i="1"/>
  <c r="AN80" i="17" s="1"/>
  <c r="Z80" i="1"/>
  <c r="AO80" i="17" s="1"/>
  <c r="AA80" i="1"/>
  <c r="AP80" i="17" s="1"/>
  <c r="AB80" i="1"/>
  <c r="AQ80" i="17" s="1"/>
  <c r="Q81" i="1"/>
  <c r="R81" i="1"/>
  <c r="AG81" i="17" s="1"/>
  <c r="S81" i="1"/>
  <c r="AH81" i="17" s="1"/>
  <c r="T81" i="1"/>
  <c r="AI81" i="17" s="1"/>
  <c r="AJ81" i="17"/>
  <c r="V81" i="1"/>
  <c r="AK81" i="17" s="1"/>
  <c r="W81" i="1"/>
  <c r="AL81" i="17" s="1"/>
  <c r="X81" i="1"/>
  <c r="AM81" i="17" s="1"/>
  <c r="Y81" i="1"/>
  <c r="AN81" i="17" s="1"/>
  <c r="Z81" i="1"/>
  <c r="AO81" i="17" s="1"/>
  <c r="AA81" i="1"/>
  <c r="AP81" i="17" s="1"/>
  <c r="AB81" i="1"/>
  <c r="AQ81" i="17" s="1"/>
  <c r="Q82" i="1"/>
  <c r="R82" i="1"/>
  <c r="AG82" i="17" s="1"/>
  <c r="S82" i="1"/>
  <c r="AH82" i="17" s="1"/>
  <c r="T82" i="1"/>
  <c r="AI82" i="17" s="1"/>
  <c r="AJ82" i="17"/>
  <c r="V82" i="1"/>
  <c r="AK82" i="17" s="1"/>
  <c r="W82" i="1"/>
  <c r="AL82" i="17" s="1"/>
  <c r="X82" i="1"/>
  <c r="AM82" i="17" s="1"/>
  <c r="Y82" i="1"/>
  <c r="AN82" i="17" s="1"/>
  <c r="Z82" i="1"/>
  <c r="AO82" i="17" s="1"/>
  <c r="AA82" i="1"/>
  <c r="AP82" i="17" s="1"/>
  <c r="AB82" i="1"/>
  <c r="AQ82" i="17" s="1"/>
  <c r="Q83" i="1"/>
  <c r="R83" i="1"/>
  <c r="AG83" i="17" s="1"/>
  <c r="S83" i="1"/>
  <c r="AH83" i="17" s="1"/>
  <c r="T83" i="1"/>
  <c r="AI83" i="17" s="1"/>
  <c r="AJ83" i="17"/>
  <c r="V83" i="1"/>
  <c r="AK83" i="17" s="1"/>
  <c r="W83" i="1"/>
  <c r="AL83" i="17" s="1"/>
  <c r="X83" i="1"/>
  <c r="AM83" i="17" s="1"/>
  <c r="Y83" i="1"/>
  <c r="AN83" i="17" s="1"/>
  <c r="Z83" i="1"/>
  <c r="AO83" i="17" s="1"/>
  <c r="AA83" i="1"/>
  <c r="AP83" i="17" s="1"/>
  <c r="AB83" i="1"/>
  <c r="AQ83" i="17" s="1"/>
  <c r="Q84" i="1"/>
  <c r="R84" i="1"/>
  <c r="AG84" i="17" s="1"/>
  <c r="S84" i="1"/>
  <c r="AH84" i="17" s="1"/>
  <c r="T84" i="1"/>
  <c r="AI84" i="17" s="1"/>
  <c r="AJ84" i="17"/>
  <c r="V84" i="1"/>
  <c r="AK84" i="17" s="1"/>
  <c r="W84" i="1"/>
  <c r="AL84" i="17" s="1"/>
  <c r="X84" i="1"/>
  <c r="AM84" i="17" s="1"/>
  <c r="Y84" i="1"/>
  <c r="AN84" i="17" s="1"/>
  <c r="Z84" i="1"/>
  <c r="AO84" i="17" s="1"/>
  <c r="AA84" i="1"/>
  <c r="AP84" i="17" s="1"/>
  <c r="AB84" i="1"/>
  <c r="AQ84" i="17" s="1"/>
  <c r="Q85" i="1"/>
  <c r="R85" i="1"/>
  <c r="AG85" i="17" s="1"/>
  <c r="S85" i="1"/>
  <c r="AH85" i="17" s="1"/>
  <c r="T85" i="1"/>
  <c r="AI85" i="17" s="1"/>
  <c r="AJ85" i="17"/>
  <c r="V85" i="1"/>
  <c r="AK85" i="17" s="1"/>
  <c r="W85" i="1"/>
  <c r="AL85" i="17" s="1"/>
  <c r="X85" i="1"/>
  <c r="AM85" i="17" s="1"/>
  <c r="Y85" i="1"/>
  <c r="AN85" i="17" s="1"/>
  <c r="Z85" i="1"/>
  <c r="AO85" i="17" s="1"/>
  <c r="AA85" i="1"/>
  <c r="AP85" i="17" s="1"/>
  <c r="AB85" i="1"/>
  <c r="AQ85" i="17" s="1"/>
  <c r="Q86" i="1"/>
  <c r="R86" i="1"/>
  <c r="AG86" i="17" s="1"/>
  <c r="S86" i="1"/>
  <c r="AH86" i="17" s="1"/>
  <c r="T86" i="1"/>
  <c r="AI86" i="17" s="1"/>
  <c r="AJ86" i="17"/>
  <c r="V86" i="1"/>
  <c r="AK86" i="17" s="1"/>
  <c r="W86" i="1"/>
  <c r="AL86" i="17" s="1"/>
  <c r="X86" i="1"/>
  <c r="AM86" i="17" s="1"/>
  <c r="Y86" i="1"/>
  <c r="AN86" i="17" s="1"/>
  <c r="Z86" i="1"/>
  <c r="AO86" i="17" s="1"/>
  <c r="AA86" i="1"/>
  <c r="AP86" i="17" s="1"/>
  <c r="AB86" i="1"/>
  <c r="AQ86" i="17" s="1"/>
  <c r="Q87" i="1"/>
  <c r="R87" i="1"/>
  <c r="AG87" i="17" s="1"/>
  <c r="S87" i="1"/>
  <c r="AH87" i="17" s="1"/>
  <c r="T87" i="1"/>
  <c r="AI87" i="17" s="1"/>
  <c r="AJ87" i="17"/>
  <c r="V87" i="1"/>
  <c r="AK87" i="17" s="1"/>
  <c r="W87" i="1"/>
  <c r="AL87" i="17" s="1"/>
  <c r="X87" i="1"/>
  <c r="AM87" i="17" s="1"/>
  <c r="Y87" i="1"/>
  <c r="AN87" i="17" s="1"/>
  <c r="Z87" i="1"/>
  <c r="AO87" i="17" s="1"/>
  <c r="AA87" i="1"/>
  <c r="AP87" i="17" s="1"/>
  <c r="AB87" i="1"/>
  <c r="AQ87" i="17" s="1"/>
  <c r="Q88" i="1"/>
  <c r="R88" i="1"/>
  <c r="AG88" i="17" s="1"/>
  <c r="S88" i="1"/>
  <c r="AH88" i="17" s="1"/>
  <c r="T88" i="1"/>
  <c r="AI88" i="17" s="1"/>
  <c r="AJ88" i="17"/>
  <c r="V88" i="1"/>
  <c r="AK88" i="17" s="1"/>
  <c r="W88" i="1"/>
  <c r="AL88" i="17" s="1"/>
  <c r="X88" i="1"/>
  <c r="AM88" i="17" s="1"/>
  <c r="Y88" i="1"/>
  <c r="AN88" i="17" s="1"/>
  <c r="Z88" i="1"/>
  <c r="AO88" i="17" s="1"/>
  <c r="AA88" i="1"/>
  <c r="AP88" i="17" s="1"/>
  <c r="AB88" i="1"/>
  <c r="AQ88" i="17" s="1"/>
  <c r="Q89" i="1"/>
  <c r="R89" i="1"/>
  <c r="AG89" i="17" s="1"/>
  <c r="S89" i="1"/>
  <c r="AH89" i="17" s="1"/>
  <c r="T89" i="1"/>
  <c r="AI89" i="17" s="1"/>
  <c r="AJ89" i="17"/>
  <c r="V89" i="1"/>
  <c r="AK89" i="17" s="1"/>
  <c r="W89" i="1"/>
  <c r="AL89" i="17" s="1"/>
  <c r="X89" i="1"/>
  <c r="AM89" i="17" s="1"/>
  <c r="Y89" i="1"/>
  <c r="AN89" i="17" s="1"/>
  <c r="Z89" i="1"/>
  <c r="AO89" i="17" s="1"/>
  <c r="AA89" i="1"/>
  <c r="AP89" i="17" s="1"/>
  <c r="AB89" i="1"/>
  <c r="AQ89" i="17" s="1"/>
  <c r="Q90" i="1"/>
  <c r="R90" i="1"/>
  <c r="AG90" i="17" s="1"/>
  <c r="S90" i="1"/>
  <c r="AH90" i="17" s="1"/>
  <c r="T90" i="1"/>
  <c r="AI90" i="17" s="1"/>
  <c r="AJ90" i="17"/>
  <c r="V90" i="1"/>
  <c r="AK90" i="17" s="1"/>
  <c r="W90" i="1"/>
  <c r="AL90" i="17" s="1"/>
  <c r="X90" i="1"/>
  <c r="AM90" i="17" s="1"/>
  <c r="Y90" i="1"/>
  <c r="AN90" i="17" s="1"/>
  <c r="Z90" i="1"/>
  <c r="AO90" i="17" s="1"/>
  <c r="AA90" i="1"/>
  <c r="AP90" i="17" s="1"/>
  <c r="AB90" i="1"/>
  <c r="AQ90" i="17" s="1"/>
  <c r="Q91" i="1"/>
  <c r="R91" i="1"/>
  <c r="AG91" i="17" s="1"/>
  <c r="S91" i="1"/>
  <c r="AH91" i="17" s="1"/>
  <c r="T91" i="1"/>
  <c r="AI91" i="17" s="1"/>
  <c r="AJ91" i="17"/>
  <c r="V91" i="1"/>
  <c r="AK91" i="17" s="1"/>
  <c r="W91" i="1"/>
  <c r="AL91" i="17" s="1"/>
  <c r="X91" i="1"/>
  <c r="AM91" i="17" s="1"/>
  <c r="Y91" i="1"/>
  <c r="AN91" i="17" s="1"/>
  <c r="Z91" i="1"/>
  <c r="AO91" i="17" s="1"/>
  <c r="AA91" i="1"/>
  <c r="AP91" i="17" s="1"/>
  <c r="AB91" i="1"/>
  <c r="AQ91" i="17" s="1"/>
  <c r="Q92" i="1"/>
  <c r="R92" i="1"/>
  <c r="AG92" i="17" s="1"/>
  <c r="S92" i="1"/>
  <c r="AH92" i="17" s="1"/>
  <c r="T92" i="1"/>
  <c r="AI92" i="17" s="1"/>
  <c r="AJ92" i="17"/>
  <c r="V92" i="1"/>
  <c r="AK92" i="17" s="1"/>
  <c r="W92" i="1"/>
  <c r="AL92" i="17" s="1"/>
  <c r="X92" i="1"/>
  <c r="AM92" i="17" s="1"/>
  <c r="Y92" i="1"/>
  <c r="AN92" i="17" s="1"/>
  <c r="Z92" i="1"/>
  <c r="AO92" i="17" s="1"/>
  <c r="AA92" i="1"/>
  <c r="AP92" i="17" s="1"/>
  <c r="AB92" i="1"/>
  <c r="AQ92" i="17" s="1"/>
  <c r="Q93" i="1"/>
  <c r="R93" i="1"/>
  <c r="AG93" i="17" s="1"/>
  <c r="S93" i="1"/>
  <c r="AH93" i="17" s="1"/>
  <c r="T93" i="1"/>
  <c r="AI93" i="17" s="1"/>
  <c r="AJ93" i="17"/>
  <c r="V93" i="1"/>
  <c r="AK93" i="17" s="1"/>
  <c r="W93" i="1"/>
  <c r="AL93" i="17" s="1"/>
  <c r="X93" i="1"/>
  <c r="AM93" i="17" s="1"/>
  <c r="Y93" i="1"/>
  <c r="AN93" i="17" s="1"/>
  <c r="Z93" i="1"/>
  <c r="AO93" i="17" s="1"/>
  <c r="AA93" i="1"/>
  <c r="AP93" i="17" s="1"/>
  <c r="AB93" i="1"/>
  <c r="AQ93" i="17" s="1"/>
  <c r="Q94" i="1"/>
  <c r="R94" i="1"/>
  <c r="AG94" i="17" s="1"/>
  <c r="S94" i="1"/>
  <c r="AH94" i="17" s="1"/>
  <c r="T94" i="1"/>
  <c r="AI94" i="17" s="1"/>
  <c r="AJ94" i="17"/>
  <c r="V94" i="1"/>
  <c r="AK94" i="17" s="1"/>
  <c r="W94" i="1"/>
  <c r="AL94" i="17" s="1"/>
  <c r="X94" i="1"/>
  <c r="AM94" i="17" s="1"/>
  <c r="Y94" i="1"/>
  <c r="AN94" i="17" s="1"/>
  <c r="Z94" i="1"/>
  <c r="AO94" i="17" s="1"/>
  <c r="AA94" i="1"/>
  <c r="AP94" i="17" s="1"/>
  <c r="AB94" i="1"/>
  <c r="AQ94" i="17" s="1"/>
  <c r="Q95" i="1"/>
  <c r="R95" i="1"/>
  <c r="AG95" i="17" s="1"/>
  <c r="S95" i="1"/>
  <c r="AH95" i="17" s="1"/>
  <c r="T95" i="1"/>
  <c r="AI95" i="17" s="1"/>
  <c r="AJ95" i="17"/>
  <c r="V95" i="1"/>
  <c r="AK95" i="17" s="1"/>
  <c r="W95" i="1"/>
  <c r="AL95" i="17" s="1"/>
  <c r="X95" i="1"/>
  <c r="AM95" i="17" s="1"/>
  <c r="Y95" i="1"/>
  <c r="AN95" i="17" s="1"/>
  <c r="Z95" i="1"/>
  <c r="AO95" i="17" s="1"/>
  <c r="AA95" i="1"/>
  <c r="AP95" i="17" s="1"/>
  <c r="AB95" i="1"/>
  <c r="AQ95" i="17" s="1"/>
  <c r="Q96" i="1"/>
  <c r="R96" i="1"/>
  <c r="AG96" i="17" s="1"/>
  <c r="S96" i="1"/>
  <c r="AH96" i="17" s="1"/>
  <c r="T96" i="1"/>
  <c r="AI96" i="17" s="1"/>
  <c r="AJ96" i="17"/>
  <c r="V96" i="1"/>
  <c r="AK96" i="17" s="1"/>
  <c r="W96" i="1"/>
  <c r="AL96" i="17" s="1"/>
  <c r="X96" i="1"/>
  <c r="AM96" i="17" s="1"/>
  <c r="Y96" i="1"/>
  <c r="AN96" i="17" s="1"/>
  <c r="Z96" i="1"/>
  <c r="AO96" i="17" s="1"/>
  <c r="AA96" i="1"/>
  <c r="AP96" i="17" s="1"/>
  <c r="AB96" i="1"/>
  <c r="AQ96" i="17" s="1"/>
  <c r="Q97" i="1"/>
  <c r="R97" i="1"/>
  <c r="AG97" i="17" s="1"/>
  <c r="S97" i="1"/>
  <c r="AH97" i="17" s="1"/>
  <c r="T97" i="1"/>
  <c r="AI97" i="17" s="1"/>
  <c r="AJ97" i="17"/>
  <c r="V97" i="1"/>
  <c r="AK97" i="17" s="1"/>
  <c r="W97" i="1"/>
  <c r="AL97" i="17" s="1"/>
  <c r="X97" i="1"/>
  <c r="AM97" i="17" s="1"/>
  <c r="Y97" i="1"/>
  <c r="AN97" i="17" s="1"/>
  <c r="Z97" i="1"/>
  <c r="AO97" i="17" s="1"/>
  <c r="AA97" i="1"/>
  <c r="AP97" i="17" s="1"/>
  <c r="AB97" i="1"/>
  <c r="AQ97" i="17" s="1"/>
  <c r="Q98" i="1"/>
  <c r="R98" i="1"/>
  <c r="AG98" i="17" s="1"/>
  <c r="S98" i="1"/>
  <c r="AH98" i="17" s="1"/>
  <c r="T98" i="1"/>
  <c r="AI98" i="17" s="1"/>
  <c r="AJ98" i="17"/>
  <c r="V98" i="1"/>
  <c r="AK98" i="17" s="1"/>
  <c r="W98" i="1"/>
  <c r="AL98" i="17" s="1"/>
  <c r="X98" i="1"/>
  <c r="AM98" i="17" s="1"/>
  <c r="Y98" i="1"/>
  <c r="AN98" i="17" s="1"/>
  <c r="Z98" i="1"/>
  <c r="AO98" i="17" s="1"/>
  <c r="AA98" i="1"/>
  <c r="AP98" i="17" s="1"/>
  <c r="AB98" i="1"/>
  <c r="AQ98" i="17" s="1"/>
  <c r="Q99" i="1"/>
  <c r="R99" i="1"/>
  <c r="AG99" i="17" s="1"/>
  <c r="S99" i="1"/>
  <c r="AH99" i="17" s="1"/>
  <c r="T99" i="1"/>
  <c r="AI99" i="17" s="1"/>
  <c r="AJ99" i="17"/>
  <c r="V99" i="1"/>
  <c r="AK99" i="17" s="1"/>
  <c r="W99" i="1"/>
  <c r="AL99" i="17" s="1"/>
  <c r="X99" i="1"/>
  <c r="AM99" i="17" s="1"/>
  <c r="Y99" i="1"/>
  <c r="AN99" i="17" s="1"/>
  <c r="Z99" i="1"/>
  <c r="AO99" i="17" s="1"/>
  <c r="AA99" i="1"/>
  <c r="AP99" i="17" s="1"/>
  <c r="AB99" i="1"/>
  <c r="AQ99" i="17" s="1"/>
  <c r="Q100" i="1"/>
  <c r="R100" i="1"/>
  <c r="AG100" i="17" s="1"/>
  <c r="S100" i="1"/>
  <c r="AH100" i="17" s="1"/>
  <c r="T100" i="1"/>
  <c r="AI100" i="17" s="1"/>
  <c r="AJ100" i="17"/>
  <c r="V100" i="1"/>
  <c r="AK100" i="17" s="1"/>
  <c r="W100" i="1"/>
  <c r="AL100" i="17" s="1"/>
  <c r="X100" i="1"/>
  <c r="AM100" i="17" s="1"/>
  <c r="Y100" i="1"/>
  <c r="AN100" i="17" s="1"/>
  <c r="Z100" i="1"/>
  <c r="AO100" i="17" s="1"/>
  <c r="AA100" i="1"/>
  <c r="AP100" i="17" s="1"/>
  <c r="AB100" i="1"/>
  <c r="AQ100" i="17" s="1"/>
  <c r="Q101" i="1"/>
  <c r="R101" i="1"/>
  <c r="AG101" i="17" s="1"/>
  <c r="S101" i="1"/>
  <c r="AH101" i="17" s="1"/>
  <c r="T101" i="1"/>
  <c r="AI101" i="17" s="1"/>
  <c r="AJ101" i="17"/>
  <c r="V101" i="1"/>
  <c r="AK101" i="17" s="1"/>
  <c r="W101" i="1"/>
  <c r="AL101" i="17" s="1"/>
  <c r="X101" i="1"/>
  <c r="AM101" i="17" s="1"/>
  <c r="Y101" i="1"/>
  <c r="AN101" i="17" s="1"/>
  <c r="Z101" i="1"/>
  <c r="AO101" i="17" s="1"/>
  <c r="AA101" i="1"/>
  <c r="AP101" i="17" s="1"/>
  <c r="AB101" i="1"/>
  <c r="AQ101" i="17" s="1"/>
  <c r="Q102" i="1"/>
  <c r="R102" i="1"/>
  <c r="AG102" i="17" s="1"/>
  <c r="S102" i="1"/>
  <c r="AH102" i="17" s="1"/>
  <c r="T102" i="1"/>
  <c r="AI102" i="17" s="1"/>
  <c r="AJ102" i="17"/>
  <c r="V102" i="1"/>
  <c r="AK102" i="17" s="1"/>
  <c r="W102" i="1"/>
  <c r="AL102" i="17" s="1"/>
  <c r="X102" i="1"/>
  <c r="AM102" i="17" s="1"/>
  <c r="Y102" i="1"/>
  <c r="AN102" i="17" s="1"/>
  <c r="Z102" i="1"/>
  <c r="AO102" i="17" s="1"/>
  <c r="AA102" i="1"/>
  <c r="AP102" i="17" s="1"/>
  <c r="AB102" i="1"/>
  <c r="AQ102" i="17" s="1"/>
  <c r="Q103" i="1"/>
  <c r="R103" i="1"/>
  <c r="AG103" i="17" s="1"/>
  <c r="S103" i="1"/>
  <c r="AH103" i="17" s="1"/>
  <c r="T103" i="1"/>
  <c r="AI103" i="17" s="1"/>
  <c r="AJ103" i="17"/>
  <c r="V103" i="1"/>
  <c r="AK103" i="17" s="1"/>
  <c r="W103" i="1"/>
  <c r="AL103" i="17" s="1"/>
  <c r="X103" i="1"/>
  <c r="AM103" i="17" s="1"/>
  <c r="Y103" i="1"/>
  <c r="AN103" i="17" s="1"/>
  <c r="Z103" i="1"/>
  <c r="AO103" i="17" s="1"/>
  <c r="AA103" i="1"/>
  <c r="AP103" i="17" s="1"/>
  <c r="AB103" i="1"/>
  <c r="AQ103" i="17" s="1"/>
  <c r="Q104" i="1"/>
  <c r="R104" i="1"/>
  <c r="AG104" i="17" s="1"/>
  <c r="S104" i="1"/>
  <c r="AH104" i="17" s="1"/>
  <c r="T104" i="1"/>
  <c r="AI104" i="17" s="1"/>
  <c r="AJ104" i="17"/>
  <c r="V104" i="1"/>
  <c r="AK104" i="17" s="1"/>
  <c r="W104" i="1"/>
  <c r="AL104" i="17" s="1"/>
  <c r="X104" i="1"/>
  <c r="AM104" i="17" s="1"/>
  <c r="Y104" i="1"/>
  <c r="AN104" i="17" s="1"/>
  <c r="Z104" i="1"/>
  <c r="AO104" i="17" s="1"/>
  <c r="AA104" i="1"/>
  <c r="AP104" i="17" s="1"/>
  <c r="AB104" i="1"/>
  <c r="AQ104" i="17" s="1"/>
  <c r="Q105" i="1"/>
  <c r="R105" i="1"/>
  <c r="AG105" i="17" s="1"/>
  <c r="S105" i="1"/>
  <c r="AH105" i="17" s="1"/>
  <c r="T105" i="1"/>
  <c r="AI105" i="17" s="1"/>
  <c r="AJ105" i="17"/>
  <c r="V105" i="1"/>
  <c r="AK105" i="17" s="1"/>
  <c r="W105" i="1"/>
  <c r="AL105" i="17" s="1"/>
  <c r="X105" i="1"/>
  <c r="AM105" i="17" s="1"/>
  <c r="Y105" i="1"/>
  <c r="AN105" i="17" s="1"/>
  <c r="Z105" i="1"/>
  <c r="AO105" i="17" s="1"/>
  <c r="AA105" i="1"/>
  <c r="AP105" i="17" s="1"/>
  <c r="AB105" i="1"/>
  <c r="AQ105" i="17" s="1"/>
  <c r="Q106" i="1"/>
  <c r="R106" i="1"/>
  <c r="AG106" i="17" s="1"/>
  <c r="S106" i="1"/>
  <c r="AH106" i="17" s="1"/>
  <c r="T106" i="1"/>
  <c r="AI106" i="17" s="1"/>
  <c r="AJ106" i="17"/>
  <c r="V106" i="1"/>
  <c r="AK106" i="17" s="1"/>
  <c r="W106" i="1"/>
  <c r="AL106" i="17" s="1"/>
  <c r="X106" i="1"/>
  <c r="AM106" i="17" s="1"/>
  <c r="Y106" i="1"/>
  <c r="AN106" i="17" s="1"/>
  <c r="Z106" i="1"/>
  <c r="AO106" i="17" s="1"/>
  <c r="AA106" i="1"/>
  <c r="AP106" i="17" s="1"/>
  <c r="AB106" i="1"/>
  <c r="AQ106" i="17" s="1"/>
  <c r="Q107" i="1"/>
  <c r="R107" i="1"/>
  <c r="AG107" i="17" s="1"/>
  <c r="S107" i="1"/>
  <c r="AH107" i="17" s="1"/>
  <c r="T107" i="1"/>
  <c r="AI107" i="17" s="1"/>
  <c r="AJ107" i="17"/>
  <c r="V107" i="1"/>
  <c r="AK107" i="17" s="1"/>
  <c r="W107" i="1"/>
  <c r="AL107" i="17" s="1"/>
  <c r="X107" i="1"/>
  <c r="AM107" i="17" s="1"/>
  <c r="Y107" i="1"/>
  <c r="AN107" i="17" s="1"/>
  <c r="Z107" i="1"/>
  <c r="AO107" i="17" s="1"/>
  <c r="AA107" i="1"/>
  <c r="AP107" i="17" s="1"/>
  <c r="AB107" i="1"/>
  <c r="AQ107" i="17" s="1"/>
  <c r="Q108" i="1"/>
  <c r="R108" i="1"/>
  <c r="AG108" i="17" s="1"/>
  <c r="S108" i="1"/>
  <c r="AH108" i="17" s="1"/>
  <c r="T108" i="1"/>
  <c r="AI108" i="17" s="1"/>
  <c r="AJ108" i="17"/>
  <c r="V108" i="1"/>
  <c r="AK108" i="17" s="1"/>
  <c r="W108" i="1"/>
  <c r="AL108" i="17" s="1"/>
  <c r="X108" i="1"/>
  <c r="AM108" i="17" s="1"/>
  <c r="Y108" i="1"/>
  <c r="AN108" i="17" s="1"/>
  <c r="Z108" i="1"/>
  <c r="AO108" i="17" s="1"/>
  <c r="AA108" i="1"/>
  <c r="AP108" i="17" s="1"/>
  <c r="AB108" i="1"/>
  <c r="AQ108" i="17" s="1"/>
  <c r="Q109" i="1"/>
  <c r="R109" i="1"/>
  <c r="AG109" i="17" s="1"/>
  <c r="S109" i="1"/>
  <c r="AH109" i="17" s="1"/>
  <c r="T109" i="1"/>
  <c r="AI109" i="17" s="1"/>
  <c r="AJ109" i="17"/>
  <c r="V109" i="1"/>
  <c r="AK109" i="17" s="1"/>
  <c r="W109" i="1"/>
  <c r="AL109" i="17" s="1"/>
  <c r="X109" i="1"/>
  <c r="AM109" i="17" s="1"/>
  <c r="Y109" i="1"/>
  <c r="AN109" i="17" s="1"/>
  <c r="Z109" i="1"/>
  <c r="AO109" i="17" s="1"/>
  <c r="AA109" i="1"/>
  <c r="AP109" i="17" s="1"/>
  <c r="AB109" i="1"/>
  <c r="AQ109" i="17" s="1"/>
  <c r="Q110" i="1"/>
  <c r="R110" i="1"/>
  <c r="AG110" i="17" s="1"/>
  <c r="S110" i="1"/>
  <c r="AH110" i="17" s="1"/>
  <c r="T110" i="1"/>
  <c r="AI110" i="17" s="1"/>
  <c r="AJ110" i="17"/>
  <c r="V110" i="1"/>
  <c r="AK110" i="17" s="1"/>
  <c r="W110" i="1"/>
  <c r="AL110" i="17" s="1"/>
  <c r="X110" i="1"/>
  <c r="AM110" i="17" s="1"/>
  <c r="Y110" i="1"/>
  <c r="AN110" i="17" s="1"/>
  <c r="Z110" i="1"/>
  <c r="AO110" i="17" s="1"/>
  <c r="AA110" i="1"/>
  <c r="AP110" i="17" s="1"/>
  <c r="AB110" i="1"/>
  <c r="AQ110" i="17" s="1"/>
  <c r="Q111" i="1"/>
  <c r="R111" i="1"/>
  <c r="AG111" i="17" s="1"/>
  <c r="S111" i="1"/>
  <c r="AH111" i="17" s="1"/>
  <c r="T111" i="1"/>
  <c r="AI111" i="17" s="1"/>
  <c r="AJ111" i="17"/>
  <c r="V111" i="1"/>
  <c r="AK111" i="17" s="1"/>
  <c r="W111" i="1"/>
  <c r="AL111" i="17" s="1"/>
  <c r="X111" i="1"/>
  <c r="AM111" i="17" s="1"/>
  <c r="Y111" i="1"/>
  <c r="AN111" i="17" s="1"/>
  <c r="Z111" i="1"/>
  <c r="AO111" i="17" s="1"/>
  <c r="AA111" i="1"/>
  <c r="AP111" i="17" s="1"/>
  <c r="AB111" i="1"/>
  <c r="AQ111" i="17" s="1"/>
  <c r="Q112" i="1"/>
  <c r="R112" i="1"/>
  <c r="AG112" i="17" s="1"/>
  <c r="S112" i="1"/>
  <c r="AH112" i="17" s="1"/>
  <c r="T112" i="1"/>
  <c r="AI112" i="17" s="1"/>
  <c r="AJ112" i="17"/>
  <c r="V112" i="1"/>
  <c r="AK112" i="17" s="1"/>
  <c r="W112" i="1"/>
  <c r="AL112" i="17" s="1"/>
  <c r="X112" i="1"/>
  <c r="AM112" i="17" s="1"/>
  <c r="Y112" i="1"/>
  <c r="AN112" i="17" s="1"/>
  <c r="Z112" i="1"/>
  <c r="AO112" i="17" s="1"/>
  <c r="AA112" i="1"/>
  <c r="AP112" i="17" s="1"/>
  <c r="AB112" i="1"/>
  <c r="AQ112" i="17" s="1"/>
  <c r="Q113" i="1"/>
  <c r="R113" i="1"/>
  <c r="AG113" i="17" s="1"/>
  <c r="S113" i="1"/>
  <c r="AH113" i="17" s="1"/>
  <c r="T113" i="1"/>
  <c r="AI113" i="17" s="1"/>
  <c r="AJ113" i="17"/>
  <c r="V113" i="1"/>
  <c r="AK113" i="17" s="1"/>
  <c r="W113" i="1"/>
  <c r="AL113" i="17" s="1"/>
  <c r="X113" i="1"/>
  <c r="AM113" i="17" s="1"/>
  <c r="Y113" i="1"/>
  <c r="AN113" i="17" s="1"/>
  <c r="Z113" i="1"/>
  <c r="AO113" i="17" s="1"/>
  <c r="AA113" i="1"/>
  <c r="AP113" i="17" s="1"/>
  <c r="AB113" i="1"/>
  <c r="AQ113" i="17" s="1"/>
  <c r="Q114" i="1"/>
  <c r="R114" i="1"/>
  <c r="AG114" i="17" s="1"/>
  <c r="S114" i="1"/>
  <c r="AH114" i="17" s="1"/>
  <c r="T114" i="1"/>
  <c r="AI114" i="17" s="1"/>
  <c r="AJ114" i="17"/>
  <c r="V114" i="1"/>
  <c r="AK114" i="17" s="1"/>
  <c r="W114" i="1"/>
  <c r="AL114" i="17" s="1"/>
  <c r="X114" i="1"/>
  <c r="AM114" i="17" s="1"/>
  <c r="Y114" i="1"/>
  <c r="AN114" i="17" s="1"/>
  <c r="Z114" i="1"/>
  <c r="AO114" i="17" s="1"/>
  <c r="AA114" i="1"/>
  <c r="AP114" i="17" s="1"/>
  <c r="AB114" i="1"/>
  <c r="AQ114" i="17" s="1"/>
  <c r="Q115" i="1"/>
  <c r="R115" i="1"/>
  <c r="AG115" i="17" s="1"/>
  <c r="S115" i="1"/>
  <c r="AH115" i="17" s="1"/>
  <c r="T115" i="1"/>
  <c r="AI115" i="17" s="1"/>
  <c r="AJ115" i="17"/>
  <c r="V115" i="1"/>
  <c r="AK115" i="17" s="1"/>
  <c r="W115" i="1"/>
  <c r="AL115" i="17" s="1"/>
  <c r="X115" i="1"/>
  <c r="AM115" i="17" s="1"/>
  <c r="Y115" i="1"/>
  <c r="AN115" i="17" s="1"/>
  <c r="Z115" i="1"/>
  <c r="AO115" i="17" s="1"/>
  <c r="AA115" i="1"/>
  <c r="AP115" i="17" s="1"/>
  <c r="AB115" i="1"/>
  <c r="AQ115" i="17" s="1"/>
  <c r="Q116" i="1"/>
  <c r="R116" i="1"/>
  <c r="AG116" i="17" s="1"/>
  <c r="S116" i="1"/>
  <c r="AH116" i="17" s="1"/>
  <c r="T116" i="1"/>
  <c r="AI116" i="17" s="1"/>
  <c r="AJ116" i="17"/>
  <c r="V116" i="1"/>
  <c r="AK116" i="17" s="1"/>
  <c r="W116" i="1"/>
  <c r="AL116" i="17" s="1"/>
  <c r="X116" i="1"/>
  <c r="AM116" i="17" s="1"/>
  <c r="Y116" i="1"/>
  <c r="AN116" i="17" s="1"/>
  <c r="Z116" i="1"/>
  <c r="AO116" i="17" s="1"/>
  <c r="AA116" i="1"/>
  <c r="AP116" i="17" s="1"/>
  <c r="AB116" i="1"/>
  <c r="AQ116" i="17" s="1"/>
  <c r="Q117" i="1"/>
  <c r="R117" i="1"/>
  <c r="AG117" i="17" s="1"/>
  <c r="S117" i="1"/>
  <c r="AH117" i="17" s="1"/>
  <c r="T117" i="1"/>
  <c r="AI117" i="17" s="1"/>
  <c r="AJ117" i="17"/>
  <c r="V117" i="1"/>
  <c r="AK117" i="17" s="1"/>
  <c r="W117" i="1"/>
  <c r="AL117" i="17" s="1"/>
  <c r="X117" i="1"/>
  <c r="AM117" i="17" s="1"/>
  <c r="Y117" i="1"/>
  <c r="AN117" i="17" s="1"/>
  <c r="Z117" i="1"/>
  <c r="AO117" i="17" s="1"/>
  <c r="AA117" i="1"/>
  <c r="AP117" i="17" s="1"/>
  <c r="AB117" i="1"/>
  <c r="AQ117" i="17" s="1"/>
  <c r="Q118" i="1"/>
  <c r="R118" i="1"/>
  <c r="AG118" i="17" s="1"/>
  <c r="S118" i="1"/>
  <c r="AH118" i="17" s="1"/>
  <c r="T118" i="1"/>
  <c r="AI118" i="17" s="1"/>
  <c r="AJ118" i="17"/>
  <c r="V118" i="1"/>
  <c r="AK118" i="17" s="1"/>
  <c r="W118" i="1"/>
  <c r="AL118" i="17" s="1"/>
  <c r="X118" i="1"/>
  <c r="AM118" i="17" s="1"/>
  <c r="Y118" i="1"/>
  <c r="AN118" i="17" s="1"/>
  <c r="Z118" i="1"/>
  <c r="AO118" i="17" s="1"/>
  <c r="AA118" i="1"/>
  <c r="AP118" i="17" s="1"/>
  <c r="AB118" i="1"/>
  <c r="AQ118" i="17" s="1"/>
  <c r="Q119" i="1"/>
  <c r="R119" i="1"/>
  <c r="AG119" i="17" s="1"/>
  <c r="S119" i="1"/>
  <c r="AH119" i="17" s="1"/>
  <c r="T119" i="1"/>
  <c r="AI119" i="17" s="1"/>
  <c r="AJ119" i="17"/>
  <c r="V119" i="1"/>
  <c r="AK119" i="17" s="1"/>
  <c r="W119" i="1"/>
  <c r="AL119" i="17" s="1"/>
  <c r="X119" i="1"/>
  <c r="AM119" i="17" s="1"/>
  <c r="Y119" i="1"/>
  <c r="AN119" i="17" s="1"/>
  <c r="Z119" i="1"/>
  <c r="AO119" i="17" s="1"/>
  <c r="AA119" i="1"/>
  <c r="AP119" i="17" s="1"/>
  <c r="AB119" i="1"/>
  <c r="AQ119" i="17" s="1"/>
  <c r="Q120" i="1"/>
  <c r="R120" i="1"/>
  <c r="AG120" i="17" s="1"/>
  <c r="S120" i="1"/>
  <c r="AH120" i="17" s="1"/>
  <c r="T120" i="1"/>
  <c r="AI120" i="17" s="1"/>
  <c r="AJ120" i="17"/>
  <c r="V120" i="1"/>
  <c r="AK120" i="17" s="1"/>
  <c r="W120" i="1"/>
  <c r="AL120" i="17" s="1"/>
  <c r="X120" i="1"/>
  <c r="AM120" i="17" s="1"/>
  <c r="Y120" i="1"/>
  <c r="AN120" i="17" s="1"/>
  <c r="Z120" i="1"/>
  <c r="AO120" i="17" s="1"/>
  <c r="AA120" i="1"/>
  <c r="AP120" i="17" s="1"/>
  <c r="AB120" i="1"/>
  <c r="AQ120" i="17" s="1"/>
  <c r="Q121" i="1"/>
  <c r="R121" i="1"/>
  <c r="AG121" i="17" s="1"/>
  <c r="S121" i="1"/>
  <c r="AH121" i="17" s="1"/>
  <c r="T121" i="1"/>
  <c r="AI121" i="17" s="1"/>
  <c r="AJ121" i="17"/>
  <c r="V121" i="1"/>
  <c r="AK121" i="17" s="1"/>
  <c r="W121" i="1"/>
  <c r="AL121" i="17" s="1"/>
  <c r="X121" i="1"/>
  <c r="AM121" i="17" s="1"/>
  <c r="Y121" i="1"/>
  <c r="AN121" i="17" s="1"/>
  <c r="Z121" i="1"/>
  <c r="AO121" i="17" s="1"/>
  <c r="AA121" i="1"/>
  <c r="AP121" i="17" s="1"/>
  <c r="AB121" i="1"/>
  <c r="AQ121" i="17" s="1"/>
  <c r="Q122" i="1"/>
  <c r="R122" i="1"/>
  <c r="AG122" i="17" s="1"/>
  <c r="S122" i="1"/>
  <c r="AH122" i="17" s="1"/>
  <c r="T122" i="1"/>
  <c r="AI122" i="17" s="1"/>
  <c r="AJ122" i="17"/>
  <c r="V122" i="1"/>
  <c r="AK122" i="17" s="1"/>
  <c r="W122" i="1"/>
  <c r="AL122" i="17" s="1"/>
  <c r="X122" i="1"/>
  <c r="AM122" i="17" s="1"/>
  <c r="Y122" i="1"/>
  <c r="AN122" i="17" s="1"/>
  <c r="Z122" i="1"/>
  <c r="AO122" i="17" s="1"/>
  <c r="AA122" i="1"/>
  <c r="AP122" i="17" s="1"/>
  <c r="AB122" i="1"/>
  <c r="AQ122" i="17" s="1"/>
  <c r="Q123" i="1"/>
  <c r="R123" i="1"/>
  <c r="AG123" i="17" s="1"/>
  <c r="S123" i="1"/>
  <c r="AH123" i="17" s="1"/>
  <c r="T123" i="1"/>
  <c r="AI123" i="17" s="1"/>
  <c r="AJ123" i="17"/>
  <c r="V123" i="1"/>
  <c r="AK123" i="17" s="1"/>
  <c r="W123" i="1"/>
  <c r="AL123" i="17" s="1"/>
  <c r="X123" i="1"/>
  <c r="AM123" i="17" s="1"/>
  <c r="Y123" i="1"/>
  <c r="AN123" i="17" s="1"/>
  <c r="Z123" i="1"/>
  <c r="AO123" i="17" s="1"/>
  <c r="AA123" i="1"/>
  <c r="AP123" i="17" s="1"/>
  <c r="AB123" i="1"/>
  <c r="AQ123" i="17" s="1"/>
  <c r="Q124" i="1"/>
  <c r="R124" i="1"/>
  <c r="AG124" i="17" s="1"/>
  <c r="S124" i="1"/>
  <c r="AH124" i="17" s="1"/>
  <c r="T124" i="1"/>
  <c r="AI124" i="17" s="1"/>
  <c r="AJ124" i="17"/>
  <c r="V124" i="1"/>
  <c r="AK124" i="17" s="1"/>
  <c r="W124" i="1"/>
  <c r="AL124" i="17" s="1"/>
  <c r="X124" i="1"/>
  <c r="AM124" i="17" s="1"/>
  <c r="Y124" i="1"/>
  <c r="AN124" i="17" s="1"/>
  <c r="Z124" i="1"/>
  <c r="AO124" i="17" s="1"/>
  <c r="AA124" i="1"/>
  <c r="AP124" i="17" s="1"/>
  <c r="AB124" i="1"/>
  <c r="AQ124" i="17" s="1"/>
  <c r="Q125" i="1"/>
  <c r="R125" i="1"/>
  <c r="AG125" i="17" s="1"/>
  <c r="S125" i="1"/>
  <c r="AH125" i="17" s="1"/>
  <c r="T125" i="1"/>
  <c r="AI125" i="17" s="1"/>
  <c r="AJ125" i="17"/>
  <c r="V125" i="1"/>
  <c r="AK125" i="17" s="1"/>
  <c r="W125" i="1"/>
  <c r="AL125" i="17" s="1"/>
  <c r="X125" i="1"/>
  <c r="AM125" i="17" s="1"/>
  <c r="Y125" i="1"/>
  <c r="AN125" i="17" s="1"/>
  <c r="Z125" i="1"/>
  <c r="AO125" i="17" s="1"/>
  <c r="AA125" i="1"/>
  <c r="AP125" i="17" s="1"/>
  <c r="AB125" i="1"/>
  <c r="AQ125" i="17" s="1"/>
  <c r="Q126" i="1"/>
  <c r="R126" i="1"/>
  <c r="AG126" i="17" s="1"/>
  <c r="S126" i="1"/>
  <c r="AH126" i="17" s="1"/>
  <c r="T126" i="1"/>
  <c r="AI126" i="17" s="1"/>
  <c r="AJ126" i="17"/>
  <c r="V126" i="1"/>
  <c r="AK126" i="17" s="1"/>
  <c r="W126" i="1"/>
  <c r="AL126" i="17" s="1"/>
  <c r="X126" i="1"/>
  <c r="AM126" i="17" s="1"/>
  <c r="Y126" i="1"/>
  <c r="AN126" i="17" s="1"/>
  <c r="Z126" i="1"/>
  <c r="AO126" i="17" s="1"/>
  <c r="AA126" i="1"/>
  <c r="AP126" i="17" s="1"/>
  <c r="AB126" i="1"/>
  <c r="AQ126" i="17" s="1"/>
  <c r="Q127" i="1"/>
  <c r="R127" i="1"/>
  <c r="AG127" i="17" s="1"/>
  <c r="S127" i="1"/>
  <c r="AH127" i="17" s="1"/>
  <c r="T127" i="1"/>
  <c r="AI127" i="17" s="1"/>
  <c r="AJ127" i="17"/>
  <c r="V127" i="1"/>
  <c r="AK127" i="17" s="1"/>
  <c r="W127" i="1"/>
  <c r="AL127" i="17" s="1"/>
  <c r="X127" i="1"/>
  <c r="AM127" i="17" s="1"/>
  <c r="Y127" i="1"/>
  <c r="AN127" i="17" s="1"/>
  <c r="Z127" i="1"/>
  <c r="AO127" i="17" s="1"/>
  <c r="AA127" i="1"/>
  <c r="AP127" i="17" s="1"/>
  <c r="AB127" i="1"/>
  <c r="AQ127" i="17" s="1"/>
  <c r="Q128" i="1"/>
  <c r="R128" i="1"/>
  <c r="AG128" i="17" s="1"/>
  <c r="S128" i="1"/>
  <c r="AH128" i="17" s="1"/>
  <c r="T128" i="1"/>
  <c r="AI128" i="17" s="1"/>
  <c r="AJ128" i="17"/>
  <c r="V128" i="1"/>
  <c r="AK128" i="17" s="1"/>
  <c r="W128" i="1"/>
  <c r="AL128" i="17" s="1"/>
  <c r="X128" i="1"/>
  <c r="AM128" i="17" s="1"/>
  <c r="Y128" i="1"/>
  <c r="AN128" i="17" s="1"/>
  <c r="Z128" i="1"/>
  <c r="AO128" i="17" s="1"/>
  <c r="AA128" i="1"/>
  <c r="AP128" i="17" s="1"/>
  <c r="AB128" i="1"/>
  <c r="AQ128" i="17" s="1"/>
  <c r="Q129" i="1"/>
  <c r="R129" i="1"/>
  <c r="AG129" i="17" s="1"/>
  <c r="S129" i="1"/>
  <c r="AH129" i="17" s="1"/>
  <c r="T129" i="1"/>
  <c r="AI129" i="17" s="1"/>
  <c r="AJ129" i="17"/>
  <c r="V129" i="1"/>
  <c r="AK129" i="17" s="1"/>
  <c r="W129" i="1"/>
  <c r="AL129" i="17" s="1"/>
  <c r="X129" i="1"/>
  <c r="AM129" i="17" s="1"/>
  <c r="Y129" i="1"/>
  <c r="AN129" i="17" s="1"/>
  <c r="Z129" i="1"/>
  <c r="AO129" i="17" s="1"/>
  <c r="AA129" i="1"/>
  <c r="AP129" i="17" s="1"/>
  <c r="AB129" i="1"/>
  <c r="AQ129" i="17" s="1"/>
  <c r="Q130" i="1"/>
  <c r="R130" i="1"/>
  <c r="AG130" i="17" s="1"/>
  <c r="S130" i="1"/>
  <c r="AH130" i="17" s="1"/>
  <c r="T130" i="1"/>
  <c r="AI130" i="17" s="1"/>
  <c r="AJ130" i="17"/>
  <c r="V130" i="1"/>
  <c r="AK130" i="17" s="1"/>
  <c r="W130" i="1"/>
  <c r="AL130" i="17" s="1"/>
  <c r="X130" i="1"/>
  <c r="AM130" i="17" s="1"/>
  <c r="Y130" i="1"/>
  <c r="AN130" i="17" s="1"/>
  <c r="Z130" i="1"/>
  <c r="AO130" i="17" s="1"/>
  <c r="AA130" i="1"/>
  <c r="AP130" i="17" s="1"/>
  <c r="AB130" i="1"/>
  <c r="AQ130" i="17" s="1"/>
  <c r="Q131" i="1"/>
  <c r="R131" i="1"/>
  <c r="AG131" i="17" s="1"/>
  <c r="S131" i="1"/>
  <c r="AH131" i="17" s="1"/>
  <c r="T131" i="1"/>
  <c r="AI131" i="17" s="1"/>
  <c r="AJ131" i="17"/>
  <c r="V131" i="1"/>
  <c r="AK131" i="17" s="1"/>
  <c r="W131" i="1"/>
  <c r="AL131" i="17" s="1"/>
  <c r="X131" i="1"/>
  <c r="AM131" i="17" s="1"/>
  <c r="Y131" i="1"/>
  <c r="AN131" i="17" s="1"/>
  <c r="Z131" i="1"/>
  <c r="AO131" i="17" s="1"/>
  <c r="AA131" i="1"/>
  <c r="AP131" i="17" s="1"/>
  <c r="AB131" i="1"/>
  <c r="AQ131" i="17" s="1"/>
  <c r="Q132" i="1"/>
  <c r="R132" i="1"/>
  <c r="AG132" i="17" s="1"/>
  <c r="S132" i="1"/>
  <c r="AH132" i="17" s="1"/>
  <c r="T132" i="1"/>
  <c r="AI132" i="17" s="1"/>
  <c r="AJ132" i="17"/>
  <c r="V132" i="1"/>
  <c r="AK132" i="17" s="1"/>
  <c r="W132" i="1"/>
  <c r="AL132" i="17" s="1"/>
  <c r="X132" i="1"/>
  <c r="AM132" i="17" s="1"/>
  <c r="Y132" i="1"/>
  <c r="AN132" i="17" s="1"/>
  <c r="Z132" i="1"/>
  <c r="AO132" i="17" s="1"/>
  <c r="AA132" i="1"/>
  <c r="AP132" i="17" s="1"/>
  <c r="AB132" i="1"/>
  <c r="AQ132" i="17" s="1"/>
  <c r="Q133" i="1"/>
  <c r="R133" i="1"/>
  <c r="AG133" i="17" s="1"/>
  <c r="S133" i="1"/>
  <c r="AH133" i="17" s="1"/>
  <c r="T133" i="1"/>
  <c r="AI133" i="17" s="1"/>
  <c r="AJ133" i="17"/>
  <c r="V133" i="1"/>
  <c r="AK133" i="17" s="1"/>
  <c r="W133" i="1"/>
  <c r="AL133" i="17" s="1"/>
  <c r="X133" i="1"/>
  <c r="AM133" i="17" s="1"/>
  <c r="Y133" i="1"/>
  <c r="AN133" i="17" s="1"/>
  <c r="Z133" i="1"/>
  <c r="AO133" i="17" s="1"/>
  <c r="AA133" i="1"/>
  <c r="AP133" i="17" s="1"/>
  <c r="AB133" i="1"/>
  <c r="AQ133" i="17" s="1"/>
  <c r="Q134" i="1"/>
  <c r="R134" i="1"/>
  <c r="AG134" i="17" s="1"/>
  <c r="S134" i="1"/>
  <c r="AH134" i="17" s="1"/>
  <c r="T134" i="1"/>
  <c r="AI134" i="17" s="1"/>
  <c r="AJ134" i="17"/>
  <c r="V134" i="1"/>
  <c r="AK134" i="17" s="1"/>
  <c r="W134" i="1"/>
  <c r="AL134" i="17" s="1"/>
  <c r="X134" i="1"/>
  <c r="AM134" i="17" s="1"/>
  <c r="Y134" i="1"/>
  <c r="AN134" i="17" s="1"/>
  <c r="Z134" i="1"/>
  <c r="AO134" i="17" s="1"/>
  <c r="AA134" i="1"/>
  <c r="AP134" i="17" s="1"/>
  <c r="AB134" i="1"/>
  <c r="AQ134" i="17" s="1"/>
  <c r="Q135" i="1"/>
  <c r="R135" i="1"/>
  <c r="AG135" i="17" s="1"/>
  <c r="S135" i="1"/>
  <c r="AH135" i="17" s="1"/>
  <c r="T135" i="1"/>
  <c r="AI135" i="17" s="1"/>
  <c r="AJ135" i="17"/>
  <c r="V135" i="1"/>
  <c r="AK135" i="17" s="1"/>
  <c r="W135" i="1"/>
  <c r="AL135" i="17" s="1"/>
  <c r="X135" i="1"/>
  <c r="AM135" i="17" s="1"/>
  <c r="Y135" i="1"/>
  <c r="AN135" i="17" s="1"/>
  <c r="Z135" i="1"/>
  <c r="AO135" i="17" s="1"/>
  <c r="AA135" i="1"/>
  <c r="AP135" i="17" s="1"/>
  <c r="AB135" i="1"/>
  <c r="AQ135" i="17" s="1"/>
  <c r="Q136" i="1"/>
  <c r="R136" i="1"/>
  <c r="AG136" i="17" s="1"/>
  <c r="S136" i="1"/>
  <c r="AH136" i="17" s="1"/>
  <c r="T136" i="1"/>
  <c r="AI136" i="17" s="1"/>
  <c r="AJ136" i="17"/>
  <c r="V136" i="1"/>
  <c r="AK136" i="17" s="1"/>
  <c r="W136" i="1"/>
  <c r="AL136" i="17" s="1"/>
  <c r="X136" i="1"/>
  <c r="AM136" i="17" s="1"/>
  <c r="Y136" i="1"/>
  <c r="AN136" i="17" s="1"/>
  <c r="Z136" i="1"/>
  <c r="AO136" i="17" s="1"/>
  <c r="AA136" i="1"/>
  <c r="AP136" i="17" s="1"/>
  <c r="AB136" i="1"/>
  <c r="AQ136" i="17" s="1"/>
  <c r="Q137" i="1"/>
  <c r="R137" i="1"/>
  <c r="AG137" i="17" s="1"/>
  <c r="S137" i="1"/>
  <c r="AH137" i="17" s="1"/>
  <c r="T137" i="1"/>
  <c r="AI137" i="17" s="1"/>
  <c r="AJ137" i="17"/>
  <c r="V137" i="1"/>
  <c r="AK137" i="17" s="1"/>
  <c r="W137" i="1"/>
  <c r="AL137" i="17" s="1"/>
  <c r="X137" i="1"/>
  <c r="AM137" i="17" s="1"/>
  <c r="Y137" i="1"/>
  <c r="AN137" i="17" s="1"/>
  <c r="Z137" i="1"/>
  <c r="AO137" i="17" s="1"/>
  <c r="AA137" i="1"/>
  <c r="AP137" i="17" s="1"/>
  <c r="AB137" i="1"/>
  <c r="AQ137" i="17" s="1"/>
  <c r="Q138" i="1"/>
  <c r="R138" i="1"/>
  <c r="AG138" i="17" s="1"/>
  <c r="S138" i="1"/>
  <c r="AH138" i="17" s="1"/>
  <c r="T138" i="1"/>
  <c r="AI138" i="17" s="1"/>
  <c r="AJ138" i="17"/>
  <c r="V138" i="1"/>
  <c r="AK138" i="17" s="1"/>
  <c r="W138" i="1"/>
  <c r="AL138" i="17" s="1"/>
  <c r="X138" i="1"/>
  <c r="AM138" i="17" s="1"/>
  <c r="Y138" i="1"/>
  <c r="AN138" i="17" s="1"/>
  <c r="Z138" i="1"/>
  <c r="AO138" i="17" s="1"/>
  <c r="AA138" i="1"/>
  <c r="AP138" i="17" s="1"/>
  <c r="AB138" i="1"/>
  <c r="AQ138" i="17" s="1"/>
  <c r="Q139" i="1"/>
  <c r="R139" i="1"/>
  <c r="AG139" i="17" s="1"/>
  <c r="S139" i="1"/>
  <c r="AH139" i="17" s="1"/>
  <c r="T139" i="1"/>
  <c r="AI139" i="17" s="1"/>
  <c r="AJ139" i="17"/>
  <c r="V139" i="1"/>
  <c r="AK139" i="17" s="1"/>
  <c r="W139" i="1"/>
  <c r="AL139" i="17" s="1"/>
  <c r="X139" i="1"/>
  <c r="AM139" i="17" s="1"/>
  <c r="Y139" i="1"/>
  <c r="AN139" i="17" s="1"/>
  <c r="Z139" i="1"/>
  <c r="AO139" i="17" s="1"/>
  <c r="AA139" i="1"/>
  <c r="AP139" i="17" s="1"/>
  <c r="AB139" i="1"/>
  <c r="AQ139" i="17" s="1"/>
  <c r="Q140" i="1"/>
  <c r="R140" i="1"/>
  <c r="AG140" i="17" s="1"/>
  <c r="S140" i="1"/>
  <c r="AH140" i="17" s="1"/>
  <c r="T140" i="1"/>
  <c r="AI140" i="17" s="1"/>
  <c r="AJ140" i="17"/>
  <c r="V140" i="1"/>
  <c r="AK140" i="17" s="1"/>
  <c r="W140" i="1"/>
  <c r="AL140" i="17" s="1"/>
  <c r="X140" i="1"/>
  <c r="AM140" i="17" s="1"/>
  <c r="Y140" i="1"/>
  <c r="AN140" i="17" s="1"/>
  <c r="Z140" i="1"/>
  <c r="AO140" i="17" s="1"/>
  <c r="AA140" i="1"/>
  <c r="AP140" i="17" s="1"/>
  <c r="AB140" i="1"/>
  <c r="AQ140" i="17" s="1"/>
  <c r="Q141" i="1"/>
  <c r="R141" i="1"/>
  <c r="AG141" i="17" s="1"/>
  <c r="S141" i="1"/>
  <c r="AH141" i="17" s="1"/>
  <c r="T141" i="1"/>
  <c r="AI141" i="17" s="1"/>
  <c r="AJ141" i="17"/>
  <c r="V141" i="1"/>
  <c r="AK141" i="17" s="1"/>
  <c r="W141" i="1"/>
  <c r="AL141" i="17" s="1"/>
  <c r="X141" i="1"/>
  <c r="AM141" i="17" s="1"/>
  <c r="Y141" i="1"/>
  <c r="AN141" i="17" s="1"/>
  <c r="Z141" i="1"/>
  <c r="AO141" i="17" s="1"/>
  <c r="AA141" i="1"/>
  <c r="AP141" i="17" s="1"/>
  <c r="AB141" i="1"/>
  <c r="AQ141" i="17" s="1"/>
  <c r="Q142" i="1"/>
  <c r="R142" i="1"/>
  <c r="AG142" i="17" s="1"/>
  <c r="S142" i="1"/>
  <c r="AH142" i="17" s="1"/>
  <c r="T142" i="1"/>
  <c r="AI142" i="17" s="1"/>
  <c r="AJ142" i="17"/>
  <c r="V142" i="1"/>
  <c r="AK142" i="17" s="1"/>
  <c r="W142" i="1"/>
  <c r="AL142" i="17" s="1"/>
  <c r="X142" i="1"/>
  <c r="AM142" i="17" s="1"/>
  <c r="Y142" i="1"/>
  <c r="AN142" i="17" s="1"/>
  <c r="Z142" i="1"/>
  <c r="AO142" i="17" s="1"/>
  <c r="AA142" i="1"/>
  <c r="AP142" i="17" s="1"/>
  <c r="AB142" i="1"/>
  <c r="AQ142" i="17" s="1"/>
  <c r="Q143" i="1"/>
  <c r="R143" i="1"/>
  <c r="AG143" i="17" s="1"/>
  <c r="S143" i="1"/>
  <c r="AH143" i="17" s="1"/>
  <c r="T143" i="1"/>
  <c r="AI143" i="17" s="1"/>
  <c r="AJ143" i="17"/>
  <c r="V143" i="1"/>
  <c r="AK143" i="17" s="1"/>
  <c r="W143" i="1"/>
  <c r="AL143" i="17" s="1"/>
  <c r="X143" i="1"/>
  <c r="AM143" i="17" s="1"/>
  <c r="Y143" i="1"/>
  <c r="AN143" i="17" s="1"/>
  <c r="Z143" i="1"/>
  <c r="AO143" i="17" s="1"/>
  <c r="AA143" i="1"/>
  <c r="AP143" i="17" s="1"/>
  <c r="AB143" i="1"/>
  <c r="AQ143" i="17" s="1"/>
  <c r="Q144" i="1"/>
  <c r="R144" i="1"/>
  <c r="AG144" i="17" s="1"/>
  <c r="S144" i="1"/>
  <c r="AH144" i="17" s="1"/>
  <c r="T144" i="1"/>
  <c r="AI144" i="17" s="1"/>
  <c r="AJ144" i="17"/>
  <c r="V144" i="1"/>
  <c r="AK144" i="17" s="1"/>
  <c r="W144" i="1"/>
  <c r="AL144" i="17" s="1"/>
  <c r="X144" i="1"/>
  <c r="AM144" i="17" s="1"/>
  <c r="Y144" i="1"/>
  <c r="AN144" i="17" s="1"/>
  <c r="Z144" i="1"/>
  <c r="AO144" i="17" s="1"/>
  <c r="AA144" i="1"/>
  <c r="AP144" i="17" s="1"/>
  <c r="AB144" i="1"/>
  <c r="AQ144" i="17" s="1"/>
  <c r="Q145" i="1"/>
  <c r="R145" i="1"/>
  <c r="AG145" i="17" s="1"/>
  <c r="S145" i="1"/>
  <c r="AH145" i="17" s="1"/>
  <c r="T145" i="1"/>
  <c r="AI145" i="17" s="1"/>
  <c r="AJ145" i="17"/>
  <c r="V145" i="1"/>
  <c r="AK145" i="17" s="1"/>
  <c r="W145" i="1"/>
  <c r="AL145" i="17" s="1"/>
  <c r="X145" i="1"/>
  <c r="AM145" i="17" s="1"/>
  <c r="Y145" i="1"/>
  <c r="AN145" i="17" s="1"/>
  <c r="Z145" i="1"/>
  <c r="AO145" i="17" s="1"/>
  <c r="AA145" i="1"/>
  <c r="AP145" i="17" s="1"/>
  <c r="AB145" i="1"/>
  <c r="AQ145" i="17" s="1"/>
  <c r="Q146" i="1"/>
  <c r="R146" i="1"/>
  <c r="AG146" i="17" s="1"/>
  <c r="S146" i="1"/>
  <c r="AH146" i="17" s="1"/>
  <c r="T146" i="1"/>
  <c r="AI146" i="17" s="1"/>
  <c r="AJ146" i="17"/>
  <c r="V146" i="1"/>
  <c r="AK146" i="17" s="1"/>
  <c r="W146" i="1"/>
  <c r="AL146" i="17" s="1"/>
  <c r="X146" i="1"/>
  <c r="AM146" i="17" s="1"/>
  <c r="Y146" i="1"/>
  <c r="AN146" i="17" s="1"/>
  <c r="Z146" i="1"/>
  <c r="AO146" i="17" s="1"/>
  <c r="AA146" i="1"/>
  <c r="AP146" i="17" s="1"/>
  <c r="AB146" i="1"/>
  <c r="AQ146" i="17" s="1"/>
  <c r="Q147" i="1"/>
  <c r="R147" i="1"/>
  <c r="AG147" i="17" s="1"/>
  <c r="S147" i="1"/>
  <c r="AH147" i="17" s="1"/>
  <c r="T147" i="1"/>
  <c r="AI147" i="17" s="1"/>
  <c r="AJ147" i="17"/>
  <c r="V147" i="1"/>
  <c r="AK147" i="17" s="1"/>
  <c r="W147" i="1"/>
  <c r="AL147" i="17" s="1"/>
  <c r="X147" i="1"/>
  <c r="AM147" i="17" s="1"/>
  <c r="Y147" i="1"/>
  <c r="AN147" i="17" s="1"/>
  <c r="Z147" i="1"/>
  <c r="AO147" i="17" s="1"/>
  <c r="AA147" i="1"/>
  <c r="AP147" i="17" s="1"/>
  <c r="AB147" i="1"/>
  <c r="AQ147" i="17" s="1"/>
  <c r="Q148" i="1"/>
  <c r="R148" i="1"/>
  <c r="AG148" i="17" s="1"/>
  <c r="S148" i="1"/>
  <c r="AH148" i="17" s="1"/>
  <c r="T148" i="1"/>
  <c r="AI148" i="17" s="1"/>
  <c r="AJ148" i="17"/>
  <c r="V148" i="1"/>
  <c r="AK148" i="17" s="1"/>
  <c r="W148" i="1"/>
  <c r="AL148" i="17" s="1"/>
  <c r="X148" i="1"/>
  <c r="AM148" i="17" s="1"/>
  <c r="Y148" i="1"/>
  <c r="AN148" i="17" s="1"/>
  <c r="Z148" i="1"/>
  <c r="AO148" i="17" s="1"/>
  <c r="AA148" i="1"/>
  <c r="AP148" i="17" s="1"/>
  <c r="AB148" i="1"/>
  <c r="AQ148" i="17" s="1"/>
  <c r="Q149" i="1"/>
  <c r="R149" i="1"/>
  <c r="AG149" i="17" s="1"/>
  <c r="S149" i="1"/>
  <c r="AH149" i="17" s="1"/>
  <c r="T149" i="1"/>
  <c r="AI149" i="17" s="1"/>
  <c r="AJ149" i="17"/>
  <c r="V149" i="1"/>
  <c r="AK149" i="17" s="1"/>
  <c r="W149" i="1"/>
  <c r="AL149" i="17" s="1"/>
  <c r="X149" i="1"/>
  <c r="AM149" i="17" s="1"/>
  <c r="Y149" i="1"/>
  <c r="AN149" i="17" s="1"/>
  <c r="Z149" i="1"/>
  <c r="AO149" i="17" s="1"/>
  <c r="AA149" i="1"/>
  <c r="AP149" i="17" s="1"/>
  <c r="AB149" i="1"/>
  <c r="AQ149" i="17" s="1"/>
  <c r="Q150" i="1"/>
  <c r="R150" i="1"/>
  <c r="AG150" i="17" s="1"/>
  <c r="S150" i="1"/>
  <c r="AH150" i="17" s="1"/>
  <c r="T150" i="1"/>
  <c r="AI150" i="17" s="1"/>
  <c r="AJ150" i="17"/>
  <c r="V150" i="1"/>
  <c r="AK150" i="17" s="1"/>
  <c r="W150" i="1"/>
  <c r="AL150" i="17" s="1"/>
  <c r="X150" i="1"/>
  <c r="AM150" i="17" s="1"/>
  <c r="Y150" i="1"/>
  <c r="AN150" i="17" s="1"/>
  <c r="Z150" i="1"/>
  <c r="AO150" i="17" s="1"/>
  <c r="AA150" i="1"/>
  <c r="AP150" i="17" s="1"/>
  <c r="AB150" i="1"/>
  <c r="AQ150" i="17" s="1"/>
  <c r="Q151" i="1"/>
  <c r="R151" i="1"/>
  <c r="AG151" i="17" s="1"/>
  <c r="S151" i="1"/>
  <c r="AH151" i="17" s="1"/>
  <c r="T151" i="1"/>
  <c r="AI151" i="17" s="1"/>
  <c r="AJ151" i="17"/>
  <c r="V151" i="1"/>
  <c r="AK151" i="17" s="1"/>
  <c r="W151" i="1"/>
  <c r="AL151" i="17" s="1"/>
  <c r="X151" i="1"/>
  <c r="AM151" i="17" s="1"/>
  <c r="Y151" i="1"/>
  <c r="AN151" i="17" s="1"/>
  <c r="Z151" i="1"/>
  <c r="AO151" i="17" s="1"/>
  <c r="AA151" i="1"/>
  <c r="AP151" i="17" s="1"/>
  <c r="AB151" i="1"/>
  <c r="AQ151" i="17" s="1"/>
  <c r="Q152" i="1"/>
  <c r="R152" i="1"/>
  <c r="AG152" i="17" s="1"/>
  <c r="S152" i="1"/>
  <c r="AH152" i="17" s="1"/>
  <c r="T152" i="1"/>
  <c r="AI152" i="17" s="1"/>
  <c r="AJ152" i="17"/>
  <c r="V152" i="1"/>
  <c r="AK152" i="17" s="1"/>
  <c r="W152" i="1"/>
  <c r="AL152" i="17" s="1"/>
  <c r="X152" i="1"/>
  <c r="AM152" i="17" s="1"/>
  <c r="Y152" i="1"/>
  <c r="AN152" i="17" s="1"/>
  <c r="Z152" i="1"/>
  <c r="AO152" i="17" s="1"/>
  <c r="AA152" i="1"/>
  <c r="AP152" i="17" s="1"/>
  <c r="AB152" i="1"/>
  <c r="AQ152" i="17" s="1"/>
  <c r="Q153" i="1"/>
  <c r="R153" i="1"/>
  <c r="AG153" i="17" s="1"/>
  <c r="S153" i="1"/>
  <c r="AH153" i="17" s="1"/>
  <c r="T153" i="1"/>
  <c r="AI153" i="17" s="1"/>
  <c r="AJ153" i="17"/>
  <c r="V153" i="1"/>
  <c r="AK153" i="17" s="1"/>
  <c r="W153" i="1"/>
  <c r="AL153" i="17" s="1"/>
  <c r="X153" i="1"/>
  <c r="AM153" i="17" s="1"/>
  <c r="Y153" i="1"/>
  <c r="AN153" i="17" s="1"/>
  <c r="Z153" i="1"/>
  <c r="AO153" i="17" s="1"/>
  <c r="AA153" i="1"/>
  <c r="AP153" i="17" s="1"/>
  <c r="AB153" i="1"/>
  <c r="AQ153" i="17" s="1"/>
  <c r="Q154" i="1"/>
  <c r="R154" i="1"/>
  <c r="AG154" i="17" s="1"/>
  <c r="S154" i="1"/>
  <c r="AH154" i="17" s="1"/>
  <c r="T154" i="1"/>
  <c r="AI154" i="17" s="1"/>
  <c r="AJ154" i="17"/>
  <c r="V154" i="1"/>
  <c r="AK154" i="17" s="1"/>
  <c r="W154" i="1"/>
  <c r="AL154" i="17" s="1"/>
  <c r="X154" i="1"/>
  <c r="AM154" i="17" s="1"/>
  <c r="Y154" i="1"/>
  <c r="AN154" i="17" s="1"/>
  <c r="Z154" i="1"/>
  <c r="AO154" i="17" s="1"/>
  <c r="AA154" i="1"/>
  <c r="AP154" i="17" s="1"/>
  <c r="AB154" i="1"/>
  <c r="AQ154" i="17" s="1"/>
  <c r="Q155" i="1"/>
  <c r="R155" i="1"/>
  <c r="AG155" i="17" s="1"/>
  <c r="S155" i="1"/>
  <c r="AH155" i="17" s="1"/>
  <c r="T155" i="1"/>
  <c r="AI155" i="17" s="1"/>
  <c r="AJ155" i="17"/>
  <c r="V155" i="1"/>
  <c r="AK155" i="17" s="1"/>
  <c r="W155" i="1"/>
  <c r="AL155" i="17" s="1"/>
  <c r="X155" i="1"/>
  <c r="AM155" i="17" s="1"/>
  <c r="Y155" i="1"/>
  <c r="AN155" i="17" s="1"/>
  <c r="Z155" i="1"/>
  <c r="AO155" i="17" s="1"/>
  <c r="AA155" i="1"/>
  <c r="AP155" i="17" s="1"/>
  <c r="AB155" i="1"/>
  <c r="AQ155" i="17" s="1"/>
  <c r="Q156" i="1"/>
  <c r="R156" i="1"/>
  <c r="AG156" i="17" s="1"/>
  <c r="S156" i="1"/>
  <c r="AH156" i="17" s="1"/>
  <c r="T156" i="1"/>
  <c r="AI156" i="17" s="1"/>
  <c r="AJ156" i="17"/>
  <c r="V156" i="1"/>
  <c r="AK156" i="17" s="1"/>
  <c r="W156" i="1"/>
  <c r="AL156" i="17" s="1"/>
  <c r="X156" i="1"/>
  <c r="AM156" i="17" s="1"/>
  <c r="Y156" i="1"/>
  <c r="AN156" i="17" s="1"/>
  <c r="Z156" i="1"/>
  <c r="AO156" i="17" s="1"/>
  <c r="AA156" i="1"/>
  <c r="AP156" i="17" s="1"/>
  <c r="AB156" i="1"/>
  <c r="AQ156" i="17" s="1"/>
  <c r="Q157" i="1"/>
  <c r="R157" i="1"/>
  <c r="AG157" i="17" s="1"/>
  <c r="S157" i="1"/>
  <c r="AH157" i="17" s="1"/>
  <c r="T157" i="1"/>
  <c r="AI157" i="17" s="1"/>
  <c r="AJ157" i="17"/>
  <c r="V157" i="1"/>
  <c r="AK157" i="17" s="1"/>
  <c r="W157" i="1"/>
  <c r="AL157" i="17" s="1"/>
  <c r="X157" i="1"/>
  <c r="AM157" i="17" s="1"/>
  <c r="Y157" i="1"/>
  <c r="AN157" i="17" s="1"/>
  <c r="Z157" i="1"/>
  <c r="AO157" i="17" s="1"/>
  <c r="AA157" i="1"/>
  <c r="AP157" i="17" s="1"/>
  <c r="AB157" i="1"/>
  <c r="AQ157" i="17" s="1"/>
  <c r="Q158" i="1"/>
  <c r="R158" i="1"/>
  <c r="AG158" i="17" s="1"/>
  <c r="S158" i="1"/>
  <c r="AH158" i="17" s="1"/>
  <c r="T158" i="1"/>
  <c r="AI158" i="17" s="1"/>
  <c r="AJ158" i="17"/>
  <c r="V158" i="1"/>
  <c r="AK158" i="17" s="1"/>
  <c r="W158" i="1"/>
  <c r="AL158" i="17" s="1"/>
  <c r="X158" i="1"/>
  <c r="AM158" i="17" s="1"/>
  <c r="Y158" i="1"/>
  <c r="AN158" i="17" s="1"/>
  <c r="Z158" i="1"/>
  <c r="AO158" i="17" s="1"/>
  <c r="AA158" i="1"/>
  <c r="AP158" i="17" s="1"/>
  <c r="AB158" i="1"/>
  <c r="AQ158" i="17" s="1"/>
  <c r="Q159" i="1"/>
  <c r="R159" i="1"/>
  <c r="AG159" i="17" s="1"/>
  <c r="S159" i="1"/>
  <c r="AH159" i="17" s="1"/>
  <c r="T159" i="1"/>
  <c r="AI159" i="17" s="1"/>
  <c r="AJ159" i="17"/>
  <c r="V159" i="1"/>
  <c r="AK159" i="17" s="1"/>
  <c r="W159" i="1"/>
  <c r="AL159" i="17" s="1"/>
  <c r="X159" i="1"/>
  <c r="AM159" i="17" s="1"/>
  <c r="Y159" i="1"/>
  <c r="AN159" i="17" s="1"/>
  <c r="Z159" i="1"/>
  <c r="AO159" i="17" s="1"/>
  <c r="AA159" i="1"/>
  <c r="AP159" i="17" s="1"/>
  <c r="AB159" i="1"/>
  <c r="AQ159" i="17" s="1"/>
  <c r="Q160" i="1"/>
  <c r="R160" i="1"/>
  <c r="AG160" i="17" s="1"/>
  <c r="S160" i="1"/>
  <c r="AH160" i="17" s="1"/>
  <c r="T160" i="1"/>
  <c r="AI160" i="17" s="1"/>
  <c r="AJ160" i="17"/>
  <c r="V160" i="1"/>
  <c r="AK160" i="17" s="1"/>
  <c r="W160" i="1"/>
  <c r="AL160" i="17" s="1"/>
  <c r="X160" i="1"/>
  <c r="AM160" i="17" s="1"/>
  <c r="Y160" i="1"/>
  <c r="AN160" i="17" s="1"/>
  <c r="Z160" i="1"/>
  <c r="AO160" i="17" s="1"/>
  <c r="AA160" i="1"/>
  <c r="AP160" i="17" s="1"/>
  <c r="AB160" i="1"/>
  <c r="AQ160" i="17" s="1"/>
  <c r="Q161" i="1"/>
  <c r="R161" i="1"/>
  <c r="AG161" i="17" s="1"/>
  <c r="S161" i="1"/>
  <c r="AH161" i="17" s="1"/>
  <c r="T161" i="1"/>
  <c r="AI161" i="17" s="1"/>
  <c r="AJ161" i="17"/>
  <c r="V161" i="1"/>
  <c r="AK161" i="17" s="1"/>
  <c r="W161" i="1"/>
  <c r="AL161" i="17" s="1"/>
  <c r="X161" i="1"/>
  <c r="AM161" i="17" s="1"/>
  <c r="Y161" i="1"/>
  <c r="AN161" i="17" s="1"/>
  <c r="Z161" i="1"/>
  <c r="AO161" i="17" s="1"/>
  <c r="AA161" i="1"/>
  <c r="AP161" i="17" s="1"/>
  <c r="AB161" i="1"/>
  <c r="AQ161" i="17" s="1"/>
  <c r="Q162" i="1"/>
  <c r="R162" i="1"/>
  <c r="AG162" i="17" s="1"/>
  <c r="S162" i="1"/>
  <c r="AH162" i="17" s="1"/>
  <c r="T162" i="1"/>
  <c r="AI162" i="17" s="1"/>
  <c r="AJ162" i="17"/>
  <c r="V162" i="1"/>
  <c r="AK162" i="17" s="1"/>
  <c r="W162" i="1"/>
  <c r="AL162" i="17" s="1"/>
  <c r="X162" i="1"/>
  <c r="AM162" i="17" s="1"/>
  <c r="Y162" i="1"/>
  <c r="AN162" i="17" s="1"/>
  <c r="Z162" i="1"/>
  <c r="AO162" i="17" s="1"/>
  <c r="AA162" i="1"/>
  <c r="AP162" i="17" s="1"/>
  <c r="AB162" i="1"/>
  <c r="AQ162" i="17" s="1"/>
  <c r="Q163" i="1"/>
  <c r="R163" i="1"/>
  <c r="AG163" i="17" s="1"/>
  <c r="S163" i="1"/>
  <c r="AH163" i="17" s="1"/>
  <c r="T163" i="1"/>
  <c r="AI163" i="17" s="1"/>
  <c r="AJ163" i="17"/>
  <c r="V163" i="1"/>
  <c r="AK163" i="17" s="1"/>
  <c r="W163" i="1"/>
  <c r="AL163" i="17" s="1"/>
  <c r="X163" i="1"/>
  <c r="AM163" i="17" s="1"/>
  <c r="Y163" i="1"/>
  <c r="AN163" i="17" s="1"/>
  <c r="Z163" i="1"/>
  <c r="AO163" i="17" s="1"/>
  <c r="AA163" i="1"/>
  <c r="AP163" i="17" s="1"/>
  <c r="AB163" i="1"/>
  <c r="AQ163" i="17" s="1"/>
  <c r="Q164" i="1"/>
  <c r="R164" i="1"/>
  <c r="AG164" i="17" s="1"/>
  <c r="S164" i="1"/>
  <c r="AH164" i="17" s="1"/>
  <c r="T164" i="1"/>
  <c r="AI164" i="17" s="1"/>
  <c r="AJ164" i="17"/>
  <c r="V164" i="1"/>
  <c r="AK164" i="17" s="1"/>
  <c r="W164" i="1"/>
  <c r="AL164" i="17" s="1"/>
  <c r="X164" i="1"/>
  <c r="AM164" i="17" s="1"/>
  <c r="Y164" i="1"/>
  <c r="AN164" i="17" s="1"/>
  <c r="Z164" i="1"/>
  <c r="AO164" i="17" s="1"/>
  <c r="AA164" i="1"/>
  <c r="AP164" i="17" s="1"/>
  <c r="AB164" i="1"/>
  <c r="AQ164" i="17" s="1"/>
  <c r="Q165" i="1"/>
  <c r="R165" i="1"/>
  <c r="AG165" i="17" s="1"/>
  <c r="S165" i="1"/>
  <c r="AH165" i="17" s="1"/>
  <c r="T165" i="1"/>
  <c r="AI165" i="17" s="1"/>
  <c r="AJ165" i="17"/>
  <c r="V165" i="1"/>
  <c r="AK165" i="17" s="1"/>
  <c r="W165" i="1"/>
  <c r="AL165" i="17" s="1"/>
  <c r="X165" i="1"/>
  <c r="AM165" i="17" s="1"/>
  <c r="Y165" i="1"/>
  <c r="AN165" i="17" s="1"/>
  <c r="Z165" i="1"/>
  <c r="AO165" i="17" s="1"/>
  <c r="AA165" i="1"/>
  <c r="AP165" i="17" s="1"/>
  <c r="AB165" i="1"/>
  <c r="AQ165" i="17" s="1"/>
  <c r="Q166" i="1"/>
  <c r="R166" i="1"/>
  <c r="AG166" i="17" s="1"/>
  <c r="S166" i="1"/>
  <c r="AH166" i="17" s="1"/>
  <c r="T166" i="1"/>
  <c r="AI166" i="17" s="1"/>
  <c r="AJ166" i="17"/>
  <c r="V166" i="1"/>
  <c r="AK166" i="17" s="1"/>
  <c r="W166" i="1"/>
  <c r="AL166" i="17" s="1"/>
  <c r="X166" i="1"/>
  <c r="AM166" i="17" s="1"/>
  <c r="Y166" i="1"/>
  <c r="AN166" i="17" s="1"/>
  <c r="Z166" i="1"/>
  <c r="AO166" i="17" s="1"/>
  <c r="AA166" i="1"/>
  <c r="AP166" i="17" s="1"/>
  <c r="AB166" i="1"/>
  <c r="AQ166" i="17" s="1"/>
  <c r="Q167" i="1"/>
  <c r="R167" i="1"/>
  <c r="AG167" i="17" s="1"/>
  <c r="S167" i="1"/>
  <c r="AH167" i="17" s="1"/>
  <c r="T167" i="1"/>
  <c r="AI167" i="17" s="1"/>
  <c r="AJ167" i="17"/>
  <c r="V167" i="1"/>
  <c r="AK167" i="17" s="1"/>
  <c r="W167" i="1"/>
  <c r="AL167" i="17" s="1"/>
  <c r="X167" i="1"/>
  <c r="AM167" i="17" s="1"/>
  <c r="Y167" i="1"/>
  <c r="AN167" i="17" s="1"/>
  <c r="Z167" i="1"/>
  <c r="AO167" i="17" s="1"/>
  <c r="AA167" i="1"/>
  <c r="AP167" i="17" s="1"/>
  <c r="AB167" i="1"/>
  <c r="AQ167" i="17" s="1"/>
  <c r="Q168" i="1"/>
  <c r="R168" i="1"/>
  <c r="AG168" i="17" s="1"/>
  <c r="S168" i="1"/>
  <c r="AH168" i="17" s="1"/>
  <c r="T168" i="1"/>
  <c r="AI168" i="17" s="1"/>
  <c r="AJ168" i="17"/>
  <c r="V168" i="1"/>
  <c r="AK168" i="17" s="1"/>
  <c r="W168" i="1"/>
  <c r="AL168" i="17" s="1"/>
  <c r="X168" i="1"/>
  <c r="AM168" i="17" s="1"/>
  <c r="Y168" i="1"/>
  <c r="AN168" i="17" s="1"/>
  <c r="Z168" i="1"/>
  <c r="AO168" i="17" s="1"/>
  <c r="AA168" i="1"/>
  <c r="AP168" i="17" s="1"/>
  <c r="AB168" i="1"/>
  <c r="AQ168" i="17" s="1"/>
  <c r="Q169" i="1"/>
  <c r="R169" i="1"/>
  <c r="AG169" i="17" s="1"/>
  <c r="S169" i="1"/>
  <c r="AH169" i="17" s="1"/>
  <c r="T169" i="1"/>
  <c r="AI169" i="17" s="1"/>
  <c r="AJ169" i="17"/>
  <c r="V169" i="1"/>
  <c r="AK169" i="17" s="1"/>
  <c r="W169" i="1"/>
  <c r="AL169" i="17" s="1"/>
  <c r="X169" i="1"/>
  <c r="AM169" i="17" s="1"/>
  <c r="Y169" i="1"/>
  <c r="AN169" i="17" s="1"/>
  <c r="Z169" i="1"/>
  <c r="AO169" i="17" s="1"/>
  <c r="AA169" i="1"/>
  <c r="AP169" i="17" s="1"/>
  <c r="AB169" i="1"/>
  <c r="AQ169" i="17" s="1"/>
  <c r="Q170" i="1"/>
  <c r="R170" i="1"/>
  <c r="AG170" i="17" s="1"/>
  <c r="S170" i="1"/>
  <c r="AH170" i="17" s="1"/>
  <c r="T170" i="1"/>
  <c r="AI170" i="17" s="1"/>
  <c r="AJ170" i="17"/>
  <c r="V170" i="1"/>
  <c r="AK170" i="17" s="1"/>
  <c r="W170" i="1"/>
  <c r="AL170" i="17" s="1"/>
  <c r="X170" i="1"/>
  <c r="AM170" i="17" s="1"/>
  <c r="Y170" i="1"/>
  <c r="AN170" i="17" s="1"/>
  <c r="Z170" i="1"/>
  <c r="AO170" i="17" s="1"/>
  <c r="AA170" i="1"/>
  <c r="AP170" i="17" s="1"/>
  <c r="AB170" i="1"/>
  <c r="AQ170" i="17" s="1"/>
  <c r="Q171" i="1"/>
  <c r="R171" i="1"/>
  <c r="AG171" i="17" s="1"/>
  <c r="S171" i="1"/>
  <c r="AH171" i="17" s="1"/>
  <c r="T171" i="1"/>
  <c r="AI171" i="17" s="1"/>
  <c r="AJ171" i="17"/>
  <c r="V171" i="1"/>
  <c r="AK171" i="17" s="1"/>
  <c r="W171" i="1"/>
  <c r="AL171" i="17" s="1"/>
  <c r="X171" i="1"/>
  <c r="AM171" i="17" s="1"/>
  <c r="Y171" i="1"/>
  <c r="AN171" i="17" s="1"/>
  <c r="Z171" i="1"/>
  <c r="AO171" i="17" s="1"/>
  <c r="AA171" i="1"/>
  <c r="AP171" i="17" s="1"/>
  <c r="AB171" i="1"/>
  <c r="AQ171" i="17" s="1"/>
  <c r="Q172" i="1"/>
  <c r="R172" i="1"/>
  <c r="AG172" i="17" s="1"/>
  <c r="S172" i="1"/>
  <c r="AH172" i="17" s="1"/>
  <c r="T172" i="1"/>
  <c r="AI172" i="17" s="1"/>
  <c r="AJ172" i="17"/>
  <c r="V172" i="1"/>
  <c r="AK172" i="17" s="1"/>
  <c r="W172" i="1"/>
  <c r="AL172" i="17" s="1"/>
  <c r="X172" i="1"/>
  <c r="AM172" i="17" s="1"/>
  <c r="Y172" i="1"/>
  <c r="AN172" i="17" s="1"/>
  <c r="Z172" i="1"/>
  <c r="AO172" i="17" s="1"/>
  <c r="AA172" i="1"/>
  <c r="AP172" i="17" s="1"/>
  <c r="AB172" i="1"/>
  <c r="AQ172" i="17" s="1"/>
  <c r="Q173" i="1"/>
  <c r="R173" i="1"/>
  <c r="AG173" i="17" s="1"/>
  <c r="S173" i="1"/>
  <c r="AH173" i="17" s="1"/>
  <c r="T173" i="1"/>
  <c r="AI173" i="17" s="1"/>
  <c r="AJ173" i="17"/>
  <c r="V173" i="1"/>
  <c r="AK173" i="17" s="1"/>
  <c r="W173" i="1"/>
  <c r="AL173" i="17" s="1"/>
  <c r="X173" i="1"/>
  <c r="AM173" i="17" s="1"/>
  <c r="Y173" i="1"/>
  <c r="AN173" i="17" s="1"/>
  <c r="Z173" i="1"/>
  <c r="AO173" i="17" s="1"/>
  <c r="AA173" i="1"/>
  <c r="AP173" i="17" s="1"/>
  <c r="AB173" i="1"/>
  <c r="AQ173" i="17" s="1"/>
  <c r="Q174" i="1"/>
  <c r="R174" i="1"/>
  <c r="AG174" i="17" s="1"/>
  <c r="S174" i="1"/>
  <c r="AH174" i="17" s="1"/>
  <c r="T174" i="1"/>
  <c r="AI174" i="17" s="1"/>
  <c r="AJ174" i="17"/>
  <c r="V174" i="1"/>
  <c r="AK174" i="17" s="1"/>
  <c r="W174" i="1"/>
  <c r="AL174" i="17" s="1"/>
  <c r="X174" i="1"/>
  <c r="AM174" i="17" s="1"/>
  <c r="Y174" i="1"/>
  <c r="AN174" i="17" s="1"/>
  <c r="Z174" i="1"/>
  <c r="AO174" i="17" s="1"/>
  <c r="AA174" i="1"/>
  <c r="AP174" i="17" s="1"/>
  <c r="AB174" i="1"/>
  <c r="AQ174" i="17" s="1"/>
  <c r="Q175" i="1"/>
  <c r="R175" i="1"/>
  <c r="AG175" i="17" s="1"/>
  <c r="S175" i="1"/>
  <c r="AH175" i="17" s="1"/>
  <c r="T175" i="1"/>
  <c r="AI175" i="17" s="1"/>
  <c r="AJ175" i="17"/>
  <c r="V175" i="1"/>
  <c r="AK175" i="17" s="1"/>
  <c r="W175" i="1"/>
  <c r="AL175" i="17" s="1"/>
  <c r="X175" i="1"/>
  <c r="AM175" i="17" s="1"/>
  <c r="Y175" i="1"/>
  <c r="AN175" i="17" s="1"/>
  <c r="Z175" i="1"/>
  <c r="AO175" i="17" s="1"/>
  <c r="AA175" i="1"/>
  <c r="AP175" i="17" s="1"/>
  <c r="AB175" i="1"/>
  <c r="AQ175" i="17" s="1"/>
  <c r="Q176" i="1"/>
  <c r="R176" i="1"/>
  <c r="AG176" i="17" s="1"/>
  <c r="S176" i="1"/>
  <c r="AH176" i="17" s="1"/>
  <c r="T176" i="1"/>
  <c r="AI176" i="17" s="1"/>
  <c r="AJ176" i="17"/>
  <c r="V176" i="1"/>
  <c r="AK176" i="17" s="1"/>
  <c r="W176" i="1"/>
  <c r="AL176" i="17" s="1"/>
  <c r="X176" i="1"/>
  <c r="AM176" i="17" s="1"/>
  <c r="Y176" i="1"/>
  <c r="AN176" i="17" s="1"/>
  <c r="Z176" i="1"/>
  <c r="AO176" i="17" s="1"/>
  <c r="AA176" i="1"/>
  <c r="AP176" i="17" s="1"/>
  <c r="AB176" i="1"/>
  <c r="AQ176" i="17" s="1"/>
  <c r="Q177" i="1"/>
  <c r="R177" i="1"/>
  <c r="AG177" i="17" s="1"/>
  <c r="S177" i="1"/>
  <c r="AH177" i="17" s="1"/>
  <c r="T177" i="1"/>
  <c r="AI177" i="17" s="1"/>
  <c r="AJ177" i="17"/>
  <c r="V177" i="1"/>
  <c r="AK177" i="17" s="1"/>
  <c r="W177" i="1"/>
  <c r="AL177" i="17" s="1"/>
  <c r="X177" i="1"/>
  <c r="AM177" i="17" s="1"/>
  <c r="Y177" i="1"/>
  <c r="AN177" i="17" s="1"/>
  <c r="Z177" i="1"/>
  <c r="AO177" i="17" s="1"/>
  <c r="AA177" i="1"/>
  <c r="AP177" i="17" s="1"/>
  <c r="AB177" i="1"/>
  <c r="AQ177" i="17" s="1"/>
  <c r="Q178" i="1"/>
  <c r="R178" i="1"/>
  <c r="AG178" i="17" s="1"/>
  <c r="S178" i="1"/>
  <c r="AH178" i="17" s="1"/>
  <c r="T178" i="1"/>
  <c r="AI178" i="17" s="1"/>
  <c r="AJ178" i="17"/>
  <c r="V178" i="1"/>
  <c r="AK178" i="17" s="1"/>
  <c r="W178" i="1"/>
  <c r="AL178" i="17" s="1"/>
  <c r="X178" i="1"/>
  <c r="AM178" i="17" s="1"/>
  <c r="Y178" i="1"/>
  <c r="AN178" i="17" s="1"/>
  <c r="Z178" i="1"/>
  <c r="AO178" i="17" s="1"/>
  <c r="AA178" i="1"/>
  <c r="AP178" i="17" s="1"/>
  <c r="AB178" i="1"/>
  <c r="AQ178" i="17" s="1"/>
  <c r="Q179" i="1"/>
  <c r="R179" i="1"/>
  <c r="AG179" i="17" s="1"/>
  <c r="S179" i="1"/>
  <c r="AH179" i="17" s="1"/>
  <c r="T179" i="1"/>
  <c r="AI179" i="17" s="1"/>
  <c r="AJ179" i="17"/>
  <c r="V179" i="1"/>
  <c r="AK179" i="17" s="1"/>
  <c r="W179" i="1"/>
  <c r="AL179" i="17" s="1"/>
  <c r="X179" i="1"/>
  <c r="AM179" i="17" s="1"/>
  <c r="Y179" i="1"/>
  <c r="AN179" i="17" s="1"/>
  <c r="Z179" i="1"/>
  <c r="AO179" i="17" s="1"/>
  <c r="AA179" i="1"/>
  <c r="AP179" i="17" s="1"/>
  <c r="AB179" i="1"/>
  <c r="AQ179" i="17" s="1"/>
  <c r="Q180" i="1"/>
  <c r="R180" i="1"/>
  <c r="AG180" i="17" s="1"/>
  <c r="S180" i="1"/>
  <c r="AH180" i="17" s="1"/>
  <c r="T180" i="1"/>
  <c r="AI180" i="17" s="1"/>
  <c r="AJ180" i="17"/>
  <c r="V180" i="1"/>
  <c r="AK180" i="17" s="1"/>
  <c r="W180" i="1"/>
  <c r="AL180" i="17" s="1"/>
  <c r="X180" i="1"/>
  <c r="AM180" i="17" s="1"/>
  <c r="Y180" i="1"/>
  <c r="AN180" i="17" s="1"/>
  <c r="Z180" i="1"/>
  <c r="AO180" i="17" s="1"/>
  <c r="AA180" i="1"/>
  <c r="AP180" i="17" s="1"/>
  <c r="AB180" i="1"/>
  <c r="AQ180" i="17" s="1"/>
  <c r="Q181" i="1"/>
  <c r="R181" i="1"/>
  <c r="AG181" i="17" s="1"/>
  <c r="S181" i="1"/>
  <c r="AH181" i="17" s="1"/>
  <c r="T181" i="1"/>
  <c r="AI181" i="17" s="1"/>
  <c r="AJ181" i="17"/>
  <c r="V181" i="1"/>
  <c r="AK181" i="17" s="1"/>
  <c r="W181" i="1"/>
  <c r="AL181" i="17" s="1"/>
  <c r="X181" i="1"/>
  <c r="AM181" i="17" s="1"/>
  <c r="Y181" i="1"/>
  <c r="AN181" i="17" s="1"/>
  <c r="Z181" i="1"/>
  <c r="AO181" i="17" s="1"/>
  <c r="AA181" i="1"/>
  <c r="AP181" i="17" s="1"/>
  <c r="AB181" i="1"/>
  <c r="AQ181" i="17" s="1"/>
  <c r="Q182" i="1"/>
  <c r="R182" i="1"/>
  <c r="AG182" i="17" s="1"/>
  <c r="S182" i="1"/>
  <c r="AH182" i="17" s="1"/>
  <c r="T182" i="1"/>
  <c r="AI182" i="17" s="1"/>
  <c r="AJ182" i="17"/>
  <c r="V182" i="1"/>
  <c r="AK182" i="17" s="1"/>
  <c r="W182" i="1"/>
  <c r="AL182" i="17" s="1"/>
  <c r="X182" i="1"/>
  <c r="AM182" i="17" s="1"/>
  <c r="Y182" i="1"/>
  <c r="AN182" i="17" s="1"/>
  <c r="Z182" i="1"/>
  <c r="AO182" i="17" s="1"/>
  <c r="AA182" i="1"/>
  <c r="AP182" i="17" s="1"/>
  <c r="AB182" i="1"/>
  <c r="AQ182" i="17" s="1"/>
  <c r="Q183" i="1"/>
  <c r="R183" i="1"/>
  <c r="AG183" i="17" s="1"/>
  <c r="S183" i="1"/>
  <c r="AH183" i="17" s="1"/>
  <c r="T183" i="1"/>
  <c r="AI183" i="17" s="1"/>
  <c r="AJ183" i="17"/>
  <c r="V183" i="1"/>
  <c r="AK183" i="17" s="1"/>
  <c r="W183" i="1"/>
  <c r="AL183" i="17" s="1"/>
  <c r="X183" i="1"/>
  <c r="AM183" i="17" s="1"/>
  <c r="Y183" i="1"/>
  <c r="AN183" i="17" s="1"/>
  <c r="Z183" i="1"/>
  <c r="AO183" i="17" s="1"/>
  <c r="AA183" i="1"/>
  <c r="AP183" i="17" s="1"/>
  <c r="AB183" i="1"/>
  <c r="AQ183" i="17" s="1"/>
  <c r="Q184" i="1"/>
  <c r="R184" i="1"/>
  <c r="AG184" i="17" s="1"/>
  <c r="S184" i="1"/>
  <c r="AH184" i="17" s="1"/>
  <c r="T184" i="1"/>
  <c r="AI184" i="17" s="1"/>
  <c r="AJ184" i="17"/>
  <c r="V184" i="1"/>
  <c r="AK184" i="17" s="1"/>
  <c r="W184" i="1"/>
  <c r="AL184" i="17" s="1"/>
  <c r="X184" i="1"/>
  <c r="AM184" i="17" s="1"/>
  <c r="Y184" i="1"/>
  <c r="AN184" i="17" s="1"/>
  <c r="Z184" i="1"/>
  <c r="AO184" i="17" s="1"/>
  <c r="AA184" i="1"/>
  <c r="AP184" i="17" s="1"/>
  <c r="AB184" i="1"/>
  <c r="AQ184" i="17" s="1"/>
  <c r="Q185" i="1"/>
  <c r="R185" i="1"/>
  <c r="AG185" i="17" s="1"/>
  <c r="S185" i="1"/>
  <c r="AH185" i="17" s="1"/>
  <c r="T185" i="1"/>
  <c r="AI185" i="17" s="1"/>
  <c r="AJ185" i="17"/>
  <c r="V185" i="1"/>
  <c r="AK185" i="17" s="1"/>
  <c r="W185" i="1"/>
  <c r="AL185" i="17" s="1"/>
  <c r="X185" i="1"/>
  <c r="AM185" i="17" s="1"/>
  <c r="Y185" i="1"/>
  <c r="AN185" i="17" s="1"/>
  <c r="Z185" i="1"/>
  <c r="AO185" i="17" s="1"/>
  <c r="AA185" i="1"/>
  <c r="AP185" i="17" s="1"/>
  <c r="AB185" i="1"/>
  <c r="AQ185" i="17" s="1"/>
  <c r="Q186" i="1"/>
  <c r="R186" i="1"/>
  <c r="AG186" i="17" s="1"/>
  <c r="S186" i="1"/>
  <c r="AH186" i="17" s="1"/>
  <c r="T186" i="1"/>
  <c r="AI186" i="17" s="1"/>
  <c r="AJ186" i="17"/>
  <c r="V186" i="1"/>
  <c r="AK186" i="17" s="1"/>
  <c r="W186" i="1"/>
  <c r="AL186" i="17" s="1"/>
  <c r="X186" i="1"/>
  <c r="AM186" i="17" s="1"/>
  <c r="Y186" i="1"/>
  <c r="AN186" i="17" s="1"/>
  <c r="Z186" i="1"/>
  <c r="AO186" i="17" s="1"/>
  <c r="AA186" i="1"/>
  <c r="AP186" i="17" s="1"/>
  <c r="AB186" i="1"/>
  <c r="AQ186" i="17" s="1"/>
  <c r="Q187" i="1"/>
  <c r="R187" i="1"/>
  <c r="AG187" i="17" s="1"/>
  <c r="S187" i="1"/>
  <c r="AH187" i="17" s="1"/>
  <c r="T187" i="1"/>
  <c r="AI187" i="17" s="1"/>
  <c r="AJ187" i="17"/>
  <c r="V187" i="1"/>
  <c r="AK187" i="17" s="1"/>
  <c r="W187" i="1"/>
  <c r="AL187" i="17" s="1"/>
  <c r="X187" i="1"/>
  <c r="AM187" i="17" s="1"/>
  <c r="Y187" i="1"/>
  <c r="AN187" i="17" s="1"/>
  <c r="Z187" i="1"/>
  <c r="AO187" i="17" s="1"/>
  <c r="AA187" i="1"/>
  <c r="AP187" i="17" s="1"/>
  <c r="AB187" i="1"/>
  <c r="AQ187" i="17" s="1"/>
  <c r="Q188" i="1"/>
  <c r="R188" i="1"/>
  <c r="AG188" i="17" s="1"/>
  <c r="S188" i="1"/>
  <c r="AH188" i="17" s="1"/>
  <c r="T188" i="1"/>
  <c r="AI188" i="17" s="1"/>
  <c r="AJ188" i="17"/>
  <c r="V188" i="1"/>
  <c r="AK188" i="17" s="1"/>
  <c r="W188" i="1"/>
  <c r="AL188" i="17" s="1"/>
  <c r="X188" i="1"/>
  <c r="AM188" i="17" s="1"/>
  <c r="Y188" i="1"/>
  <c r="AN188" i="17" s="1"/>
  <c r="Z188" i="1"/>
  <c r="AO188" i="17" s="1"/>
  <c r="AA188" i="1"/>
  <c r="AP188" i="17" s="1"/>
  <c r="AB188" i="1"/>
  <c r="AQ188" i="17" s="1"/>
  <c r="Q189" i="1"/>
  <c r="R189" i="1"/>
  <c r="AG189" i="17" s="1"/>
  <c r="S189" i="1"/>
  <c r="AH189" i="17" s="1"/>
  <c r="T189" i="1"/>
  <c r="AI189" i="17" s="1"/>
  <c r="AJ189" i="17"/>
  <c r="V189" i="1"/>
  <c r="AK189" i="17" s="1"/>
  <c r="W189" i="1"/>
  <c r="AL189" i="17" s="1"/>
  <c r="X189" i="1"/>
  <c r="AM189" i="17" s="1"/>
  <c r="Y189" i="1"/>
  <c r="AN189" i="17" s="1"/>
  <c r="Z189" i="1"/>
  <c r="AO189" i="17" s="1"/>
  <c r="AA189" i="1"/>
  <c r="AP189" i="17" s="1"/>
  <c r="AB189" i="1"/>
  <c r="AQ189" i="17" s="1"/>
  <c r="Q190" i="1"/>
  <c r="R190" i="1"/>
  <c r="AG190" i="17" s="1"/>
  <c r="S190" i="1"/>
  <c r="AH190" i="17" s="1"/>
  <c r="T190" i="1"/>
  <c r="AI190" i="17" s="1"/>
  <c r="AJ190" i="17"/>
  <c r="V190" i="1"/>
  <c r="AK190" i="17" s="1"/>
  <c r="W190" i="1"/>
  <c r="AL190" i="17" s="1"/>
  <c r="X190" i="1"/>
  <c r="AM190" i="17" s="1"/>
  <c r="Y190" i="1"/>
  <c r="AN190" i="17" s="1"/>
  <c r="Z190" i="1"/>
  <c r="AO190" i="17" s="1"/>
  <c r="AA190" i="1"/>
  <c r="AP190" i="17" s="1"/>
  <c r="AB190" i="1"/>
  <c r="AQ190" i="17" s="1"/>
  <c r="Q191" i="1"/>
  <c r="R191" i="1"/>
  <c r="AG191" i="17" s="1"/>
  <c r="S191" i="1"/>
  <c r="AH191" i="17" s="1"/>
  <c r="T191" i="1"/>
  <c r="AI191" i="17" s="1"/>
  <c r="AJ191" i="17"/>
  <c r="V191" i="1"/>
  <c r="AK191" i="17" s="1"/>
  <c r="W191" i="1"/>
  <c r="AL191" i="17" s="1"/>
  <c r="X191" i="1"/>
  <c r="AM191" i="17" s="1"/>
  <c r="Y191" i="1"/>
  <c r="AN191" i="17" s="1"/>
  <c r="Z191" i="1"/>
  <c r="AO191" i="17" s="1"/>
  <c r="AA191" i="1"/>
  <c r="AP191" i="17" s="1"/>
  <c r="AB191" i="1"/>
  <c r="AQ191" i="17" s="1"/>
  <c r="Q192" i="1"/>
  <c r="R192" i="1"/>
  <c r="AG192" i="17" s="1"/>
  <c r="S192" i="1"/>
  <c r="AH192" i="17" s="1"/>
  <c r="T192" i="1"/>
  <c r="AI192" i="17" s="1"/>
  <c r="AJ192" i="17"/>
  <c r="V192" i="1"/>
  <c r="AK192" i="17" s="1"/>
  <c r="W192" i="1"/>
  <c r="AL192" i="17" s="1"/>
  <c r="X192" i="1"/>
  <c r="AM192" i="17" s="1"/>
  <c r="Y192" i="1"/>
  <c r="AN192" i="17" s="1"/>
  <c r="Z192" i="1"/>
  <c r="AO192" i="17" s="1"/>
  <c r="AA192" i="1"/>
  <c r="AP192" i="17" s="1"/>
  <c r="AB192" i="1"/>
  <c r="AQ192" i="17" s="1"/>
  <c r="Q193" i="1"/>
  <c r="R193" i="1"/>
  <c r="AG193" i="17" s="1"/>
  <c r="S193" i="1"/>
  <c r="AH193" i="17" s="1"/>
  <c r="T193" i="1"/>
  <c r="AI193" i="17" s="1"/>
  <c r="AJ193" i="17"/>
  <c r="V193" i="1"/>
  <c r="AK193" i="17" s="1"/>
  <c r="W193" i="1"/>
  <c r="AL193" i="17" s="1"/>
  <c r="X193" i="1"/>
  <c r="AM193" i="17" s="1"/>
  <c r="Y193" i="1"/>
  <c r="AN193" i="17" s="1"/>
  <c r="Z193" i="1"/>
  <c r="AO193" i="17" s="1"/>
  <c r="AA193" i="1"/>
  <c r="AP193" i="17" s="1"/>
  <c r="AB193" i="1"/>
  <c r="AQ193" i="17" s="1"/>
  <c r="Q194" i="1"/>
  <c r="R194" i="1"/>
  <c r="AG194" i="17" s="1"/>
  <c r="S194" i="1"/>
  <c r="AH194" i="17" s="1"/>
  <c r="T194" i="1"/>
  <c r="AI194" i="17" s="1"/>
  <c r="AJ194" i="17"/>
  <c r="V194" i="1"/>
  <c r="AK194" i="17" s="1"/>
  <c r="W194" i="1"/>
  <c r="AL194" i="17" s="1"/>
  <c r="X194" i="1"/>
  <c r="AM194" i="17" s="1"/>
  <c r="Y194" i="1"/>
  <c r="AN194" i="17" s="1"/>
  <c r="Z194" i="1"/>
  <c r="AO194" i="17" s="1"/>
  <c r="AA194" i="1"/>
  <c r="AP194" i="17" s="1"/>
  <c r="AB194" i="1"/>
  <c r="AQ194" i="17" s="1"/>
  <c r="Q195" i="1"/>
  <c r="R195" i="1"/>
  <c r="AG195" i="17" s="1"/>
  <c r="S195" i="1"/>
  <c r="AH195" i="17" s="1"/>
  <c r="T195" i="1"/>
  <c r="AI195" i="17" s="1"/>
  <c r="AJ195" i="17"/>
  <c r="V195" i="1"/>
  <c r="AK195" i="17" s="1"/>
  <c r="W195" i="1"/>
  <c r="AL195" i="17" s="1"/>
  <c r="X195" i="1"/>
  <c r="AM195" i="17" s="1"/>
  <c r="Y195" i="1"/>
  <c r="AN195" i="17" s="1"/>
  <c r="Z195" i="1"/>
  <c r="AO195" i="17" s="1"/>
  <c r="AA195" i="1"/>
  <c r="AP195" i="17" s="1"/>
  <c r="AB195" i="1"/>
  <c r="AQ195" i="17" s="1"/>
  <c r="Q196" i="1"/>
  <c r="R196" i="1"/>
  <c r="AG196" i="17" s="1"/>
  <c r="S196" i="1"/>
  <c r="AH196" i="17" s="1"/>
  <c r="T196" i="1"/>
  <c r="AI196" i="17" s="1"/>
  <c r="AJ196" i="17"/>
  <c r="V196" i="1"/>
  <c r="AK196" i="17" s="1"/>
  <c r="W196" i="1"/>
  <c r="AL196" i="17" s="1"/>
  <c r="X196" i="1"/>
  <c r="AM196" i="17" s="1"/>
  <c r="Y196" i="1"/>
  <c r="AN196" i="17" s="1"/>
  <c r="Z196" i="1"/>
  <c r="AO196" i="17" s="1"/>
  <c r="AA196" i="1"/>
  <c r="AP196" i="17" s="1"/>
  <c r="AB196" i="1"/>
  <c r="AQ196" i="17" s="1"/>
  <c r="Q197" i="1"/>
  <c r="R197" i="1"/>
  <c r="AG197" i="17" s="1"/>
  <c r="S197" i="1"/>
  <c r="AH197" i="17" s="1"/>
  <c r="T197" i="1"/>
  <c r="AI197" i="17" s="1"/>
  <c r="AJ197" i="17"/>
  <c r="V197" i="1"/>
  <c r="AK197" i="17" s="1"/>
  <c r="W197" i="1"/>
  <c r="AL197" i="17" s="1"/>
  <c r="X197" i="1"/>
  <c r="AM197" i="17" s="1"/>
  <c r="Y197" i="1"/>
  <c r="AN197" i="17" s="1"/>
  <c r="Z197" i="1"/>
  <c r="AO197" i="17" s="1"/>
  <c r="AA197" i="1"/>
  <c r="AP197" i="17" s="1"/>
  <c r="AB197" i="1"/>
  <c r="AQ197" i="17" s="1"/>
  <c r="Q198" i="1"/>
  <c r="R198" i="1"/>
  <c r="AG198" i="17" s="1"/>
  <c r="S198" i="1"/>
  <c r="AH198" i="17" s="1"/>
  <c r="T198" i="1"/>
  <c r="AI198" i="17" s="1"/>
  <c r="AJ198" i="17"/>
  <c r="V198" i="1"/>
  <c r="AK198" i="17" s="1"/>
  <c r="W198" i="1"/>
  <c r="AL198" i="17" s="1"/>
  <c r="X198" i="1"/>
  <c r="AM198" i="17" s="1"/>
  <c r="Y198" i="1"/>
  <c r="AN198" i="17" s="1"/>
  <c r="Z198" i="1"/>
  <c r="AO198" i="17" s="1"/>
  <c r="AA198" i="1"/>
  <c r="AP198" i="17" s="1"/>
  <c r="AB198" i="1"/>
  <c r="AQ198" i="17" s="1"/>
  <c r="Q199" i="1"/>
  <c r="R199" i="1"/>
  <c r="AG199" i="17" s="1"/>
  <c r="S199" i="1"/>
  <c r="AH199" i="17" s="1"/>
  <c r="T199" i="1"/>
  <c r="AI199" i="17" s="1"/>
  <c r="AJ199" i="17"/>
  <c r="V199" i="1"/>
  <c r="AK199" i="17" s="1"/>
  <c r="W199" i="1"/>
  <c r="AL199" i="17" s="1"/>
  <c r="X199" i="1"/>
  <c r="AM199" i="17" s="1"/>
  <c r="Y199" i="1"/>
  <c r="AN199" i="17" s="1"/>
  <c r="Z199" i="1"/>
  <c r="AO199" i="17" s="1"/>
  <c r="AA199" i="1"/>
  <c r="AP199" i="17" s="1"/>
  <c r="AB199" i="1"/>
  <c r="AQ199" i="17" s="1"/>
  <c r="Q200" i="1"/>
  <c r="R200" i="1"/>
  <c r="AG200" i="17" s="1"/>
  <c r="S200" i="1"/>
  <c r="AH200" i="17" s="1"/>
  <c r="T200" i="1"/>
  <c r="AI200" i="17" s="1"/>
  <c r="AJ200" i="17"/>
  <c r="V200" i="1"/>
  <c r="AK200" i="17" s="1"/>
  <c r="W200" i="1"/>
  <c r="AL200" i="17" s="1"/>
  <c r="X200" i="1"/>
  <c r="AM200" i="17" s="1"/>
  <c r="Y200" i="1"/>
  <c r="AN200" i="17" s="1"/>
  <c r="Z200" i="1"/>
  <c r="AO200" i="17" s="1"/>
  <c r="AA200" i="1"/>
  <c r="AP200" i="17" s="1"/>
  <c r="AB200" i="1"/>
  <c r="AQ200" i="17" s="1"/>
  <c r="Q201" i="1"/>
  <c r="R201" i="1"/>
  <c r="AG201" i="17" s="1"/>
  <c r="S201" i="1"/>
  <c r="AH201" i="17" s="1"/>
  <c r="T201" i="1"/>
  <c r="AI201" i="17" s="1"/>
  <c r="AJ201" i="17"/>
  <c r="V201" i="1"/>
  <c r="AK201" i="17" s="1"/>
  <c r="W201" i="1"/>
  <c r="AL201" i="17" s="1"/>
  <c r="X201" i="1"/>
  <c r="AM201" i="17" s="1"/>
  <c r="Y201" i="1"/>
  <c r="AN201" i="17" s="1"/>
  <c r="Z201" i="1"/>
  <c r="AO201" i="17" s="1"/>
  <c r="AA201" i="1"/>
  <c r="AP201" i="17" s="1"/>
  <c r="AB201" i="1"/>
  <c r="AQ201" i="17" s="1"/>
  <c r="Q202" i="1"/>
  <c r="R202" i="1"/>
  <c r="AG202" i="17" s="1"/>
  <c r="S202" i="1"/>
  <c r="AH202" i="17" s="1"/>
  <c r="T202" i="1"/>
  <c r="AI202" i="17" s="1"/>
  <c r="AJ202" i="17"/>
  <c r="V202" i="1"/>
  <c r="AK202" i="17" s="1"/>
  <c r="W202" i="1"/>
  <c r="AL202" i="17" s="1"/>
  <c r="X202" i="1"/>
  <c r="AM202" i="17" s="1"/>
  <c r="Y202" i="1"/>
  <c r="AN202" i="17" s="1"/>
  <c r="Z202" i="1"/>
  <c r="AO202" i="17" s="1"/>
  <c r="AA202" i="1"/>
  <c r="AP202" i="17" s="1"/>
  <c r="AB202" i="1"/>
  <c r="AQ202" i="17" s="1"/>
  <c r="Q203" i="1"/>
  <c r="R203" i="1"/>
  <c r="AG203" i="17" s="1"/>
  <c r="S203" i="1"/>
  <c r="AH203" i="17" s="1"/>
  <c r="T203" i="1"/>
  <c r="AI203" i="17" s="1"/>
  <c r="AJ203" i="17"/>
  <c r="V203" i="1"/>
  <c r="AK203" i="17" s="1"/>
  <c r="W203" i="1"/>
  <c r="AL203" i="17" s="1"/>
  <c r="X203" i="1"/>
  <c r="AM203" i="17" s="1"/>
  <c r="Y203" i="1"/>
  <c r="AN203" i="17" s="1"/>
  <c r="Z203" i="1"/>
  <c r="AO203" i="17" s="1"/>
  <c r="AA203" i="1"/>
  <c r="AP203" i="17" s="1"/>
  <c r="AB203" i="1"/>
  <c r="AQ203" i="17" s="1"/>
  <c r="Q204" i="1"/>
  <c r="R204" i="1"/>
  <c r="AG204" i="17" s="1"/>
  <c r="S204" i="1"/>
  <c r="AH204" i="17" s="1"/>
  <c r="T204" i="1"/>
  <c r="AI204" i="17" s="1"/>
  <c r="AJ204" i="17"/>
  <c r="V204" i="1"/>
  <c r="AK204" i="17" s="1"/>
  <c r="W204" i="1"/>
  <c r="AL204" i="17" s="1"/>
  <c r="X204" i="1"/>
  <c r="AM204" i="17" s="1"/>
  <c r="Y204" i="1"/>
  <c r="AN204" i="17" s="1"/>
  <c r="Z204" i="1"/>
  <c r="AO204" i="17" s="1"/>
  <c r="AA204" i="1"/>
  <c r="AP204" i="17" s="1"/>
  <c r="AB204" i="1"/>
  <c r="AQ204" i="17" s="1"/>
  <c r="Q205" i="1"/>
  <c r="R205" i="1"/>
  <c r="AG205" i="17" s="1"/>
  <c r="S205" i="1"/>
  <c r="AH205" i="17" s="1"/>
  <c r="T205" i="1"/>
  <c r="AI205" i="17" s="1"/>
  <c r="AJ205" i="17"/>
  <c r="V205" i="1"/>
  <c r="AK205" i="17" s="1"/>
  <c r="W205" i="1"/>
  <c r="AL205" i="17" s="1"/>
  <c r="X205" i="1"/>
  <c r="AM205" i="17" s="1"/>
  <c r="Y205" i="1"/>
  <c r="AN205" i="17" s="1"/>
  <c r="Z205" i="1"/>
  <c r="AO205" i="17" s="1"/>
  <c r="AA205" i="1"/>
  <c r="AP205" i="17" s="1"/>
  <c r="AB205" i="1"/>
  <c r="AQ205" i="17" s="1"/>
  <c r="Q206" i="1"/>
  <c r="R206" i="1"/>
  <c r="AG206" i="17" s="1"/>
  <c r="S206" i="1"/>
  <c r="AH206" i="17" s="1"/>
  <c r="T206" i="1"/>
  <c r="AI206" i="17" s="1"/>
  <c r="AJ206" i="17"/>
  <c r="V206" i="1"/>
  <c r="AK206" i="17" s="1"/>
  <c r="W206" i="1"/>
  <c r="AL206" i="17" s="1"/>
  <c r="X206" i="1"/>
  <c r="AM206" i="17" s="1"/>
  <c r="Y206" i="1"/>
  <c r="AN206" i="17" s="1"/>
  <c r="Z206" i="1"/>
  <c r="AO206" i="17" s="1"/>
  <c r="AA206" i="1"/>
  <c r="AP206" i="17" s="1"/>
  <c r="AB206" i="1"/>
  <c r="AQ206" i="17" s="1"/>
  <c r="Q207" i="1"/>
  <c r="R207" i="1"/>
  <c r="AG207" i="17" s="1"/>
  <c r="S207" i="1"/>
  <c r="AH207" i="17" s="1"/>
  <c r="T207" i="1"/>
  <c r="AI207" i="17" s="1"/>
  <c r="AJ207" i="17"/>
  <c r="V207" i="1"/>
  <c r="AK207" i="17" s="1"/>
  <c r="W207" i="1"/>
  <c r="AL207" i="17" s="1"/>
  <c r="X207" i="1"/>
  <c r="AM207" i="17" s="1"/>
  <c r="Y207" i="1"/>
  <c r="AN207" i="17" s="1"/>
  <c r="Z207" i="1"/>
  <c r="AO207" i="17" s="1"/>
  <c r="AA207" i="1"/>
  <c r="AP207" i="17" s="1"/>
  <c r="AB207" i="1"/>
  <c r="AQ207" i="17" s="1"/>
  <c r="Q208" i="1"/>
  <c r="R208" i="1"/>
  <c r="AG208" i="17" s="1"/>
  <c r="S208" i="1"/>
  <c r="AH208" i="17" s="1"/>
  <c r="T208" i="1"/>
  <c r="AI208" i="17" s="1"/>
  <c r="AJ208" i="17"/>
  <c r="V208" i="1"/>
  <c r="AK208" i="17" s="1"/>
  <c r="W208" i="1"/>
  <c r="AL208" i="17" s="1"/>
  <c r="X208" i="1"/>
  <c r="AM208" i="17" s="1"/>
  <c r="Y208" i="1"/>
  <c r="AN208" i="17" s="1"/>
  <c r="Z208" i="1"/>
  <c r="AO208" i="17" s="1"/>
  <c r="AA208" i="1"/>
  <c r="AP208" i="17" s="1"/>
  <c r="AB208" i="1"/>
  <c r="AQ208" i="17" s="1"/>
  <c r="Q209" i="1"/>
  <c r="R209" i="1"/>
  <c r="AG209" i="17" s="1"/>
  <c r="S209" i="1"/>
  <c r="AH209" i="17" s="1"/>
  <c r="T209" i="1"/>
  <c r="AI209" i="17" s="1"/>
  <c r="AJ209" i="17"/>
  <c r="V209" i="1"/>
  <c r="AK209" i="17" s="1"/>
  <c r="W209" i="1"/>
  <c r="AL209" i="17" s="1"/>
  <c r="X209" i="1"/>
  <c r="AM209" i="17" s="1"/>
  <c r="Y209" i="1"/>
  <c r="AN209" i="17" s="1"/>
  <c r="Z209" i="1"/>
  <c r="AO209" i="17" s="1"/>
  <c r="AA209" i="1"/>
  <c r="AP209" i="17" s="1"/>
  <c r="AB209" i="1"/>
  <c r="AQ209" i="17" s="1"/>
  <c r="Q210" i="1"/>
  <c r="R210" i="1"/>
  <c r="AG210" i="17" s="1"/>
  <c r="S210" i="1"/>
  <c r="AH210" i="17" s="1"/>
  <c r="T210" i="1"/>
  <c r="AI210" i="17" s="1"/>
  <c r="AJ210" i="17"/>
  <c r="V210" i="1"/>
  <c r="AK210" i="17" s="1"/>
  <c r="W210" i="1"/>
  <c r="AL210" i="17" s="1"/>
  <c r="X210" i="1"/>
  <c r="AM210" i="17" s="1"/>
  <c r="Y210" i="1"/>
  <c r="AN210" i="17" s="1"/>
  <c r="Z210" i="1"/>
  <c r="AO210" i="17" s="1"/>
  <c r="AA210" i="1"/>
  <c r="AP210" i="17" s="1"/>
  <c r="AB210" i="1"/>
  <c r="AQ210" i="17" s="1"/>
  <c r="Q211" i="1"/>
  <c r="R211" i="1"/>
  <c r="AG211" i="17" s="1"/>
  <c r="S211" i="1"/>
  <c r="AH211" i="17" s="1"/>
  <c r="T211" i="1"/>
  <c r="AI211" i="17" s="1"/>
  <c r="AJ211" i="17"/>
  <c r="V211" i="1"/>
  <c r="AK211" i="17" s="1"/>
  <c r="W211" i="1"/>
  <c r="AL211" i="17" s="1"/>
  <c r="X211" i="1"/>
  <c r="AM211" i="17" s="1"/>
  <c r="Y211" i="1"/>
  <c r="AN211" i="17" s="1"/>
  <c r="Z211" i="1"/>
  <c r="AO211" i="17" s="1"/>
  <c r="AA211" i="1"/>
  <c r="AP211" i="17" s="1"/>
  <c r="AB211" i="1"/>
  <c r="AQ211" i="17" s="1"/>
  <c r="Q212" i="1"/>
  <c r="R212" i="1"/>
  <c r="AG212" i="17" s="1"/>
  <c r="S212" i="1"/>
  <c r="AH212" i="17" s="1"/>
  <c r="T212" i="1"/>
  <c r="AI212" i="17" s="1"/>
  <c r="AJ212" i="17"/>
  <c r="V212" i="1"/>
  <c r="AK212" i="17" s="1"/>
  <c r="W212" i="1"/>
  <c r="AL212" i="17" s="1"/>
  <c r="X212" i="1"/>
  <c r="AM212" i="17" s="1"/>
  <c r="Y212" i="1"/>
  <c r="AN212" i="17" s="1"/>
  <c r="Z212" i="1"/>
  <c r="AO212" i="17" s="1"/>
  <c r="AA212" i="1"/>
  <c r="AP212" i="17" s="1"/>
  <c r="AB212" i="1"/>
  <c r="AQ212" i="17" s="1"/>
  <c r="Q213" i="1"/>
  <c r="R213" i="1"/>
  <c r="AG213" i="17" s="1"/>
  <c r="S213" i="1"/>
  <c r="AH213" i="17" s="1"/>
  <c r="T213" i="1"/>
  <c r="AI213" i="17" s="1"/>
  <c r="AJ213" i="17"/>
  <c r="V213" i="1"/>
  <c r="AK213" i="17" s="1"/>
  <c r="W213" i="1"/>
  <c r="AL213" i="17" s="1"/>
  <c r="X213" i="1"/>
  <c r="AM213" i="17" s="1"/>
  <c r="Y213" i="1"/>
  <c r="AN213" i="17" s="1"/>
  <c r="Z213" i="1"/>
  <c r="AO213" i="17" s="1"/>
  <c r="AA213" i="1"/>
  <c r="AP213" i="17" s="1"/>
  <c r="AB213" i="1"/>
  <c r="AQ213" i="17" s="1"/>
  <c r="Q214" i="1"/>
  <c r="R214" i="1"/>
  <c r="AG214" i="17" s="1"/>
  <c r="S214" i="1"/>
  <c r="AH214" i="17" s="1"/>
  <c r="T214" i="1"/>
  <c r="AI214" i="17" s="1"/>
  <c r="AJ214" i="17"/>
  <c r="V214" i="1"/>
  <c r="AK214" i="17" s="1"/>
  <c r="W214" i="1"/>
  <c r="AL214" i="17" s="1"/>
  <c r="X214" i="1"/>
  <c r="AM214" i="17" s="1"/>
  <c r="Y214" i="1"/>
  <c r="AN214" i="17" s="1"/>
  <c r="Z214" i="1"/>
  <c r="AO214" i="17" s="1"/>
  <c r="AA214" i="1"/>
  <c r="AP214" i="17" s="1"/>
  <c r="AB214" i="1"/>
  <c r="AQ214" i="17" s="1"/>
  <c r="Q215" i="1"/>
  <c r="R215" i="1"/>
  <c r="AG215" i="17" s="1"/>
  <c r="S215" i="1"/>
  <c r="AH215" i="17" s="1"/>
  <c r="T215" i="1"/>
  <c r="AI215" i="17" s="1"/>
  <c r="AJ215" i="17"/>
  <c r="V215" i="1"/>
  <c r="AK215" i="17" s="1"/>
  <c r="W215" i="1"/>
  <c r="AL215" i="17" s="1"/>
  <c r="X215" i="1"/>
  <c r="AM215" i="17" s="1"/>
  <c r="Y215" i="1"/>
  <c r="AN215" i="17" s="1"/>
  <c r="Z215" i="1"/>
  <c r="AO215" i="17" s="1"/>
  <c r="AA215" i="1"/>
  <c r="AP215" i="17" s="1"/>
  <c r="AB215" i="1"/>
  <c r="AQ215" i="17" s="1"/>
  <c r="Q216" i="1"/>
  <c r="R216" i="1"/>
  <c r="AG216" i="17" s="1"/>
  <c r="S216" i="1"/>
  <c r="AH216" i="17" s="1"/>
  <c r="T216" i="1"/>
  <c r="AI216" i="17" s="1"/>
  <c r="AJ216" i="17"/>
  <c r="V216" i="1"/>
  <c r="AK216" i="17" s="1"/>
  <c r="W216" i="1"/>
  <c r="AL216" i="17" s="1"/>
  <c r="X216" i="1"/>
  <c r="AM216" i="17" s="1"/>
  <c r="Y216" i="1"/>
  <c r="AN216" i="17" s="1"/>
  <c r="Z216" i="1"/>
  <c r="AO216" i="17" s="1"/>
  <c r="AA216" i="1"/>
  <c r="AP216" i="17" s="1"/>
  <c r="AB216" i="1"/>
  <c r="AQ216" i="17" s="1"/>
  <c r="Q217" i="1"/>
  <c r="R217" i="1"/>
  <c r="AG217" i="17" s="1"/>
  <c r="S217" i="1"/>
  <c r="AH217" i="17" s="1"/>
  <c r="T217" i="1"/>
  <c r="AI217" i="17" s="1"/>
  <c r="AJ217" i="17"/>
  <c r="V217" i="1"/>
  <c r="AK217" i="17" s="1"/>
  <c r="W217" i="1"/>
  <c r="AL217" i="17" s="1"/>
  <c r="X217" i="1"/>
  <c r="AM217" i="17" s="1"/>
  <c r="Y217" i="1"/>
  <c r="AN217" i="17" s="1"/>
  <c r="Z217" i="1"/>
  <c r="AO217" i="17" s="1"/>
  <c r="AA217" i="1"/>
  <c r="AP217" i="17" s="1"/>
  <c r="AB217" i="1"/>
  <c r="AQ217" i="17" s="1"/>
  <c r="Q218" i="1"/>
  <c r="R218" i="1"/>
  <c r="AG218" i="17" s="1"/>
  <c r="S218" i="1"/>
  <c r="AH218" i="17" s="1"/>
  <c r="T218" i="1"/>
  <c r="AI218" i="17" s="1"/>
  <c r="AJ218" i="17"/>
  <c r="V218" i="1"/>
  <c r="AK218" i="17" s="1"/>
  <c r="W218" i="1"/>
  <c r="AL218" i="17" s="1"/>
  <c r="X218" i="1"/>
  <c r="AM218" i="17" s="1"/>
  <c r="Y218" i="1"/>
  <c r="AN218" i="17" s="1"/>
  <c r="Z218" i="1"/>
  <c r="AO218" i="17" s="1"/>
  <c r="AA218" i="1"/>
  <c r="AP218" i="17" s="1"/>
  <c r="AB218" i="1"/>
  <c r="AQ218" i="17" s="1"/>
  <c r="Q219" i="1"/>
  <c r="R219" i="1"/>
  <c r="AG219" i="17" s="1"/>
  <c r="S219" i="1"/>
  <c r="AH219" i="17" s="1"/>
  <c r="T219" i="1"/>
  <c r="AI219" i="17" s="1"/>
  <c r="AJ219" i="17"/>
  <c r="V219" i="1"/>
  <c r="AK219" i="17" s="1"/>
  <c r="W219" i="1"/>
  <c r="AL219" i="17" s="1"/>
  <c r="X219" i="1"/>
  <c r="AM219" i="17" s="1"/>
  <c r="Y219" i="1"/>
  <c r="AN219" i="17" s="1"/>
  <c r="Z219" i="1"/>
  <c r="AO219" i="17" s="1"/>
  <c r="AA219" i="1"/>
  <c r="AP219" i="17" s="1"/>
  <c r="AB219" i="1"/>
  <c r="AQ219" i="17" s="1"/>
  <c r="Q220" i="1"/>
  <c r="R220" i="1"/>
  <c r="AG220" i="17" s="1"/>
  <c r="S220" i="1"/>
  <c r="AH220" i="17" s="1"/>
  <c r="T220" i="1"/>
  <c r="AI220" i="17" s="1"/>
  <c r="AJ220" i="17"/>
  <c r="V220" i="1"/>
  <c r="AK220" i="17" s="1"/>
  <c r="W220" i="1"/>
  <c r="AL220" i="17" s="1"/>
  <c r="X220" i="1"/>
  <c r="AM220" i="17" s="1"/>
  <c r="Y220" i="1"/>
  <c r="AN220" i="17" s="1"/>
  <c r="Z220" i="1"/>
  <c r="AO220" i="17" s="1"/>
  <c r="AA220" i="1"/>
  <c r="AP220" i="17" s="1"/>
  <c r="AB220" i="1"/>
  <c r="AQ220" i="17" s="1"/>
  <c r="Q221" i="1"/>
  <c r="R221" i="1"/>
  <c r="AG221" i="17" s="1"/>
  <c r="S221" i="1"/>
  <c r="AH221" i="17" s="1"/>
  <c r="T221" i="1"/>
  <c r="AI221" i="17" s="1"/>
  <c r="AJ221" i="17"/>
  <c r="V221" i="1"/>
  <c r="AK221" i="17" s="1"/>
  <c r="W221" i="1"/>
  <c r="AL221" i="17" s="1"/>
  <c r="X221" i="1"/>
  <c r="AM221" i="17" s="1"/>
  <c r="Y221" i="1"/>
  <c r="AN221" i="17" s="1"/>
  <c r="Z221" i="1"/>
  <c r="AO221" i="17" s="1"/>
  <c r="AA221" i="1"/>
  <c r="AP221" i="17" s="1"/>
  <c r="AB221" i="1"/>
  <c r="AQ221" i="17" s="1"/>
  <c r="Q222" i="1"/>
  <c r="R222" i="1"/>
  <c r="AG222" i="17" s="1"/>
  <c r="S222" i="1"/>
  <c r="AH222" i="17" s="1"/>
  <c r="T222" i="1"/>
  <c r="AI222" i="17" s="1"/>
  <c r="AJ222" i="17"/>
  <c r="V222" i="1"/>
  <c r="AK222" i="17" s="1"/>
  <c r="W222" i="1"/>
  <c r="AL222" i="17" s="1"/>
  <c r="X222" i="1"/>
  <c r="AM222" i="17" s="1"/>
  <c r="Y222" i="1"/>
  <c r="AN222" i="17" s="1"/>
  <c r="Z222" i="1"/>
  <c r="AO222" i="17" s="1"/>
  <c r="AA222" i="1"/>
  <c r="AP222" i="17" s="1"/>
  <c r="AB222" i="1"/>
  <c r="AQ222" i="17" s="1"/>
  <c r="Q223" i="1"/>
  <c r="R223" i="1"/>
  <c r="AG223" i="17" s="1"/>
  <c r="S223" i="1"/>
  <c r="AH223" i="17" s="1"/>
  <c r="T223" i="1"/>
  <c r="AI223" i="17" s="1"/>
  <c r="AJ223" i="17"/>
  <c r="V223" i="1"/>
  <c r="AK223" i="17" s="1"/>
  <c r="W223" i="1"/>
  <c r="AL223" i="17" s="1"/>
  <c r="X223" i="1"/>
  <c r="AM223" i="17" s="1"/>
  <c r="Y223" i="1"/>
  <c r="AN223" i="17" s="1"/>
  <c r="Z223" i="1"/>
  <c r="AO223" i="17" s="1"/>
  <c r="AA223" i="1"/>
  <c r="AP223" i="17" s="1"/>
  <c r="AB223" i="1"/>
  <c r="AQ223" i="17" s="1"/>
  <c r="Q224" i="1"/>
  <c r="R224" i="1"/>
  <c r="AG224" i="17" s="1"/>
  <c r="S224" i="1"/>
  <c r="AH224" i="17" s="1"/>
  <c r="T224" i="1"/>
  <c r="AI224" i="17" s="1"/>
  <c r="AJ224" i="17"/>
  <c r="V224" i="1"/>
  <c r="AK224" i="17" s="1"/>
  <c r="W224" i="1"/>
  <c r="AL224" i="17" s="1"/>
  <c r="X224" i="1"/>
  <c r="AM224" i="17" s="1"/>
  <c r="Y224" i="1"/>
  <c r="AN224" i="17" s="1"/>
  <c r="Z224" i="1"/>
  <c r="AO224" i="17" s="1"/>
  <c r="AA224" i="1"/>
  <c r="AP224" i="17" s="1"/>
  <c r="AB224" i="1"/>
  <c r="AQ224" i="17" s="1"/>
  <c r="Q225" i="1"/>
  <c r="R225" i="1"/>
  <c r="AG225" i="17" s="1"/>
  <c r="S225" i="1"/>
  <c r="AH225" i="17" s="1"/>
  <c r="T225" i="1"/>
  <c r="AI225" i="17" s="1"/>
  <c r="AJ225" i="17"/>
  <c r="V225" i="1"/>
  <c r="AK225" i="17" s="1"/>
  <c r="W225" i="1"/>
  <c r="AL225" i="17" s="1"/>
  <c r="X225" i="1"/>
  <c r="AM225" i="17" s="1"/>
  <c r="Y225" i="1"/>
  <c r="AN225" i="17" s="1"/>
  <c r="Z225" i="1"/>
  <c r="AO225" i="17" s="1"/>
  <c r="AA225" i="1"/>
  <c r="AP225" i="17" s="1"/>
  <c r="AB225" i="1"/>
  <c r="AQ225" i="17" s="1"/>
  <c r="Q226" i="1"/>
  <c r="R226" i="1"/>
  <c r="AG226" i="17" s="1"/>
  <c r="S226" i="1"/>
  <c r="AH226" i="17" s="1"/>
  <c r="T226" i="1"/>
  <c r="AI226" i="17" s="1"/>
  <c r="AJ226" i="17"/>
  <c r="V226" i="1"/>
  <c r="AK226" i="17" s="1"/>
  <c r="W226" i="1"/>
  <c r="AL226" i="17" s="1"/>
  <c r="X226" i="1"/>
  <c r="AM226" i="17" s="1"/>
  <c r="Y226" i="1"/>
  <c r="AN226" i="17" s="1"/>
  <c r="Z226" i="1"/>
  <c r="AO226" i="17" s="1"/>
  <c r="AA226" i="1"/>
  <c r="AP226" i="17" s="1"/>
  <c r="AB226" i="1"/>
  <c r="AQ226" i="17" s="1"/>
  <c r="Q227" i="1"/>
  <c r="R227" i="1"/>
  <c r="AG227" i="17" s="1"/>
  <c r="S227" i="1"/>
  <c r="AH227" i="17" s="1"/>
  <c r="T227" i="1"/>
  <c r="AI227" i="17" s="1"/>
  <c r="AJ227" i="17"/>
  <c r="V227" i="1"/>
  <c r="AK227" i="17" s="1"/>
  <c r="W227" i="1"/>
  <c r="AL227" i="17" s="1"/>
  <c r="X227" i="1"/>
  <c r="AM227" i="17" s="1"/>
  <c r="Y227" i="1"/>
  <c r="AN227" i="17" s="1"/>
  <c r="Z227" i="1"/>
  <c r="AO227" i="17" s="1"/>
  <c r="AA227" i="1"/>
  <c r="AP227" i="17" s="1"/>
  <c r="AB227" i="1"/>
  <c r="AQ227" i="17" s="1"/>
  <c r="Q228" i="1"/>
  <c r="R228" i="1"/>
  <c r="AG228" i="17" s="1"/>
  <c r="S228" i="1"/>
  <c r="AH228" i="17" s="1"/>
  <c r="T228" i="1"/>
  <c r="AI228" i="17" s="1"/>
  <c r="AJ228" i="17"/>
  <c r="V228" i="1"/>
  <c r="AK228" i="17" s="1"/>
  <c r="W228" i="1"/>
  <c r="AL228" i="17" s="1"/>
  <c r="X228" i="1"/>
  <c r="AM228" i="17" s="1"/>
  <c r="Y228" i="1"/>
  <c r="AN228" i="17" s="1"/>
  <c r="Z228" i="1"/>
  <c r="AO228" i="17" s="1"/>
  <c r="AA228" i="1"/>
  <c r="AP228" i="17" s="1"/>
  <c r="AB228" i="1"/>
  <c r="AQ228" i="17" s="1"/>
  <c r="Q229" i="1"/>
  <c r="R229" i="1"/>
  <c r="AG229" i="17" s="1"/>
  <c r="S229" i="1"/>
  <c r="AH229" i="17" s="1"/>
  <c r="T229" i="1"/>
  <c r="AI229" i="17" s="1"/>
  <c r="AJ229" i="17"/>
  <c r="V229" i="1"/>
  <c r="AK229" i="17" s="1"/>
  <c r="W229" i="1"/>
  <c r="AL229" i="17" s="1"/>
  <c r="X229" i="1"/>
  <c r="AM229" i="17" s="1"/>
  <c r="Y229" i="1"/>
  <c r="AN229" i="17" s="1"/>
  <c r="Z229" i="1"/>
  <c r="AO229" i="17" s="1"/>
  <c r="AA229" i="1"/>
  <c r="AP229" i="17" s="1"/>
  <c r="AB229" i="1"/>
  <c r="AQ229" i="17" s="1"/>
  <c r="Q230" i="1"/>
  <c r="R230" i="1"/>
  <c r="AG230" i="17" s="1"/>
  <c r="S230" i="1"/>
  <c r="AH230" i="17" s="1"/>
  <c r="T230" i="1"/>
  <c r="AI230" i="17" s="1"/>
  <c r="AJ230" i="17"/>
  <c r="V230" i="1"/>
  <c r="AK230" i="17" s="1"/>
  <c r="W230" i="1"/>
  <c r="AL230" i="17" s="1"/>
  <c r="X230" i="1"/>
  <c r="AM230" i="17" s="1"/>
  <c r="Y230" i="1"/>
  <c r="AN230" i="17" s="1"/>
  <c r="Z230" i="1"/>
  <c r="AO230" i="17" s="1"/>
  <c r="AA230" i="1"/>
  <c r="AP230" i="17" s="1"/>
  <c r="AB230" i="1"/>
  <c r="AQ230" i="17" s="1"/>
  <c r="Q231" i="1"/>
  <c r="R231" i="1"/>
  <c r="AG231" i="17" s="1"/>
  <c r="S231" i="1"/>
  <c r="AH231" i="17" s="1"/>
  <c r="T231" i="1"/>
  <c r="AI231" i="17" s="1"/>
  <c r="AJ231" i="17"/>
  <c r="V231" i="1"/>
  <c r="AK231" i="17" s="1"/>
  <c r="W231" i="1"/>
  <c r="AL231" i="17" s="1"/>
  <c r="X231" i="1"/>
  <c r="AM231" i="17" s="1"/>
  <c r="Y231" i="1"/>
  <c r="AN231" i="17" s="1"/>
  <c r="Z231" i="1"/>
  <c r="AO231" i="17" s="1"/>
  <c r="AA231" i="1"/>
  <c r="AP231" i="17" s="1"/>
  <c r="AB231" i="1"/>
  <c r="AQ231" i="17" s="1"/>
  <c r="Q232" i="1"/>
  <c r="R232" i="1"/>
  <c r="AG232" i="17" s="1"/>
  <c r="S232" i="1"/>
  <c r="AH232" i="17" s="1"/>
  <c r="T232" i="1"/>
  <c r="AI232" i="17" s="1"/>
  <c r="AJ232" i="17"/>
  <c r="V232" i="1"/>
  <c r="AK232" i="17" s="1"/>
  <c r="W232" i="1"/>
  <c r="AL232" i="17" s="1"/>
  <c r="X232" i="1"/>
  <c r="AM232" i="17" s="1"/>
  <c r="Y232" i="1"/>
  <c r="AN232" i="17" s="1"/>
  <c r="Z232" i="1"/>
  <c r="AO232" i="17" s="1"/>
  <c r="AA232" i="1"/>
  <c r="AP232" i="17" s="1"/>
  <c r="AB232" i="1"/>
  <c r="AQ232" i="17" s="1"/>
  <c r="Q233" i="1"/>
  <c r="R233" i="1"/>
  <c r="AG233" i="17" s="1"/>
  <c r="S233" i="1"/>
  <c r="AH233" i="17" s="1"/>
  <c r="T233" i="1"/>
  <c r="AI233" i="17" s="1"/>
  <c r="AJ233" i="17"/>
  <c r="V233" i="1"/>
  <c r="AK233" i="17" s="1"/>
  <c r="W233" i="1"/>
  <c r="AL233" i="17" s="1"/>
  <c r="X233" i="1"/>
  <c r="AM233" i="17" s="1"/>
  <c r="Y233" i="1"/>
  <c r="AN233" i="17" s="1"/>
  <c r="Z233" i="1"/>
  <c r="AO233" i="17" s="1"/>
  <c r="AA233" i="1"/>
  <c r="AP233" i="17" s="1"/>
  <c r="AB233" i="1"/>
  <c r="AQ233" i="17" s="1"/>
  <c r="Q234" i="1"/>
  <c r="R234" i="1"/>
  <c r="AG234" i="17" s="1"/>
  <c r="S234" i="1"/>
  <c r="AH234" i="17" s="1"/>
  <c r="T234" i="1"/>
  <c r="AI234" i="17" s="1"/>
  <c r="AJ234" i="17"/>
  <c r="V234" i="1"/>
  <c r="AK234" i="17" s="1"/>
  <c r="W234" i="1"/>
  <c r="AL234" i="17" s="1"/>
  <c r="X234" i="1"/>
  <c r="AM234" i="17" s="1"/>
  <c r="Y234" i="1"/>
  <c r="AN234" i="17" s="1"/>
  <c r="Z234" i="1"/>
  <c r="AO234" i="17" s="1"/>
  <c r="AA234" i="1"/>
  <c r="AP234" i="17" s="1"/>
  <c r="AB234" i="1"/>
  <c r="AQ234" i="17" s="1"/>
  <c r="Q235" i="1"/>
  <c r="R235" i="1"/>
  <c r="AG235" i="17" s="1"/>
  <c r="S235" i="1"/>
  <c r="AH235" i="17" s="1"/>
  <c r="T235" i="1"/>
  <c r="AI235" i="17" s="1"/>
  <c r="AJ235" i="17"/>
  <c r="V235" i="1"/>
  <c r="AK235" i="17" s="1"/>
  <c r="W235" i="1"/>
  <c r="AL235" i="17" s="1"/>
  <c r="X235" i="1"/>
  <c r="AM235" i="17" s="1"/>
  <c r="Y235" i="1"/>
  <c r="AN235" i="17" s="1"/>
  <c r="Z235" i="1"/>
  <c r="AO235" i="17" s="1"/>
  <c r="AA235" i="1"/>
  <c r="AP235" i="17" s="1"/>
  <c r="AB235" i="1"/>
  <c r="AQ235" i="17" s="1"/>
  <c r="Q236" i="1"/>
  <c r="R236" i="1"/>
  <c r="AG236" i="17" s="1"/>
  <c r="S236" i="1"/>
  <c r="AH236" i="17" s="1"/>
  <c r="T236" i="1"/>
  <c r="AI236" i="17" s="1"/>
  <c r="AJ236" i="17"/>
  <c r="V236" i="1"/>
  <c r="AK236" i="17" s="1"/>
  <c r="W236" i="1"/>
  <c r="AL236" i="17" s="1"/>
  <c r="X236" i="1"/>
  <c r="AM236" i="17" s="1"/>
  <c r="Y236" i="1"/>
  <c r="AN236" i="17" s="1"/>
  <c r="Z236" i="1"/>
  <c r="AO236" i="17" s="1"/>
  <c r="AA236" i="1"/>
  <c r="AP236" i="17" s="1"/>
  <c r="AB236" i="1"/>
  <c r="AQ236" i="17" s="1"/>
  <c r="Q237" i="1"/>
  <c r="R237" i="1"/>
  <c r="AG237" i="17" s="1"/>
  <c r="S237" i="1"/>
  <c r="AH237" i="17" s="1"/>
  <c r="T237" i="1"/>
  <c r="AI237" i="17" s="1"/>
  <c r="AJ237" i="17"/>
  <c r="V237" i="1"/>
  <c r="AK237" i="17" s="1"/>
  <c r="W237" i="1"/>
  <c r="AL237" i="17" s="1"/>
  <c r="X237" i="1"/>
  <c r="AM237" i="17" s="1"/>
  <c r="Y237" i="1"/>
  <c r="AN237" i="17" s="1"/>
  <c r="Z237" i="1"/>
  <c r="AO237" i="17" s="1"/>
  <c r="AA237" i="1"/>
  <c r="AP237" i="17" s="1"/>
  <c r="AB237" i="1"/>
  <c r="AQ237" i="17" s="1"/>
  <c r="Q238" i="1"/>
  <c r="R238" i="1"/>
  <c r="AG238" i="17" s="1"/>
  <c r="S238" i="1"/>
  <c r="AH238" i="17" s="1"/>
  <c r="T238" i="1"/>
  <c r="AI238" i="17" s="1"/>
  <c r="AJ238" i="17"/>
  <c r="V238" i="1"/>
  <c r="AK238" i="17" s="1"/>
  <c r="W238" i="1"/>
  <c r="AL238" i="17" s="1"/>
  <c r="X238" i="1"/>
  <c r="AM238" i="17" s="1"/>
  <c r="Y238" i="1"/>
  <c r="AN238" i="17" s="1"/>
  <c r="Z238" i="1"/>
  <c r="AO238" i="17" s="1"/>
  <c r="AA238" i="1"/>
  <c r="AP238" i="17" s="1"/>
  <c r="AB238" i="1"/>
  <c r="AQ238" i="17" s="1"/>
  <c r="Q239" i="1"/>
  <c r="R239" i="1"/>
  <c r="AG239" i="17" s="1"/>
  <c r="S239" i="1"/>
  <c r="AH239" i="17" s="1"/>
  <c r="T239" i="1"/>
  <c r="AI239" i="17" s="1"/>
  <c r="AJ239" i="17"/>
  <c r="V239" i="1"/>
  <c r="AK239" i="17" s="1"/>
  <c r="W239" i="1"/>
  <c r="AL239" i="17" s="1"/>
  <c r="X239" i="1"/>
  <c r="AM239" i="17" s="1"/>
  <c r="Y239" i="1"/>
  <c r="AN239" i="17" s="1"/>
  <c r="Z239" i="1"/>
  <c r="AO239" i="17" s="1"/>
  <c r="AA239" i="1"/>
  <c r="AP239" i="17" s="1"/>
  <c r="AB239" i="1"/>
  <c r="AQ239" i="17" s="1"/>
  <c r="Q240" i="1"/>
  <c r="R240" i="1"/>
  <c r="AG240" i="17" s="1"/>
  <c r="S240" i="1"/>
  <c r="AH240" i="17" s="1"/>
  <c r="T240" i="1"/>
  <c r="AI240" i="17" s="1"/>
  <c r="AJ240" i="17"/>
  <c r="V240" i="1"/>
  <c r="AK240" i="17" s="1"/>
  <c r="W240" i="1"/>
  <c r="AL240" i="17" s="1"/>
  <c r="X240" i="1"/>
  <c r="AM240" i="17" s="1"/>
  <c r="Y240" i="1"/>
  <c r="AN240" i="17" s="1"/>
  <c r="Z240" i="1"/>
  <c r="AO240" i="17" s="1"/>
  <c r="AA240" i="1"/>
  <c r="AP240" i="17" s="1"/>
  <c r="AB240" i="1"/>
  <c r="AQ240" i="17" s="1"/>
  <c r="Q241" i="1"/>
  <c r="R241" i="1"/>
  <c r="AG241" i="17" s="1"/>
  <c r="S241" i="1"/>
  <c r="AH241" i="17" s="1"/>
  <c r="T241" i="1"/>
  <c r="AI241" i="17" s="1"/>
  <c r="AJ241" i="17"/>
  <c r="V241" i="1"/>
  <c r="AK241" i="17" s="1"/>
  <c r="W241" i="1"/>
  <c r="AL241" i="17" s="1"/>
  <c r="X241" i="1"/>
  <c r="AM241" i="17" s="1"/>
  <c r="Y241" i="1"/>
  <c r="AN241" i="17" s="1"/>
  <c r="Z241" i="1"/>
  <c r="AO241" i="17" s="1"/>
  <c r="AA241" i="1"/>
  <c r="AP241" i="17" s="1"/>
  <c r="AB241" i="1"/>
  <c r="AQ241" i="17" s="1"/>
  <c r="Q242" i="1"/>
  <c r="R242" i="1"/>
  <c r="AG242" i="17" s="1"/>
  <c r="S242" i="1"/>
  <c r="AH242" i="17" s="1"/>
  <c r="T242" i="1"/>
  <c r="AI242" i="17" s="1"/>
  <c r="AJ242" i="17"/>
  <c r="V242" i="1"/>
  <c r="AK242" i="17" s="1"/>
  <c r="W242" i="1"/>
  <c r="AL242" i="17" s="1"/>
  <c r="X242" i="1"/>
  <c r="AM242" i="17" s="1"/>
  <c r="Y242" i="1"/>
  <c r="AN242" i="17" s="1"/>
  <c r="Z242" i="1"/>
  <c r="AO242" i="17" s="1"/>
  <c r="AA242" i="1"/>
  <c r="AP242" i="17" s="1"/>
  <c r="AB242" i="1"/>
  <c r="AQ242" i="17" s="1"/>
  <c r="Q243" i="1"/>
  <c r="R243" i="1"/>
  <c r="AG243" i="17" s="1"/>
  <c r="S243" i="1"/>
  <c r="AH243" i="17" s="1"/>
  <c r="T243" i="1"/>
  <c r="AI243" i="17" s="1"/>
  <c r="AJ243" i="17"/>
  <c r="V243" i="1"/>
  <c r="AK243" i="17" s="1"/>
  <c r="W243" i="1"/>
  <c r="AL243" i="17" s="1"/>
  <c r="X243" i="1"/>
  <c r="AM243" i="17" s="1"/>
  <c r="Y243" i="1"/>
  <c r="AN243" i="17" s="1"/>
  <c r="Z243" i="1"/>
  <c r="AO243" i="17" s="1"/>
  <c r="AA243" i="1"/>
  <c r="AP243" i="17" s="1"/>
  <c r="AB243" i="1"/>
  <c r="AQ243" i="17" s="1"/>
  <c r="Q244" i="1"/>
  <c r="R244" i="1"/>
  <c r="AG244" i="17" s="1"/>
  <c r="S244" i="1"/>
  <c r="AH244" i="17" s="1"/>
  <c r="T244" i="1"/>
  <c r="AI244" i="17" s="1"/>
  <c r="AJ244" i="17"/>
  <c r="V244" i="1"/>
  <c r="AK244" i="17" s="1"/>
  <c r="W244" i="1"/>
  <c r="AL244" i="17" s="1"/>
  <c r="X244" i="1"/>
  <c r="AM244" i="17" s="1"/>
  <c r="Y244" i="1"/>
  <c r="AN244" i="17" s="1"/>
  <c r="Z244" i="1"/>
  <c r="AO244" i="17" s="1"/>
  <c r="AA244" i="1"/>
  <c r="AP244" i="17" s="1"/>
  <c r="AB244" i="1"/>
  <c r="AQ244" i="17" s="1"/>
  <c r="Q245" i="1"/>
  <c r="R245" i="1"/>
  <c r="AG245" i="17" s="1"/>
  <c r="S245" i="1"/>
  <c r="AH245" i="17" s="1"/>
  <c r="T245" i="1"/>
  <c r="AI245" i="17" s="1"/>
  <c r="AJ245" i="17"/>
  <c r="V245" i="1"/>
  <c r="AK245" i="17" s="1"/>
  <c r="W245" i="1"/>
  <c r="AL245" i="17" s="1"/>
  <c r="X245" i="1"/>
  <c r="AM245" i="17" s="1"/>
  <c r="Y245" i="1"/>
  <c r="AN245" i="17" s="1"/>
  <c r="Z245" i="1"/>
  <c r="AO245" i="17" s="1"/>
  <c r="AA245" i="1"/>
  <c r="AP245" i="17" s="1"/>
  <c r="AB245" i="1"/>
  <c r="AQ245" i="17" s="1"/>
  <c r="Q246" i="1"/>
  <c r="R246" i="1"/>
  <c r="AG246" i="17" s="1"/>
  <c r="S246" i="1"/>
  <c r="AH246" i="17" s="1"/>
  <c r="T246" i="1"/>
  <c r="AI246" i="17" s="1"/>
  <c r="AJ246" i="17"/>
  <c r="V246" i="1"/>
  <c r="AK246" i="17" s="1"/>
  <c r="W246" i="1"/>
  <c r="AL246" i="17" s="1"/>
  <c r="X246" i="1"/>
  <c r="AM246" i="17" s="1"/>
  <c r="Y246" i="1"/>
  <c r="AN246" i="17" s="1"/>
  <c r="Z246" i="1"/>
  <c r="AO246" i="17" s="1"/>
  <c r="AA246" i="1"/>
  <c r="AP246" i="17" s="1"/>
  <c r="AB246" i="1"/>
  <c r="AQ246" i="17" s="1"/>
  <c r="Q247" i="1"/>
  <c r="R247" i="1"/>
  <c r="AG247" i="17" s="1"/>
  <c r="S247" i="1"/>
  <c r="AH247" i="17" s="1"/>
  <c r="T247" i="1"/>
  <c r="AI247" i="17" s="1"/>
  <c r="AJ247" i="17"/>
  <c r="V247" i="1"/>
  <c r="AK247" i="17" s="1"/>
  <c r="W247" i="1"/>
  <c r="AL247" i="17" s="1"/>
  <c r="X247" i="1"/>
  <c r="AM247" i="17" s="1"/>
  <c r="Y247" i="1"/>
  <c r="AN247" i="17" s="1"/>
  <c r="Z247" i="1"/>
  <c r="AO247" i="17" s="1"/>
  <c r="AA247" i="1"/>
  <c r="AP247" i="17" s="1"/>
  <c r="AB247" i="1"/>
  <c r="AQ247" i="17" s="1"/>
  <c r="Q248" i="1"/>
  <c r="R248" i="1"/>
  <c r="AG248" i="17" s="1"/>
  <c r="S248" i="1"/>
  <c r="AH248" i="17" s="1"/>
  <c r="T248" i="1"/>
  <c r="AI248" i="17" s="1"/>
  <c r="AJ248" i="17"/>
  <c r="V248" i="1"/>
  <c r="AK248" i="17" s="1"/>
  <c r="W248" i="1"/>
  <c r="AL248" i="17" s="1"/>
  <c r="X248" i="1"/>
  <c r="AM248" i="17" s="1"/>
  <c r="Y248" i="1"/>
  <c r="AN248" i="17" s="1"/>
  <c r="Z248" i="1"/>
  <c r="AO248" i="17" s="1"/>
  <c r="AA248" i="1"/>
  <c r="AP248" i="17" s="1"/>
  <c r="AB248" i="1"/>
  <c r="AQ248" i="17" s="1"/>
  <c r="Q249" i="1"/>
  <c r="R249" i="1"/>
  <c r="AG249" i="17" s="1"/>
  <c r="S249" i="1"/>
  <c r="AH249" i="17" s="1"/>
  <c r="T249" i="1"/>
  <c r="AI249" i="17" s="1"/>
  <c r="AJ249" i="17"/>
  <c r="V249" i="1"/>
  <c r="AK249" i="17" s="1"/>
  <c r="W249" i="1"/>
  <c r="AL249" i="17" s="1"/>
  <c r="X249" i="1"/>
  <c r="AM249" i="17" s="1"/>
  <c r="Y249" i="1"/>
  <c r="AN249" i="17" s="1"/>
  <c r="Z249" i="1"/>
  <c r="AO249" i="17" s="1"/>
  <c r="AA249" i="1"/>
  <c r="AP249" i="17" s="1"/>
  <c r="AB249" i="1"/>
  <c r="AQ249" i="17" s="1"/>
  <c r="Q250" i="1"/>
  <c r="R250" i="1"/>
  <c r="AG250" i="17" s="1"/>
  <c r="S250" i="1"/>
  <c r="AH250" i="17" s="1"/>
  <c r="T250" i="1"/>
  <c r="AI250" i="17" s="1"/>
  <c r="AJ250" i="17"/>
  <c r="V250" i="1"/>
  <c r="AK250" i="17" s="1"/>
  <c r="W250" i="1"/>
  <c r="AL250" i="17" s="1"/>
  <c r="X250" i="1"/>
  <c r="AM250" i="17" s="1"/>
  <c r="Y250" i="1"/>
  <c r="AN250" i="17" s="1"/>
  <c r="Z250" i="1"/>
  <c r="AO250" i="17" s="1"/>
  <c r="AA250" i="1"/>
  <c r="AP250" i="17" s="1"/>
  <c r="AB250" i="1"/>
  <c r="AQ250" i="17" s="1"/>
  <c r="Q251" i="1"/>
  <c r="R251" i="1"/>
  <c r="AG251" i="17" s="1"/>
  <c r="S251" i="1"/>
  <c r="AH251" i="17" s="1"/>
  <c r="T251" i="1"/>
  <c r="AI251" i="17" s="1"/>
  <c r="AJ251" i="17"/>
  <c r="V251" i="1"/>
  <c r="AK251" i="17" s="1"/>
  <c r="W251" i="1"/>
  <c r="AL251" i="17" s="1"/>
  <c r="X251" i="1"/>
  <c r="AM251" i="17" s="1"/>
  <c r="Y251" i="1"/>
  <c r="AN251" i="17" s="1"/>
  <c r="Z251" i="1"/>
  <c r="AO251" i="17" s="1"/>
  <c r="AA251" i="1"/>
  <c r="AP251" i="17" s="1"/>
  <c r="AB251" i="1"/>
  <c r="AQ251" i="17" s="1"/>
  <c r="Q252" i="1"/>
  <c r="R252" i="1"/>
  <c r="AG252" i="17" s="1"/>
  <c r="S252" i="1"/>
  <c r="AH252" i="17" s="1"/>
  <c r="T252" i="1"/>
  <c r="AI252" i="17" s="1"/>
  <c r="AJ252" i="17"/>
  <c r="V252" i="1"/>
  <c r="AK252" i="17" s="1"/>
  <c r="W252" i="1"/>
  <c r="AL252" i="17" s="1"/>
  <c r="X252" i="1"/>
  <c r="AM252" i="17" s="1"/>
  <c r="Y252" i="1"/>
  <c r="AN252" i="17" s="1"/>
  <c r="Z252" i="1"/>
  <c r="AO252" i="17" s="1"/>
  <c r="AA252" i="1"/>
  <c r="AP252" i="17" s="1"/>
  <c r="AB252" i="1"/>
  <c r="AQ252" i="17" s="1"/>
  <c r="Q253" i="1"/>
  <c r="R253" i="1"/>
  <c r="AG253" i="17" s="1"/>
  <c r="S253" i="1"/>
  <c r="AH253" i="17" s="1"/>
  <c r="T253" i="1"/>
  <c r="AI253" i="17" s="1"/>
  <c r="AJ253" i="17"/>
  <c r="V253" i="1"/>
  <c r="AK253" i="17" s="1"/>
  <c r="W253" i="1"/>
  <c r="AL253" i="17" s="1"/>
  <c r="X253" i="1"/>
  <c r="AM253" i="17" s="1"/>
  <c r="Y253" i="1"/>
  <c r="AN253" i="17" s="1"/>
  <c r="Z253" i="1"/>
  <c r="AO253" i="17" s="1"/>
  <c r="AA253" i="1"/>
  <c r="AP253" i="17" s="1"/>
  <c r="AB253" i="1"/>
  <c r="AQ253" i="17" s="1"/>
  <c r="Q254" i="1"/>
  <c r="R254" i="1"/>
  <c r="AG254" i="17" s="1"/>
  <c r="S254" i="1"/>
  <c r="AH254" i="17" s="1"/>
  <c r="T254" i="1"/>
  <c r="AI254" i="17" s="1"/>
  <c r="AJ254" i="17"/>
  <c r="V254" i="1"/>
  <c r="AK254" i="17" s="1"/>
  <c r="W254" i="1"/>
  <c r="AL254" i="17" s="1"/>
  <c r="X254" i="1"/>
  <c r="AM254" i="17" s="1"/>
  <c r="Y254" i="1"/>
  <c r="AN254" i="17" s="1"/>
  <c r="Z254" i="1"/>
  <c r="AO254" i="17" s="1"/>
  <c r="AA254" i="1"/>
  <c r="AP254" i="17" s="1"/>
  <c r="AB254" i="1"/>
  <c r="AQ254" i="17" s="1"/>
  <c r="Q255" i="1"/>
  <c r="R255" i="1"/>
  <c r="AG255" i="17" s="1"/>
  <c r="S255" i="1"/>
  <c r="AH255" i="17" s="1"/>
  <c r="T255" i="1"/>
  <c r="AI255" i="17" s="1"/>
  <c r="AJ255" i="17"/>
  <c r="V255" i="1"/>
  <c r="AK255" i="17" s="1"/>
  <c r="W255" i="1"/>
  <c r="AL255" i="17" s="1"/>
  <c r="X255" i="1"/>
  <c r="AM255" i="17" s="1"/>
  <c r="Y255" i="1"/>
  <c r="AN255" i="17" s="1"/>
  <c r="Z255" i="1"/>
  <c r="AO255" i="17" s="1"/>
  <c r="AA255" i="1"/>
  <c r="AP255" i="17" s="1"/>
  <c r="AB255" i="1"/>
  <c r="AQ255" i="17" s="1"/>
  <c r="Q256" i="1"/>
  <c r="R256" i="1"/>
  <c r="AG256" i="17" s="1"/>
  <c r="S256" i="1"/>
  <c r="AH256" i="17" s="1"/>
  <c r="T256" i="1"/>
  <c r="AI256" i="17" s="1"/>
  <c r="AJ256" i="17"/>
  <c r="V256" i="1"/>
  <c r="AK256" i="17" s="1"/>
  <c r="W256" i="1"/>
  <c r="AL256" i="17" s="1"/>
  <c r="X256" i="1"/>
  <c r="AM256" i="17" s="1"/>
  <c r="Y256" i="1"/>
  <c r="AN256" i="17" s="1"/>
  <c r="Z256" i="1"/>
  <c r="AO256" i="17" s="1"/>
  <c r="AA256" i="1"/>
  <c r="AP256" i="17" s="1"/>
  <c r="AB256" i="1"/>
  <c r="AQ256" i="17" s="1"/>
  <c r="Q257" i="1"/>
  <c r="R257" i="1"/>
  <c r="AG257" i="17" s="1"/>
  <c r="S257" i="1"/>
  <c r="AH257" i="17" s="1"/>
  <c r="T257" i="1"/>
  <c r="AI257" i="17" s="1"/>
  <c r="AJ257" i="17"/>
  <c r="V257" i="1"/>
  <c r="AK257" i="17" s="1"/>
  <c r="W257" i="1"/>
  <c r="AL257" i="17" s="1"/>
  <c r="X257" i="1"/>
  <c r="AM257" i="17" s="1"/>
  <c r="Y257" i="1"/>
  <c r="AN257" i="17" s="1"/>
  <c r="Z257" i="1"/>
  <c r="AO257" i="17" s="1"/>
  <c r="AA257" i="1"/>
  <c r="AP257" i="17" s="1"/>
  <c r="AB257" i="1"/>
  <c r="AQ257" i="17" s="1"/>
  <c r="Q258" i="1"/>
  <c r="R258" i="1"/>
  <c r="AG258" i="17" s="1"/>
  <c r="S258" i="1"/>
  <c r="AH258" i="17" s="1"/>
  <c r="T258" i="1"/>
  <c r="AI258" i="17" s="1"/>
  <c r="AJ258" i="17"/>
  <c r="V258" i="1"/>
  <c r="AK258" i="17" s="1"/>
  <c r="W258" i="1"/>
  <c r="AL258" i="17" s="1"/>
  <c r="X258" i="1"/>
  <c r="AM258" i="17" s="1"/>
  <c r="Y258" i="1"/>
  <c r="AN258" i="17" s="1"/>
  <c r="Z258" i="1"/>
  <c r="AO258" i="17" s="1"/>
  <c r="AA258" i="1"/>
  <c r="AP258" i="17" s="1"/>
  <c r="AB258" i="1"/>
  <c r="AQ258" i="17" s="1"/>
  <c r="Q259" i="1"/>
  <c r="R259" i="1"/>
  <c r="AG259" i="17" s="1"/>
  <c r="S259" i="1"/>
  <c r="AH259" i="17" s="1"/>
  <c r="T259" i="1"/>
  <c r="AI259" i="17" s="1"/>
  <c r="AJ259" i="17"/>
  <c r="V259" i="1"/>
  <c r="AK259" i="17" s="1"/>
  <c r="W259" i="1"/>
  <c r="AL259" i="17" s="1"/>
  <c r="X259" i="1"/>
  <c r="AM259" i="17" s="1"/>
  <c r="Y259" i="1"/>
  <c r="AN259" i="17" s="1"/>
  <c r="Z259" i="1"/>
  <c r="AO259" i="17" s="1"/>
  <c r="AA259" i="1"/>
  <c r="AP259" i="17" s="1"/>
  <c r="AB259" i="1"/>
  <c r="AQ259" i="17" s="1"/>
  <c r="Q260" i="1"/>
  <c r="R260" i="1"/>
  <c r="AG260" i="17" s="1"/>
  <c r="S260" i="1"/>
  <c r="AH260" i="17" s="1"/>
  <c r="T260" i="1"/>
  <c r="AI260" i="17" s="1"/>
  <c r="AJ260" i="17"/>
  <c r="V260" i="1"/>
  <c r="AK260" i="17" s="1"/>
  <c r="W260" i="1"/>
  <c r="AL260" i="17" s="1"/>
  <c r="X260" i="1"/>
  <c r="AM260" i="17" s="1"/>
  <c r="Y260" i="1"/>
  <c r="AN260" i="17" s="1"/>
  <c r="Z260" i="1"/>
  <c r="AO260" i="17" s="1"/>
  <c r="AA260" i="1"/>
  <c r="AP260" i="17" s="1"/>
  <c r="AB260" i="1"/>
  <c r="AQ260" i="17" s="1"/>
  <c r="Q261" i="1"/>
  <c r="R261" i="1"/>
  <c r="AG261" i="17" s="1"/>
  <c r="S261" i="1"/>
  <c r="AH261" i="17" s="1"/>
  <c r="T261" i="1"/>
  <c r="AI261" i="17" s="1"/>
  <c r="AJ261" i="17"/>
  <c r="V261" i="1"/>
  <c r="AK261" i="17" s="1"/>
  <c r="W261" i="1"/>
  <c r="AL261" i="17" s="1"/>
  <c r="X261" i="1"/>
  <c r="AM261" i="17" s="1"/>
  <c r="Y261" i="1"/>
  <c r="AN261" i="17" s="1"/>
  <c r="Z261" i="1"/>
  <c r="AO261" i="17" s="1"/>
  <c r="AA261" i="1"/>
  <c r="AP261" i="17" s="1"/>
  <c r="AB261" i="1"/>
  <c r="AQ261" i="17" s="1"/>
  <c r="Q262" i="1"/>
  <c r="R262" i="1"/>
  <c r="AG262" i="17" s="1"/>
  <c r="S262" i="1"/>
  <c r="AH262" i="17" s="1"/>
  <c r="T262" i="1"/>
  <c r="AI262" i="17" s="1"/>
  <c r="AJ262" i="17"/>
  <c r="V262" i="1"/>
  <c r="AK262" i="17" s="1"/>
  <c r="W262" i="1"/>
  <c r="AL262" i="17" s="1"/>
  <c r="X262" i="1"/>
  <c r="AM262" i="17" s="1"/>
  <c r="Y262" i="1"/>
  <c r="AN262" i="17" s="1"/>
  <c r="Z262" i="1"/>
  <c r="AO262" i="17" s="1"/>
  <c r="AA262" i="1"/>
  <c r="AP262" i="17" s="1"/>
  <c r="AB262" i="1"/>
  <c r="AQ262" i="17" s="1"/>
  <c r="Q263" i="1"/>
  <c r="R263" i="1"/>
  <c r="AG263" i="17" s="1"/>
  <c r="S263" i="1"/>
  <c r="AH263" i="17" s="1"/>
  <c r="T263" i="1"/>
  <c r="AI263" i="17" s="1"/>
  <c r="AJ263" i="17"/>
  <c r="V263" i="1"/>
  <c r="AK263" i="17" s="1"/>
  <c r="W263" i="1"/>
  <c r="AL263" i="17" s="1"/>
  <c r="X263" i="1"/>
  <c r="AM263" i="17" s="1"/>
  <c r="Y263" i="1"/>
  <c r="AN263" i="17" s="1"/>
  <c r="Z263" i="1"/>
  <c r="AO263" i="17" s="1"/>
  <c r="AA263" i="1"/>
  <c r="AP263" i="17" s="1"/>
  <c r="AB263" i="1"/>
  <c r="AQ263" i="17" s="1"/>
  <c r="Q264" i="1"/>
  <c r="R264" i="1"/>
  <c r="AG264" i="17" s="1"/>
  <c r="S264" i="1"/>
  <c r="AH264" i="17" s="1"/>
  <c r="T264" i="1"/>
  <c r="AI264" i="17" s="1"/>
  <c r="AJ264" i="17"/>
  <c r="V264" i="1"/>
  <c r="AK264" i="17" s="1"/>
  <c r="W264" i="1"/>
  <c r="AL264" i="17" s="1"/>
  <c r="X264" i="1"/>
  <c r="AM264" i="17" s="1"/>
  <c r="Y264" i="1"/>
  <c r="AN264" i="17" s="1"/>
  <c r="Z264" i="1"/>
  <c r="AO264" i="17" s="1"/>
  <c r="AA264" i="1"/>
  <c r="AP264" i="17" s="1"/>
  <c r="AB264" i="1"/>
  <c r="AQ264" i="17" s="1"/>
  <c r="Q265" i="1"/>
  <c r="R265" i="1"/>
  <c r="AG265" i="17" s="1"/>
  <c r="S265" i="1"/>
  <c r="AH265" i="17" s="1"/>
  <c r="T265" i="1"/>
  <c r="AI265" i="17" s="1"/>
  <c r="AJ265" i="17"/>
  <c r="V265" i="1"/>
  <c r="AK265" i="17" s="1"/>
  <c r="W265" i="1"/>
  <c r="AL265" i="17" s="1"/>
  <c r="X265" i="1"/>
  <c r="AM265" i="17" s="1"/>
  <c r="Y265" i="1"/>
  <c r="AN265" i="17" s="1"/>
  <c r="Z265" i="1"/>
  <c r="AO265" i="17" s="1"/>
  <c r="AA265" i="1"/>
  <c r="AP265" i="17" s="1"/>
  <c r="AB265" i="1"/>
  <c r="AQ265" i="17" s="1"/>
  <c r="Q266" i="1"/>
  <c r="R266" i="1"/>
  <c r="AG266" i="17" s="1"/>
  <c r="S266" i="1"/>
  <c r="AH266" i="17" s="1"/>
  <c r="T266" i="1"/>
  <c r="AI266" i="17" s="1"/>
  <c r="AJ266" i="17"/>
  <c r="V266" i="1"/>
  <c r="AK266" i="17" s="1"/>
  <c r="W266" i="1"/>
  <c r="AL266" i="17" s="1"/>
  <c r="X266" i="1"/>
  <c r="AM266" i="17" s="1"/>
  <c r="Y266" i="1"/>
  <c r="AN266" i="17" s="1"/>
  <c r="Z266" i="1"/>
  <c r="AO266" i="17" s="1"/>
  <c r="AA266" i="1"/>
  <c r="AP266" i="17" s="1"/>
  <c r="AB266" i="1"/>
  <c r="AQ266" i="17" s="1"/>
  <c r="Q267" i="1"/>
  <c r="R267" i="1"/>
  <c r="AG267" i="17" s="1"/>
  <c r="S267" i="1"/>
  <c r="AH267" i="17" s="1"/>
  <c r="T267" i="1"/>
  <c r="AI267" i="17" s="1"/>
  <c r="AJ267" i="17"/>
  <c r="V267" i="1"/>
  <c r="AK267" i="17" s="1"/>
  <c r="W267" i="1"/>
  <c r="AL267" i="17" s="1"/>
  <c r="X267" i="1"/>
  <c r="AM267" i="17" s="1"/>
  <c r="Y267" i="1"/>
  <c r="AN267" i="17" s="1"/>
  <c r="Z267" i="1"/>
  <c r="AO267" i="17" s="1"/>
  <c r="AA267" i="1"/>
  <c r="AP267" i="17" s="1"/>
  <c r="AB267" i="1"/>
  <c r="AQ267" i="17" s="1"/>
  <c r="Q268" i="1"/>
  <c r="R268" i="1"/>
  <c r="AG268" i="17" s="1"/>
  <c r="S268" i="1"/>
  <c r="AH268" i="17" s="1"/>
  <c r="T268" i="1"/>
  <c r="AI268" i="17" s="1"/>
  <c r="AJ268" i="17"/>
  <c r="V268" i="1"/>
  <c r="AK268" i="17" s="1"/>
  <c r="W268" i="1"/>
  <c r="AL268" i="17" s="1"/>
  <c r="X268" i="1"/>
  <c r="AM268" i="17" s="1"/>
  <c r="Y268" i="1"/>
  <c r="AN268" i="17" s="1"/>
  <c r="Z268" i="1"/>
  <c r="AO268" i="17" s="1"/>
  <c r="AA268" i="1"/>
  <c r="AP268" i="17" s="1"/>
  <c r="AB268" i="1"/>
  <c r="AQ268" i="17" s="1"/>
  <c r="Q269" i="1"/>
  <c r="R269" i="1"/>
  <c r="AG269" i="17" s="1"/>
  <c r="S269" i="1"/>
  <c r="AH269" i="17" s="1"/>
  <c r="T269" i="1"/>
  <c r="AI269" i="17" s="1"/>
  <c r="AJ269" i="17"/>
  <c r="V269" i="1"/>
  <c r="AK269" i="17" s="1"/>
  <c r="W269" i="1"/>
  <c r="AL269" i="17" s="1"/>
  <c r="X269" i="1"/>
  <c r="AM269" i="17" s="1"/>
  <c r="Y269" i="1"/>
  <c r="AN269" i="17" s="1"/>
  <c r="Z269" i="1"/>
  <c r="AO269" i="17" s="1"/>
  <c r="AA269" i="1"/>
  <c r="AP269" i="17" s="1"/>
  <c r="AB269" i="1"/>
  <c r="AQ269" i="17" s="1"/>
  <c r="Q270" i="1"/>
  <c r="R270" i="1"/>
  <c r="AG270" i="17" s="1"/>
  <c r="S270" i="1"/>
  <c r="AH270" i="17" s="1"/>
  <c r="T270" i="1"/>
  <c r="AI270" i="17" s="1"/>
  <c r="AJ270" i="17"/>
  <c r="V270" i="1"/>
  <c r="AK270" i="17" s="1"/>
  <c r="W270" i="1"/>
  <c r="AL270" i="17" s="1"/>
  <c r="X270" i="1"/>
  <c r="AM270" i="17" s="1"/>
  <c r="Y270" i="1"/>
  <c r="AN270" i="17" s="1"/>
  <c r="Z270" i="1"/>
  <c r="AO270" i="17" s="1"/>
  <c r="AA270" i="1"/>
  <c r="AP270" i="17" s="1"/>
  <c r="AB270" i="1"/>
  <c r="AQ270" i="17" s="1"/>
  <c r="Q271" i="1"/>
  <c r="R271" i="1"/>
  <c r="AG271" i="17" s="1"/>
  <c r="S271" i="1"/>
  <c r="AH271" i="17" s="1"/>
  <c r="T271" i="1"/>
  <c r="AI271" i="17" s="1"/>
  <c r="AJ271" i="17"/>
  <c r="V271" i="1"/>
  <c r="AK271" i="17" s="1"/>
  <c r="W271" i="1"/>
  <c r="AL271" i="17" s="1"/>
  <c r="X271" i="1"/>
  <c r="AM271" i="17" s="1"/>
  <c r="Y271" i="1"/>
  <c r="AN271" i="17" s="1"/>
  <c r="Z271" i="1"/>
  <c r="AO271" i="17" s="1"/>
  <c r="AA271" i="1"/>
  <c r="AP271" i="17" s="1"/>
  <c r="AB271" i="1"/>
  <c r="AQ271" i="17" s="1"/>
  <c r="Q272" i="1"/>
  <c r="R272" i="1"/>
  <c r="AG272" i="17" s="1"/>
  <c r="S272" i="1"/>
  <c r="AH272" i="17" s="1"/>
  <c r="T272" i="1"/>
  <c r="AI272" i="17" s="1"/>
  <c r="AJ272" i="17"/>
  <c r="V272" i="1"/>
  <c r="AK272" i="17" s="1"/>
  <c r="W272" i="1"/>
  <c r="AL272" i="17" s="1"/>
  <c r="X272" i="1"/>
  <c r="AM272" i="17" s="1"/>
  <c r="Y272" i="1"/>
  <c r="AN272" i="17" s="1"/>
  <c r="Z272" i="1"/>
  <c r="AO272" i="17" s="1"/>
  <c r="AA272" i="1"/>
  <c r="AP272" i="17" s="1"/>
  <c r="AB272" i="1"/>
  <c r="AQ272" i="17" s="1"/>
  <c r="Q273" i="1"/>
  <c r="R273" i="1"/>
  <c r="AG273" i="17" s="1"/>
  <c r="S273" i="1"/>
  <c r="AH273" i="17" s="1"/>
  <c r="T273" i="1"/>
  <c r="AI273" i="17" s="1"/>
  <c r="AJ273" i="17"/>
  <c r="V273" i="1"/>
  <c r="AK273" i="17" s="1"/>
  <c r="W273" i="1"/>
  <c r="AL273" i="17" s="1"/>
  <c r="X273" i="1"/>
  <c r="AM273" i="17" s="1"/>
  <c r="Y273" i="1"/>
  <c r="AN273" i="17" s="1"/>
  <c r="Z273" i="1"/>
  <c r="AO273" i="17" s="1"/>
  <c r="AA273" i="1"/>
  <c r="AP273" i="17" s="1"/>
  <c r="AB273" i="1"/>
  <c r="AQ273" i="17" s="1"/>
  <c r="Q274" i="1"/>
  <c r="R274" i="1"/>
  <c r="AG274" i="17" s="1"/>
  <c r="S274" i="1"/>
  <c r="AH274" i="17" s="1"/>
  <c r="T274" i="1"/>
  <c r="AI274" i="17" s="1"/>
  <c r="AJ274" i="17"/>
  <c r="V274" i="1"/>
  <c r="AK274" i="17" s="1"/>
  <c r="W274" i="1"/>
  <c r="AL274" i="17" s="1"/>
  <c r="X274" i="1"/>
  <c r="AM274" i="17" s="1"/>
  <c r="Y274" i="1"/>
  <c r="AN274" i="17" s="1"/>
  <c r="Z274" i="1"/>
  <c r="AO274" i="17" s="1"/>
  <c r="AA274" i="1"/>
  <c r="AP274" i="17" s="1"/>
  <c r="AB274" i="1"/>
  <c r="AQ274" i="17" s="1"/>
  <c r="Q275" i="1"/>
  <c r="R275" i="1"/>
  <c r="AG275" i="17" s="1"/>
  <c r="S275" i="1"/>
  <c r="AH275" i="17" s="1"/>
  <c r="T275" i="1"/>
  <c r="AI275" i="17" s="1"/>
  <c r="AJ275" i="17"/>
  <c r="V275" i="1"/>
  <c r="AK275" i="17" s="1"/>
  <c r="W275" i="1"/>
  <c r="AL275" i="17" s="1"/>
  <c r="X275" i="1"/>
  <c r="AM275" i="17" s="1"/>
  <c r="Y275" i="1"/>
  <c r="AN275" i="17" s="1"/>
  <c r="Z275" i="1"/>
  <c r="AO275" i="17" s="1"/>
  <c r="AA275" i="1"/>
  <c r="AP275" i="17" s="1"/>
  <c r="AB275" i="1"/>
  <c r="AQ275" i="17" s="1"/>
  <c r="Q276" i="1"/>
  <c r="R276" i="1"/>
  <c r="AG276" i="17" s="1"/>
  <c r="S276" i="1"/>
  <c r="AH276" i="17" s="1"/>
  <c r="T276" i="1"/>
  <c r="AI276" i="17" s="1"/>
  <c r="AJ276" i="17"/>
  <c r="V276" i="1"/>
  <c r="AK276" i="17" s="1"/>
  <c r="W276" i="1"/>
  <c r="AL276" i="17" s="1"/>
  <c r="X276" i="1"/>
  <c r="AM276" i="17" s="1"/>
  <c r="Y276" i="1"/>
  <c r="AN276" i="17" s="1"/>
  <c r="Z276" i="1"/>
  <c r="AO276" i="17" s="1"/>
  <c r="AA276" i="1"/>
  <c r="AP276" i="17" s="1"/>
  <c r="AB276" i="1"/>
  <c r="AQ276" i="17" s="1"/>
  <c r="Q277" i="1"/>
  <c r="R277" i="1"/>
  <c r="AG277" i="17" s="1"/>
  <c r="S277" i="1"/>
  <c r="AH277" i="17" s="1"/>
  <c r="T277" i="1"/>
  <c r="AI277" i="17" s="1"/>
  <c r="AJ277" i="17"/>
  <c r="V277" i="1"/>
  <c r="AK277" i="17" s="1"/>
  <c r="W277" i="1"/>
  <c r="AL277" i="17" s="1"/>
  <c r="X277" i="1"/>
  <c r="AM277" i="17" s="1"/>
  <c r="Y277" i="1"/>
  <c r="AN277" i="17" s="1"/>
  <c r="Z277" i="1"/>
  <c r="AO277" i="17" s="1"/>
  <c r="AA277" i="1"/>
  <c r="AP277" i="17" s="1"/>
  <c r="AB277" i="1"/>
  <c r="AQ277" i="17" s="1"/>
  <c r="Q278" i="1"/>
  <c r="R278" i="1"/>
  <c r="AG278" i="17" s="1"/>
  <c r="S278" i="1"/>
  <c r="AH278" i="17" s="1"/>
  <c r="T278" i="1"/>
  <c r="AI278" i="17" s="1"/>
  <c r="AJ278" i="17"/>
  <c r="V278" i="1"/>
  <c r="AK278" i="17" s="1"/>
  <c r="W278" i="1"/>
  <c r="AL278" i="17" s="1"/>
  <c r="X278" i="1"/>
  <c r="AM278" i="17" s="1"/>
  <c r="Y278" i="1"/>
  <c r="AN278" i="17" s="1"/>
  <c r="Z278" i="1"/>
  <c r="AO278" i="17" s="1"/>
  <c r="AA278" i="1"/>
  <c r="AP278" i="17" s="1"/>
  <c r="AB278" i="1"/>
  <c r="AQ278" i="17" s="1"/>
  <c r="Q279" i="1"/>
  <c r="R279" i="1"/>
  <c r="AG279" i="17" s="1"/>
  <c r="S279" i="1"/>
  <c r="AH279" i="17" s="1"/>
  <c r="T279" i="1"/>
  <c r="AI279" i="17" s="1"/>
  <c r="AJ279" i="17"/>
  <c r="V279" i="1"/>
  <c r="AK279" i="17" s="1"/>
  <c r="W279" i="1"/>
  <c r="AL279" i="17" s="1"/>
  <c r="X279" i="1"/>
  <c r="AM279" i="17" s="1"/>
  <c r="Y279" i="1"/>
  <c r="AN279" i="17" s="1"/>
  <c r="Z279" i="1"/>
  <c r="AO279" i="17" s="1"/>
  <c r="AA279" i="1"/>
  <c r="AP279" i="17" s="1"/>
  <c r="AB279" i="1"/>
  <c r="AQ279" i="17" s="1"/>
  <c r="Q280" i="1"/>
  <c r="R280" i="1"/>
  <c r="AG280" i="17" s="1"/>
  <c r="S280" i="1"/>
  <c r="AH280" i="17" s="1"/>
  <c r="T280" i="1"/>
  <c r="AI280" i="17" s="1"/>
  <c r="AJ280" i="17"/>
  <c r="V280" i="1"/>
  <c r="AK280" i="17" s="1"/>
  <c r="W280" i="1"/>
  <c r="AL280" i="17" s="1"/>
  <c r="X280" i="1"/>
  <c r="AM280" i="17" s="1"/>
  <c r="Y280" i="1"/>
  <c r="AN280" i="17" s="1"/>
  <c r="Z280" i="1"/>
  <c r="AO280" i="17" s="1"/>
  <c r="AA280" i="1"/>
  <c r="AP280" i="17" s="1"/>
  <c r="AB280" i="1"/>
  <c r="AQ280" i="17" s="1"/>
  <c r="Q281" i="1"/>
  <c r="R281" i="1"/>
  <c r="AG281" i="17" s="1"/>
  <c r="S281" i="1"/>
  <c r="AH281" i="17" s="1"/>
  <c r="T281" i="1"/>
  <c r="AI281" i="17" s="1"/>
  <c r="AJ281" i="17"/>
  <c r="V281" i="1"/>
  <c r="AK281" i="17" s="1"/>
  <c r="W281" i="1"/>
  <c r="AL281" i="17" s="1"/>
  <c r="X281" i="1"/>
  <c r="AM281" i="17" s="1"/>
  <c r="Y281" i="1"/>
  <c r="AN281" i="17" s="1"/>
  <c r="Z281" i="1"/>
  <c r="AO281" i="17" s="1"/>
  <c r="AA281" i="1"/>
  <c r="AP281" i="17" s="1"/>
  <c r="AB281" i="1"/>
  <c r="AQ281" i="17" s="1"/>
  <c r="Q282" i="1"/>
  <c r="R282" i="1"/>
  <c r="AG282" i="17" s="1"/>
  <c r="S282" i="1"/>
  <c r="AH282" i="17" s="1"/>
  <c r="T282" i="1"/>
  <c r="AI282" i="17" s="1"/>
  <c r="AJ282" i="17"/>
  <c r="V282" i="1"/>
  <c r="AK282" i="17" s="1"/>
  <c r="W282" i="1"/>
  <c r="AL282" i="17" s="1"/>
  <c r="X282" i="1"/>
  <c r="AM282" i="17" s="1"/>
  <c r="Y282" i="1"/>
  <c r="AN282" i="17" s="1"/>
  <c r="Z282" i="1"/>
  <c r="AO282" i="17" s="1"/>
  <c r="AA282" i="1"/>
  <c r="AP282" i="17" s="1"/>
  <c r="AB282" i="1"/>
  <c r="AQ282" i="17" s="1"/>
  <c r="Q283" i="1"/>
  <c r="R283" i="1"/>
  <c r="AG283" i="17" s="1"/>
  <c r="S283" i="1"/>
  <c r="AH283" i="17" s="1"/>
  <c r="T283" i="1"/>
  <c r="AI283" i="17" s="1"/>
  <c r="AJ283" i="17"/>
  <c r="V283" i="1"/>
  <c r="AK283" i="17" s="1"/>
  <c r="W283" i="1"/>
  <c r="AL283" i="17" s="1"/>
  <c r="X283" i="1"/>
  <c r="AM283" i="17" s="1"/>
  <c r="Y283" i="1"/>
  <c r="AN283" i="17" s="1"/>
  <c r="Z283" i="1"/>
  <c r="AO283" i="17" s="1"/>
  <c r="AA283" i="1"/>
  <c r="AP283" i="17" s="1"/>
  <c r="AB283" i="1"/>
  <c r="AQ283" i="17" s="1"/>
  <c r="Q284" i="1"/>
  <c r="R284" i="1"/>
  <c r="AG284" i="17" s="1"/>
  <c r="S284" i="1"/>
  <c r="AH284" i="17" s="1"/>
  <c r="T284" i="1"/>
  <c r="AI284" i="17" s="1"/>
  <c r="AJ284" i="17"/>
  <c r="V284" i="1"/>
  <c r="AK284" i="17" s="1"/>
  <c r="W284" i="1"/>
  <c r="AL284" i="17" s="1"/>
  <c r="X284" i="1"/>
  <c r="AM284" i="17" s="1"/>
  <c r="Y284" i="1"/>
  <c r="AN284" i="17" s="1"/>
  <c r="Z284" i="1"/>
  <c r="AO284" i="17" s="1"/>
  <c r="AA284" i="1"/>
  <c r="AP284" i="17" s="1"/>
  <c r="AB284" i="1"/>
  <c r="AQ284" i="17" s="1"/>
  <c r="Q285" i="1"/>
  <c r="R285" i="1"/>
  <c r="AG285" i="17" s="1"/>
  <c r="S285" i="1"/>
  <c r="AH285" i="17" s="1"/>
  <c r="T285" i="1"/>
  <c r="AI285" i="17" s="1"/>
  <c r="AJ285" i="17"/>
  <c r="V285" i="1"/>
  <c r="AK285" i="17" s="1"/>
  <c r="W285" i="1"/>
  <c r="AL285" i="17" s="1"/>
  <c r="X285" i="1"/>
  <c r="AM285" i="17" s="1"/>
  <c r="Y285" i="1"/>
  <c r="AN285" i="17" s="1"/>
  <c r="Z285" i="1"/>
  <c r="AO285" i="17" s="1"/>
  <c r="AA285" i="1"/>
  <c r="AP285" i="17" s="1"/>
  <c r="AB285" i="1"/>
  <c r="AQ285" i="17" s="1"/>
  <c r="Q286" i="1"/>
  <c r="R286" i="1"/>
  <c r="AG286" i="17" s="1"/>
  <c r="S286" i="1"/>
  <c r="AH286" i="17" s="1"/>
  <c r="T286" i="1"/>
  <c r="AI286" i="17" s="1"/>
  <c r="AJ286" i="17"/>
  <c r="V286" i="1"/>
  <c r="AK286" i="17" s="1"/>
  <c r="W286" i="1"/>
  <c r="AL286" i="17" s="1"/>
  <c r="X286" i="1"/>
  <c r="AM286" i="17" s="1"/>
  <c r="Y286" i="1"/>
  <c r="AN286" i="17" s="1"/>
  <c r="Z286" i="1"/>
  <c r="AO286" i="17" s="1"/>
  <c r="AA286" i="1"/>
  <c r="AP286" i="17" s="1"/>
  <c r="AB286" i="1"/>
  <c r="AQ286" i="17" s="1"/>
  <c r="Q287" i="1"/>
  <c r="R287" i="1"/>
  <c r="AG287" i="17" s="1"/>
  <c r="S287" i="1"/>
  <c r="AH287" i="17" s="1"/>
  <c r="T287" i="1"/>
  <c r="AI287" i="17" s="1"/>
  <c r="AJ287" i="17"/>
  <c r="V287" i="1"/>
  <c r="AK287" i="17" s="1"/>
  <c r="W287" i="1"/>
  <c r="AL287" i="17" s="1"/>
  <c r="X287" i="1"/>
  <c r="AM287" i="17" s="1"/>
  <c r="Y287" i="1"/>
  <c r="AN287" i="17" s="1"/>
  <c r="Z287" i="1"/>
  <c r="AO287" i="17" s="1"/>
  <c r="AA287" i="1"/>
  <c r="AP287" i="17" s="1"/>
  <c r="AB287" i="1"/>
  <c r="AQ287" i="17" s="1"/>
  <c r="Q288" i="1"/>
  <c r="R288" i="1"/>
  <c r="AG288" i="17" s="1"/>
  <c r="S288" i="1"/>
  <c r="AH288" i="17" s="1"/>
  <c r="T288" i="1"/>
  <c r="AI288" i="17" s="1"/>
  <c r="AJ288" i="17"/>
  <c r="V288" i="1"/>
  <c r="AK288" i="17" s="1"/>
  <c r="W288" i="1"/>
  <c r="AL288" i="17" s="1"/>
  <c r="X288" i="1"/>
  <c r="AM288" i="17" s="1"/>
  <c r="Y288" i="1"/>
  <c r="AN288" i="17" s="1"/>
  <c r="Z288" i="1"/>
  <c r="AO288" i="17" s="1"/>
  <c r="AA288" i="1"/>
  <c r="AP288" i="17" s="1"/>
  <c r="AB288" i="1"/>
  <c r="AQ288" i="17" s="1"/>
  <c r="Q289" i="1"/>
  <c r="R289" i="1"/>
  <c r="AG289" i="17" s="1"/>
  <c r="S289" i="1"/>
  <c r="AH289" i="17" s="1"/>
  <c r="T289" i="1"/>
  <c r="AI289" i="17" s="1"/>
  <c r="AJ289" i="17"/>
  <c r="V289" i="1"/>
  <c r="AK289" i="17" s="1"/>
  <c r="W289" i="1"/>
  <c r="AL289" i="17" s="1"/>
  <c r="X289" i="1"/>
  <c r="AM289" i="17" s="1"/>
  <c r="Y289" i="1"/>
  <c r="AN289" i="17" s="1"/>
  <c r="Z289" i="1"/>
  <c r="AO289" i="17" s="1"/>
  <c r="AA289" i="1"/>
  <c r="AP289" i="17" s="1"/>
  <c r="AB289" i="1"/>
  <c r="AQ289" i="17" s="1"/>
  <c r="Q290" i="1"/>
  <c r="R290" i="1"/>
  <c r="AG290" i="17" s="1"/>
  <c r="S290" i="1"/>
  <c r="AH290" i="17" s="1"/>
  <c r="T290" i="1"/>
  <c r="AI290" i="17" s="1"/>
  <c r="AJ290" i="17"/>
  <c r="V290" i="1"/>
  <c r="AK290" i="17" s="1"/>
  <c r="W290" i="1"/>
  <c r="AL290" i="17" s="1"/>
  <c r="X290" i="1"/>
  <c r="AM290" i="17" s="1"/>
  <c r="Y290" i="1"/>
  <c r="AN290" i="17" s="1"/>
  <c r="Z290" i="1"/>
  <c r="AO290" i="17" s="1"/>
  <c r="AA290" i="1"/>
  <c r="AP290" i="17" s="1"/>
  <c r="AB290" i="1"/>
  <c r="AQ290" i="17" s="1"/>
  <c r="Q291" i="1"/>
  <c r="R291" i="1"/>
  <c r="AG291" i="17" s="1"/>
  <c r="S291" i="1"/>
  <c r="AH291" i="17" s="1"/>
  <c r="T291" i="1"/>
  <c r="AI291" i="17" s="1"/>
  <c r="AJ291" i="17"/>
  <c r="V291" i="1"/>
  <c r="AK291" i="17" s="1"/>
  <c r="W291" i="1"/>
  <c r="AL291" i="17" s="1"/>
  <c r="X291" i="1"/>
  <c r="AM291" i="17" s="1"/>
  <c r="Y291" i="1"/>
  <c r="AN291" i="17" s="1"/>
  <c r="Z291" i="1"/>
  <c r="AO291" i="17" s="1"/>
  <c r="AA291" i="1"/>
  <c r="AP291" i="17" s="1"/>
  <c r="AB291" i="1"/>
  <c r="AQ291" i="17" s="1"/>
  <c r="Q292" i="1"/>
  <c r="R292" i="1"/>
  <c r="AG292" i="17" s="1"/>
  <c r="S292" i="1"/>
  <c r="AH292" i="17" s="1"/>
  <c r="T292" i="1"/>
  <c r="AI292" i="17" s="1"/>
  <c r="AJ292" i="17"/>
  <c r="V292" i="1"/>
  <c r="AK292" i="17" s="1"/>
  <c r="W292" i="1"/>
  <c r="AL292" i="17" s="1"/>
  <c r="X292" i="1"/>
  <c r="AM292" i="17" s="1"/>
  <c r="Y292" i="1"/>
  <c r="AN292" i="17" s="1"/>
  <c r="Z292" i="1"/>
  <c r="AO292" i="17" s="1"/>
  <c r="AA292" i="1"/>
  <c r="AP292" i="17" s="1"/>
  <c r="AB292" i="1"/>
  <c r="AQ292" i="17" s="1"/>
  <c r="Q293" i="1"/>
  <c r="R293" i="1"/>
  <c r="AG293" i="17" s="1"/>
  <c r="S293" i="1"/>
  <c r="AH293" i="17" s="1"/>
  <c r="T293" i="1"/>
  <c r="AI293" i="17" s="1"/>
  <c r="AJ293" i="17"/>
  <c r="V293" i="1"/>
  <c r="AK293" i="17" s="1"/>
  <c r="W293" i="1"/>
  <c r="AL293" i="17" s="1"/>
  <c r="X293" i="1"/>
  <c r="AM293" i="17" s="1"/>
  <c r="Y293" i="1"/>
  <c r="AN293" i="17" s="1"/>
  <c r="Z293" i="1"/>
  <c r="AO293" i="17" s="1"/>
  <c r="AA293" i="1"/>
  <c r="AP293" i="17" s="1"/>
  <c r="AB293" i="1"/>
  <c r="AQ293" i="17" s="1"/>
  <c r="Q294" i="1"/>
  <c r="R294" i="1"/>
  <c r="AG294" i="17" s="1"/>
  <c r="S294" i="1"/>
  <c r="AH294" i="17" s="1"/>
  <c r="T294" i="1"/>
  <c r="AI294" i="17" s="1"/>
  <c r="AJ294" i="17"/>
  <c r="V294" i="1"/>
  <c r="AK294" i="17" s="1"/>
  <c r="W294" i="1"/>
  <c r="AL294" i="17" s="1"/>
  <c r="X294" i="1"/>
  <c r="AM294" i="17" s="1"/>
  <c r="Y294" i="1"/>
  <c r="AN294" i="17" s="1"/>
  <c r="Z294" i="1"/>
  <c r="AO294" i="17" s="1"/>
  <c r="AA294" i="1"/>
  <c r="AP294" i="17" s="1"/>
  <c r="AB294" i="1"/>
  <c r="AQ294" i="17" s="1"/>
  <c r="Q295" i="1"/>
  <c r="R295" i="1"/>
  <c r="AG295" i="17" s="1"/>
  <c r="S295" i="1"/>
  <c r="AH295" i="17" s="1"/>
  <c r="T295" i="1"/>
  <c r="AI295" i="17" s="1"/>
  <c r="AJ295" i="17"/>
  <c r="V295" i="1"/>
  <c r="AK295" i="17" s="1"/>
  <c r="W295" i="1"/>
  <c r="AL295" i="17" s="1"/>
  <c r="X295" i="1"/>
  <c r="AM295" i="17" s="1"/>
  <c r="Y295" i="1"/>
  <c r="AN295" i="17" s="1"/>
  <c r="Z295" i="1"/>
  <c r="AO295" i="17" s="1"/>
  <c r="AA295" i="1"/>
  <c r="AP295" i="17" s="1"/>
  <c r="AB295" i="1"/>
  <c r="AQ295" i="17" s="1"/>
  <c r="Q296" i="1"/>
  <c r="R296" i="1"/>
  <c r="AG296" i="17" s="1"/>
  <c r="S296" i="1"/>
  <c r="AH296" i="17" s="1"/>
  <c r="T296" i="1"/>
  <c r="AI296" i="17" s="1"/>
  <c r="AJ296" i="17"/>
  <c r="V296" i="1"/>
  <c r="AK296" i="17" s="1"/>
  <c r="W296" i="1"/>
  <c r="AL296" i="17" s="1"/>
  <c r="X296" i="1"/>
  <c r="AM296" i="17" s="1"/>
  <c r="Y296" i="1"/>
  <c r="AN296" i="17" s="1"/>
  <c r="Z296" i="1"/>
  <c r="AO296" i="17" s="1"/>
  <c r="AA296" i="1"/>
  <c r="AP296" i="17" s="1"/>
  <c r="AB296" i="1"/>
  <c r="AQ296" i="17" s="1"/>
  <c r="Q297" i="1"/>
  <c r="R297" i="1"/>
  <c r="AG297" i="17" s="1"/>
  <c r="S297" i="1"/>
  <c r="AH297" i="17" s="1"/>
  <c r="T297" i="1"/>
  <c r="AI297" i="17" s="1"/>
  <c r="AJ297" i="17"/>
  <c r="V297" i="1"/>
  <c r="AK297" i="17" s="1"/>
  <c r="W297" i="1"/>
  <c r="AL297" i="17" s="1"/>
  <c r="X297" i="1"/>
  <c r="AM297" i="17" s="1"/>
  <c r="Y297" i="1"/>
  <c r="AN297" i="17" s="1"/>
  <c r="Z297" i="1"/>
  <c r="AO297" i="17" s="1"/>
  <c r="AA297" i="1"/>
  <c r="AP297" i="17" s="1"/>
  <c r="AB297" i="1"/>
  <c r="AQ297" i="17" s="1"/>
  <c r="Q298" i="1"/>
  <c r="R298" i="1"/>
  <c r="AG298" i="17" s="1"/>
  <c r="S298" i="1"/>
  <c r="AH298" i="17" s="1"/>
  <c r="T298" i="1"/>
  <c r="AI298" i="17" s="1"/>
  <c r="AJ298" i="17"/>
  <c r="V298" i="1"/>
  <c r="AK298" i="17" s="1"/>
  <c r="W298" i="1"/>
  <c r="AL298" i="17" s="1"/>
  <c r="X298" i="1"/>
  <c r="AM298" i="17" s="1"/>
  <c r="Y298" i="1"/>
  <c r="AN298" i="17" s="1"/>
  <c r="Z298" i="1"/>
  <c r="AO298" i="17" s="1"/>
  <c r="AA298" i="1"/>
  <c r="AP298" i="17" s="1"/>
  <c r="AB298" i="1"/>
  <c r="AQ298" i="17" s="1"/>
  <c r="Q299" i="1"/>
  <c r="R299" i="1"/>
  <c r="AG299" i="17" s="1"/>
  <c r="S299" i="1"/>
  <c r="AH299" i="17" s="1"/>
  <c r="T299" i="1"/>
  <c r="AI299" i="17" s="1"/>
  <c r="AJ299" i="17"/>
  <c r="V299" i="1"/>
  <c r="AK299" i="17" s="1"/>
  <c r="W299" i="1"/>
  <c r="AL299" i="17" s="1"/>
  <c r="X299" i="1"/>
  <c r="AM299" i="17" s="1"/>
  <c r="Y299" i="1"/>
  <c r="AN299" i="17" s="1"/>
  <c r="Z299" i="1"/>
  <c r="AO299" i="17" s="1"/>
  <c r="AA299" i="1"/>
  <c r="AP299" i="17" s="1"/>
  <c r="AB299" i="1"/>
  <c r="AQ299" i="17" s="1"/>
  <c r="Q300" i="1"/>
  <c r="R300" i="1"/>
  <c r="AG300" i="17" s="1"/>
  <c r="S300" i="1"/>
  <c r="AH300" i="17" s="1"/>
  <c r="T300" i="1"/>
  <c r="AI300" i="17" s="1"/>
  <c r="AJ300" i="17"/>
  <c r="V300" i="1"/>
  <c r="AK300" i="17" s="1"/>
  <c r="W300" i="1"/>
  <c r="AL300" i="17" s="1"/>
  <c r="X300" i="1"/>
  <c r="AM300" i="17" s="1"/>
  <c r="Y300" i="1"/>
  <c r="AN300" i="17" s="1"/>
  <c r="Z300" i="1"/>
  <c r="AO300" i="17" s="1"/>
  <c r="AA300" i="1"/>
  <c r="AP300" i="17" s="1"/>
  <c r="AB300" i="1"/>
  <c r="AQ300" i="17" s="1"/>
  <c r="Q301" i="1"/>
  <c r="R301" i="1"/>
  <c r="AG301" i="17" s="1"/>
  <c r="S301" i="1"/>
  <c r="AH301" i="17" s="1"/>
  <c r="T301" i="1"/>
  <c r="AI301" i="17" s="1"/>
  <c r="AJ301" i="17"/>
  <c r="V301" i="1"/>
  <c r="AK301" i="17" s="1"/>
  <c r="W301" i="1"/>
  <c r="AL301" i="17" s="1"/>
  <c r="X301" i="1"/>
  <c r="AM301" i="17" s="1"/>
  <c r="Y301" i="1"/>
  <c r="AN301" i="17" s="1"/>
  <c r="Z301" i="1"/>
  <c r="AO301" i="17" s="1"/>
  <c r="AA301" i="1"/>
  <c r="AP301" i="17" s="1"/>
  <c r="AB301" i="1"/>
  <c r="AQ301" i="17" s="1"/>
  <c r="Q302" i="1"/>
  <c r="R302" i="1"/>
  <c r="AG302" i="17" s="1"/>
  <c r="S302" i="1"/>
  <c r="AH302" i="17" s="1"/>
  <c r="T302" i="1"/>
  <c r="AI302" i="17" s="1"/>
  <c r="AJ302" i="17"/>
  <c r="V302" i="1"/>
  <c r="AK302" i="17" s="1"/>
  <c r="W302" i="1"/>
  <c r="AL302" i="17" s="1"/>
  <c r="X302" i="1"/>
  <c r="AM302" i="17" s="1"/>
  <c r="Y302" i="1"/>
  <c r="AN302" i="17" s="1"/>
  <c r="Z302" i="1"/>
  <c r="AO302" i="17" s="1"/>
  <c r="AA302" i="1"/>
  <c r="AP302" i="17" s="1"/>
  <c r="AB302" i="1"/>
  <c r="AQ302" i="17" s="1"/>
  <c r="Q303" i="1"/>
  <c r="R303" i="1"/>
  <c r="AG303" i="17" s="1"/>
  <c r="S303" i="1"/>
  <c r="AH303" i="17" s="1"/>
  <c r="T303" i="1"/>
  <c r="AI303" i="17" s="1"/>
  <c r="AJ303" i="17"/>
  <c r="V303" i="1"/>
  <c r="AK303" i="17" s="1"/>
  <c r="W303" i="1"/>
  <c r="AL303" i="17" s="1"/>
  <c r="X303" i="1"/>
  <c r="AM303" i="17" s="1"/>
  <c r="Y303" i="1"/>
  <c r="AN303" i="17" s="1"/>
  <c r="Z303" i="1"/>
  <c r="AO303" i="17" s="1"/>
  <c r="AA303" i="1"/>
  <c r="AP303" i="17" s="1"/>
  <c r="AB303" i="1"/>
  <c r="AQ303" i="17" s="1"/>
  <c r="Q304" i="1"/>
  <c r="R304" i="1"/>
  <c r="AG304" i="17" s="1"/>
  <c r="S304" i="1"/>
  <c r="AH304" i="17" s="1"/>
  <c r="T304" i="1"/>
  <c r="AI304" i="17" s="1"/>
  <c r="AJ304" i="17"/>
  <c r="V304" i="1"/>
  <c r="AK304" i="17" s="1"/>
  <c r="W304" i="1"/>
  <c r="AL304" i="17" s="1"/>
  <c r="X304" i="1"/>
  <c r="AM304" i="17" s="1"/>
  <c r="Y304" i="1"/>
  <c r="AN304" i="17" s="1"/>
  <c r="Z304" i="1"/>
  <c r="AO304" i="17" s="1"/>
  <c r="AA304" i="1"/>
  <c r="AP304" i="17" s="1"/>
  <c r="AB304" i="1"/>
  <c r="AQ304" i="17" s="1"/>
  <c r="Q305" i="1"/>
  <c r="R305" i="1"/>
  <c r="AG305" i="17" s="1"/>
  <c r="S305" i="1"/>
  <c r="AH305" i="17" s="1"/>
  <c r="T305" i="1"/>
  <c r="AI305" i="17" s="1"/>
  <c r="AJ305" i="17"/>
  <c r="V305" i="1"/>
  <c r="AK305" i="17" s="1"/>
  <c r="W305" i="1"/>
  <c r="AL305" i="17" s="1"/>
  <c r="X305" i="1"/>
  <c r="AM305" i="17" s="1"/>
  <c r="Y305" i="1"/>
  <c r="AN305" i="17" s="1"/>
  <c r="Z305" i="1"/>
  <c r="AO305" i="17" s="1"/>
  <c r="AA305" i="1"/>
  <c r="AP305" i="17" s="1"/>
  <c r="AB305" i="1"/>
  <c r="AQ305" i="17" s="1"/>
  <c r="Q306" i="1"/>
  <c r="R306" i="1"/>
  <c r="AG306" i="17" s="1"/>
  <c r="S306" i="1"/>
  <c r="AH306" i="17" s="1"/>
  <c r="T306" i="1"/>
  <c r="AI306" i="17" s="1"/>
  <c r="AJ306" i="17"/>
  <c r="V306" i="1"/>
  <c r="AK306" i="17" s="1"/>
  <c r="W306" i="1"/>
  <c r="AL306" i="17" s="1"/>
  <c r="X306" i="1"/>
  <c r="AM306" i="17" s="1"/>
  <c r="Y306" i="1"/>
  <c r="AN306" i="17" s="1"/>
  <c r="Z306" i="1"/>
  <c r="AO306" i="17" s="1"/>
  <c r="AA306" i="1"/>
  <c r="AP306" i="17" s="1"/>
  <c r="AB306" i="1"/>
  <c r="AQ306" i="17" s="1"/>
  <c r="Q307" i="1"/>
  <c r="R307" i="1"/>
  <c r="AG307" i="17" s="1"/>
  <c r="S307" i="1"/>
  <c r="AH307" i="17" s="1"/>
  <c r="T307" i="1"/>
  <c r="AI307" i="17" s="1"/>
  <c r="AJ307" i="17"/>
  <c r="V307" i="1"/>
  <c r="AK307" i="17" s="1"/>
  <c r="W307" i="1"/>
  <c r="AL307" i="17" s="1"/>
  <c r="X307" i="1"/>
  <c r="AM307" i="17" s="1"/>
  <c r="Y307" i="1"/>
  <c r="AN307" i="17" s="1"/>
  <c r="Z307" i="1"/>
  <c r="AO307" i="17" s="1"/>
  <c r="AA307" i="1"/>
  <c r="AP307" i="17" s="1"/>
  <c r="AB307" i="1"/>
  <c r="AQ307" i="17" s="1"/>
  <c r="Q308" i="1"/>
  <c r="R308" i="1"/>
  <c r="AG308" i="17" s="1"/>
  <c r="S308" i="1"/>
  <c r="AH308" i="17" s="1"/>
  <c r="T308" i="1"/>
  <c r="AI308" i="17" s="1"/>
  <c r="AJ308" i="17"/>
  <c r="V308" i="1"/>
  <c r="AK308" i="17" s="1"/>
  <c r="W308" i="1"/>
  <c r="AL308" i="17" s="1"/>
  <c r="X308" i="1"/>
  <c r="AM308" i="17" s="1"/>
  <c r="Y308" i="1"/>
  <c r="AN308" i="17" s="1"/>
  <c r="Z308" i="1"/>
  <c r="AO308" i="17" s="1"/>
  <c r="AA308" i="1"/>
  <c r="AP308" i="17" s="1"/>
  <c r="AB308" i="1"/>
  <c r="AQ308" i="17" s="1"/>
  <c r="Q309" i="1"/>
  <c r="R309" i="1"/>
  <c r="AG309" i="17" s="1"/>
  <c r="S309" i="1"/>
  <c r="AH309" i="17" s="1"/>
  <c r="T309" i="1"/>
  <c r="AI309" i="17" s="1"/>
  <c r="AJ309" i="17"/>
  <c r="V309" i="1"/>
  <c r="AK309" i="17" s="1"/>
  <c r="W309" i="1"/>
  <c r="AL309" i="17" s="1"/>
  <c r="X309" i="1"/>
  <c r="AM309" i="17" s="1"/>
  <c r="Y309" i="1"/>
  <c r="AN309" i="17" s="1"/>
  <c r="Z309" i="1"/>
  <c r="AO309" i="17" s="1"/>
  <c r="AA309" i="1"/>
  <c r="AP309" i="17" s="1"/>
  <c r="AB309" i="1"/>
  <c r="AQ309" i="17" s="1"/>
  <c r="Q310" i="1"/>
  <c r="R310" i="1"/>
  <c r="AG310" i="17" s="1"/>
  <c r="S310" i="1"/>
  <c r="AH310" i="17" s="1"/>
  <c r="T310" i="1"/>
  <c r="AI310" i="17" s="1"/>
  <c r="AJ310" i="17"/>
  <c r="V310" i="1"/>
  <c r="AK310" i="17" s="1"/>
  <c r="W310" i="1"/>
  <c r="AL310" i="17" s="1"/>
  <c r="X310" i="1"/>
  <c r="AM310" i="17" s="1"/>
  <c r="Y310" i="1"/>
  <c r="AN310" i="17" s="1"/>
  <c r="Z310" i="1"/>
  <c r="AO310" i="17" s="1"/>
  <c r="AA310" i="1"/>
  <c r="AP310" i="17" s="1"/>
  <c r="AB310" i="1"/>
  <c r="AQ310" i="17" s="1"/>
  <c r="Q311" i="1"/>
  <c r="R311" i="1"/>
  <c r="AG311" i="17" s="1"/>
  <c r="S311" i="1"/>
  <c r="AH311" i="17" s="1"/>
  <c r="T311" i="1"/>
  <c r="AI311" i="17" s="1"/>
  <c r="AJ311" i="17"/>
  <c r="V311" i="1"/>
  <c r="AK311" i="17" s="1"/>
  <c r="W311" i="1"/>
  <c r="AL311" i="17" s="1"/>
  <c r="X311" i="1"/>
  <c r="AM311" i="17" s="1"/>
  <c r="Y311" i="1"/>
  <c r="AN311" i="17" s="1"/>
  <c r="Z311" i="1"/>
  <c r="AO311" i="17" s="1"/>
  <c r="AA311" i="1"/>
  <c r="AP311" i="17" s="1"/>
  <c r="AB311" i="1"/>
  <c r="AQ311" i="17" s="1"/>
  <c r="Q312" i="1"/>
  <c r="R312" i="1"/>
  <c r="AG312" i="17" s="1"/>
  <c r="S312" i="1"/>
  <c r="AH312" i="17" s="1"/>
  <c r="T312" i="1"/>
  <c r="AI312" i="17" s="1"/>
  <c r="AJ312" i="17"/>
  <c r="V312" i="1"/>
  <c r="AK312" i="17" s="1"/>
  <c r="W312" i="1"/>
  <c r="AL312" i="17" s="1"/>
  <c r="X312" i="1"/>
  <c r="AM312" i="17" s="1"/>
  <c r="Y312" i="1"/>
  <c r="AN312" i="17" s="1"/>
  <c r="Z312" i="1"/>
  <c r="AO312" i="17" s="1"/>
  <c r="AA312" i="1"/>
  <c r="AP312" i="17" s="1"/>
  <c r="AB312" i="1"/>
  <c r="AQ312" i="17" s="1"/>
  <c r="Q313" i="1"/>
  <c r="R313" i="1"/>
  <c r="AG313" i="17" s="1"/>
  <c r="S313" i="1"/>
  <c r="AH313" i="17" s="1"/>
  <c r="T313" i="1"/>
  <c r="AI313" i="17" s="1"/>
  <c r="AJ313" i="17"/>
  <c r="V313" i="1"/>
  <c r="AK313" i="17" s="1"/>
  <c r="W313" i="1"/>
  <c r="AL313" i="17" s="1"/>
  <c r="X313" i="1"/>
  <c r="AM313" i="17" s="1"/>
  <c r="Y313" i="1"/>
  <c r="AN313" i="17" s="1"/>
  <c r="Z313" i="1"/>
  <c r="AO313" i="17" s="1"/>
  <c r="AA313" i="1"/>
  <c r="AP313" i="17" s="1"/>
  <c r="AB313" i="1"/>
  <c r="AQ313" i="17" s="1"/>
  <c r="Q314" i="1"/>
  <c r="R314" i="1"/>
  <c r="AG314" i="17" s="1"/>
  <c r="S314" i="1"/>
  <c r="AH314" i="17" s="1"/>
  <c r="T314" i="1"/>
  <c r="AI314" i="17" s="1"/>
  <c r="AJ314" i="17"/>
  <c r="V314" i="1"/>
  <c r="AK314" i="17" s="1"/>
  <c r="W314" i="1"/>
  <c r="AL314" i="17" s="1"/>
  <c r="X314" i="1"/>
  <c r="AM314" i="17" s="1"/>
  <c r="Y314" i="1"/>
  <c r="AN314" i="17" s="1"/>
  <c r="Z314" i="1"/>
  <c r="AO314" i="17" s="1"/>
  <c r="AA314" i="1"/>
  <c r="AP314" i="17" s="1"/>
  <c r="AB314" i="1"/>
  <c r="AQ314" i="17" s="1"/>
  <c r="Q315" i="1"/>
  <c r="R315" i="1"/>
  <c r="AG315" i="17" s="1"/>
  <c r="S315" i="1"/>
  <c r="AH315" i="17" s="1"/>
  <c r="T315" i="1"/>
  <c r="AI315" i="17" s="1"/>
  <c r="AJ315" i="17"/>
  <c r="V315" i="1"/>
  <c r="AK315" i="17" s="1"/>
  <c r="W315" i="1"/>
  <c r="AL315" i="17" s="1"/>
  <c r="X315" i="1"/>
  <c r="AM315" i="17" s="1"/>
  <c r="Y315" i="1"/>
  <c r="AN315" i="17" s="1"/>
  <c r="Z315" i="1"/>
  <c r="AO315" i="17" s="1"/>
  <c r="AA315" i="1"/>
  <c r="AP315" i="17" s="1"/>
  <c r="AB315" i="1"/>
  <c r="AQ315" i="17" s="1"/>
  <c r="Q316" i="1"/>
  <c r="R316" i="1"/>
  <c r="AG316" i="17" s="1"/>
  <c r="S316" i="1"/>
  <c r="AH316" i="17" s="1"/>
  <c r="T316" i="1"/>
  <c r="AI316" i="17" s="1"/>
  <c r="AJ316" i="17"/>
  <c r="V316" i="1"/>
  <c r="AK316" i="17" s="1"/>
  <c r="W316" i="1"/>
  <c r="AL316" i="17" s="1"/>
  <c r="X316" i="1"/>
  <c r="AM316" i="17" s="1"/>
  <c r="Y316" i="1"/>
  <c r="AN316" i="17" s="1"/>
  <c r="Z316" i="1"/>
  <c r="AO316" i="17" s="1"/>
  <c r="AA316" i="1"/>
  <c r="AP316" i="17" s="1"/>
  <c r="AB316" i="1"/>
  <c r="AQ316" i="17" s="1"/>
  <c r="Q317" i="1"/>
  <c r="R317" i="1"/>
  <c r="AG317" i="17" s="1"/>
  <c r="S317" i="1"/>
  <c r="AH317" i="17" s="1"/>
  <c r="T317" i="1"/>
  <c r="AI317" i="17" s="1"/>
  <c r="AJ317" i="17"/>
  <c r="V317" i="1"/>
  <c r="AK317" i="17" s="1"/>
  <c r="W317" i="1"/>
  <c r="AL317" i="17" s="1"/>
  <c r="X317" i="1"/>
  <c r="AM317" i="17" s="1"/>
  <c r="Y317" i="1"/>
  <c r="AN317" i="17" s="1"/>
  <c r="Z317" i="1"/>
  <c r="AO317" i="17" s="1"/>
  <c r="AA317" i="1"/>
  <c r="AP317" i="17" s="1"/>
  <c r="AB317" i="1"/>
  <c r="AQ317" i="17" s="1"/>
  <c r="Q318" i="1"/>
  <c r="R318" i="1"/>
  <c r="AG318" i="17" s="1"/>
  <c r="S318" i="1"/>
  <c r="AH318" i="17" s="1"/>
  <c r="T318" i="1"/>
  <c r="AI318" i="17" s="1"/>
  <c r="AJ318" i="17"/>
  <c r="V318" i="1"/>
  <c r="AK318" i="17" s="1"/>
  <c r="W318" i="1"/>
  <c r="AL318" i="17" s="1"/>
  <c r="X318" i="1"/>
  <c r="AM318" i="17" s="1"/>
  <c r="Y318" i="1"/>
  <c r="AN318" i="17" s="1"/>
  <c r="Z318" i="1"/>
  <c r="AO318" i="17" s="1"/>
  <c r="AA318" i="1"/>
  <c r="AP318" i="17" s="1"/>
  <c r="AB318" i="1"/>
  <c r="AQ318" i="17" s="1"/>
  <c r="Q319" i="1"/>
  <c r="R319" i="1"/>
  <c r="AG319" i="17" s="1"/>
  <c r="S319" i="1"/>
  <c r="AH319" i="17" s="1"/>
  <c r="T319" i="1"/>
  <c r="AI319" i="17" s="1"/>
  <c r="AJ319" i="17"/>
  <c r="V319" i="1"/>
  <c r="AK319" i="17" s="1"/>
  <c r="W319" i="1"/>
  <c r="AL319" i="17" s="1"/>
  <c r="X319" i="1"/>
  <c r="AM319" i="17" s="1"/>
  <c r="Y319" i="1"/>
  <c r="AN319" i="17" s="1"/>
  <c r="Z319" i="1"/>
  <c r="AO319" i="17" s="1"/>
  <c r="AA319" i="1"/>
  <c r="AP319" i="17" s="1"/>
  <c r="AB319" i="1"/>
  <c r="AQ319" i="17" s="1"/>
  <c r="Q320" i="1"/>
  <c r="R320" i="1"/>
  <c r="AG320" i="17" s="1"/>
  <c r="S320" i="1"/>
  <c r="AH320" i="17" s="1"/>
  <c r="T320" i="1"/>
  <c r="AI320" i="17" s="1"/>
  <c r="AJ320" i="17"/>
  <c r="V320" i="1"/>
  <c r="AK320" i="17" s="1"/>
  <c r="W320" i="1"/>
  <c r="AL320" i="17" s="1"/>
  <c r="X320" i="1"/>
  <c r="AM320" i="17" s="1"/>
  <c r="Y320" i="1"/>
  <c r="AN320" i="17" s="1"/>
  <c r="Z320" i="1"/>
  <c r="AO320" i="17" s="1"/>
  <c r="AA320" i="1"/>
  <c r="AP320" i="17" s="1"/>
  <c r="AB320" i="1"/>
  <c r="AQ320" i="17" s="1"/>
  <c r="Q321" i="1"/>
  <c r="R321" i="1"/>
  <c r="AG321" i="17" s="1"/>
  <c r="S321" i="1"/>
  <c r="AH321" i="17" s="1"/>
  <c r="T321" i="1"/>
  <c r="AI321" i="17" s="1"/>
  <c r="AJ321" i="17"/>
  <c r="V321" i="1"/>
  <c r="AK321" i="17" s="1"/>
  <c r="W321" i="1"/>
  <c r="AL321" i="17" s="1"/>
  <c r="X321" i="1"/>
  <c r="AM321" i="17" s="1"/>
  <c r="Y321" i="1"/>
  <c r="AN321" i="17" s="1"/>
  <c r="Z321" i="1"/>
  <c r="AO321" i="17" s="1"/>
  <c r="AA321" i="1"/>
  <c r="AP321" i="17" s="1"/>
  <c r="AB321" i="1"/>
  <c r="AQ321" i="17" s="1"/>
  <c r="Q322" i="1"/>
  <c r="R322" i="1"/>
  <c r="AG322" i="17" s="1"/>
  <c r="S322" i="1"/>
  <c r="AH322" i="17" s="1"/>
  <c r="T322" i="1"/>
  <c r="AI322" i="17" s="1"/>
  <c r="AJ322" i="17"/>
  <c r="V322" i="1"/>
  <c r="AK322" i="17" s="1"/>
  <c r="W322" i="1"/>
  <c r="AL322" i="17" s="1"/>
  <c r="X322" i="1"/>
  <c r="AM322" i="17" s="1"/>
  <c r="Y322" i="1"/>
  <c r="AN322" i="17" s="1"/>
  <c r="Z322" i="1"/>
  <c r="AO322" i="17" s="1"/>
  <c r="AA322" i="1"/>
  <c r="AP322" i="17" s="1"/>
  <c r="AB322" i="1"/>
  <c r="AQ322" i="17" s="1"/>
  <c r="Q323" i="1"/>
  <c r="R323" i="1"/>
  <c r="AG323" i="17" s="1"/>
  <c r="S323" i="1"/>
  <c r="AH323" i="17" s="1"/>
  <c r="T323" i="1"/>
  <c r="AI323" i="17" s="1"/>
  <c r="AJ323" i="17"/>
  <c r="V323" i="1"/>
  <c r="AK323" i="17" s="1"/>
  <c r="W323" i="1"/>
  <c r="AL323" i="17" s="1"/>
  <c r="X323" i="1"/>
  <c r="AM323" i="17" s="1"/>
  <c r="Y323" i="1"/>
  <c r="AN323" i="17" s="1"/>
  <c r="Z323" i="1"/>
  <c r="AO323" i="17" s="1"/>
  <c r="AA323" i="1"/>
  <c r="AP323" i="17" s="1"/>
  <c r="AB323" i="1"/>
  <c r="AQ323" i="17" s="1"/>
  <c r="Q324" i="1"/>
  <c r="R324" i="1"/>
  <c r="AG324" i="17" s="1"/>
  <c r="S324" i="1"/>
  <c r="AH324" i="17" s="1"/>
  <c r="T324" i="1"/>
  <c r="AI324" i="17" s="1"/>
  <c r="AJ324" i="17"/>
  <c r="V324" i="1"/>
  <c r="AK324" i="17" s="1"/>
  <c r="W324" i="1"/>
  <c r="AL324" i="17" s="1"/>
  <c r="X324" i="1"/>
  <c r="AM324" i="17" s="1"/>
  <c r="Y324" i="1"/>
  <c r="AN324" i="17" s="1"/>
  <c r="Z324" i="1"/>
  <c r="AO324" i="17" s="1"/>
  <c r="AA324" i="1"/>
  <c r="AP324" i="17" s="1"/>
  <c r="AB324" i="1"/>
  <c r="AQ324" i="17" s="1"/>
  <c r="Q325" i="1"/>
  <c r="R325" i="1"/>
  <c r="AG325" i="17" s="1"/>
  <c r="S325" i="1"/>
  <c r="AH325" i="17" s="1"/>
  <c r="T325" i="1"/>
  <c r="AI325" i="17" s="1"/>
  <c r="AJ325" i="17"/>
  <c r="V325" i="1"/>
  <c r="AK325" i="17" s="1"/>
  <c r="W325" i="1"/>
  <c r="AL325" i="17" s="1"/>
  <c r="X325" i="1"/>
  <c r="AM325" i="17" s="1"/>
  <c r="Y325" i="1"/>
  <c r="AN325" i="17" s="1"/>
  <c r="Z325" i="1"/>
  <c r="AO325" i="17" s="1"/>
  <c r="AA325" i="1"/>
  <c r="AP325" i="17" s="1"/>
  <c r="AB325" i="1"/>
  <c r="AQ325" i="17" s="1"/>
  <c r="Q326" i="1"/>
  <c r="R326" i="1"/>
  <c r="AG326" i="17" s="1"/>
  <c r="S326" i="1"/>
  <c r="AH326" i="17" s="1"/>
  <c r="T326" i="1"/>
  <c r="AI326" i="17" s="1"/>
  <c r="AJ326" i="17"/>
  <c r="V326" i="1"/>
  <c r="AK326" i="17" s="1"/>
  <c r="W326" i="1"/>
  <c r="AL326" i="17" s="1"/>
  <c r="X326" i="1"/>
  <c r="AM326" i="17" s="1"/>
  <c r="Y326" i="1"/>
  <c r="AN326" i="17" s="1"/>
  <c r="Z326" i="1"/>
  <c r="AO326" i="17" s="1"/>
  <c r="AA326" i="1"/>
  <c r="AP326" i="17" s="1"/>
  <c r="AB326" i="1"/>
  <c r="AQ326" i="17" s="1"/>
  <c r="Q327" i="1"/>
  <c r="R327" i="1"/>
  <c r="AG327" i="17" s="1"/>
  <c r="S327" i="1"/>
  <c r="AH327" i="17" s="1"/>
  <c r="T327" i="1"/>
  <c r="AI327" i="17" s="1"/>
  <c r="AJ327" i="17"/>
  <c r="V327" i="1"/>
  <c r="AK327" i="17" s="1"/>
  <c r="W327" i="1"/>
  <c r="AL327" i="17" s="1"/>
  <c r="X327" i="1"/>
  <c r="AM327" i="17" s="1"/>
  <c r="Y327" i="1"/>
  <c r="AN327" i="17" s="1"/>
  <c r="Z327" i="1"/>
  <c r="AO327" i="17" s="1"/>
  <c r="AA327" i="1"/>
  <c r="AP327" i="17" s="1"/>
  <c r="AB327" i="1"/>
  <c r="AQ327" i="17" s="1"/>
  <c r="Q328" i="1"/>
  <c r="R328" i="1"/>
  <c r="AG328" i="17" s="1"/>
  <c r="S328" i="1"/>
  <c r="AH328" i="17" s="1"/>
  <c r="T328" i="1"/>
  <c r="AI328" i="17" s="1"/>
  <c r="AJ328" i="17"/>
  <c r="V328" i="1"/>
  <c r="AK328" i="17" s="1"/>
  <c r="W328" i="1"/>
  <c r="AL328" i="17" s="1"/>
  <c r="X328" i="1"/>
  <c r="AM328" i="17" s="1"/>
  <c r="Y328" i="1"/>
  <c r="AN328" i="17" s="1"/>
  <c r="Z328" i="1"/>
  <c r="AO328" i="17" s="1"/>
  <c r="AA328" i="1"/>
  <c r="AP328" i="17" s="1"/>
  <c r="AB328" i="1"/>
  <c r="AQ328" i="17" s="1"/>
  <c r="Q329" i="1"/>
  <c r="R329" i="1"/>
  <c r="AG329" i="17" s="1"/>
  <c r="S329" i="1"/>
  <c r="AH329" i="17" s="1"/>
  <c r="T329" i="1"/>
  <c r="AI329" i="17" s="1"/>
  <c r="AJ329" i="17"/>
  <c r="V329" i="1"/>
  <c r="AK329" i="17" s="1"/>
  <c r="W329" i="1"/>
  <c r="AL329" i="17" s="1"/>
  <c r="X329" i="1"/>
  <c r="AM329" i="17" s="1"/>
  <c r="Y329" i="1"/>
  <c r="AN329" i="17" s="1"/>
  <c r="Z329" i="1"/>
  <c r="AO329" i="17" s="1"/>
  <c r="AA329" i="1"/>
  <c r="AP329" i="17" s="1"/>
  <c r="AB329" i="1"/>
  <c r="AQ329" i="17" s="1"/>
  <c r="Q330" i="1"/>
  <c r="R330" i="1"/>
  <c r="AG330" i="17" s="1"/>
  <c r="S330" i="1"/>
  <c r="AH330" i="17" s="1"/>
  <c r="T330" i="1"/>
  <c r="AI330" i="17" s="1"/>
  <c r="AJ330" i="17"/>
  <c r="V330" i="1"/>
  <c r="AK330" i="17" s="1"/>
  <c r="W330" i="1"/>
  <c r="AL330" i="17" s="1"/>
  <c r="X330" i="1"/>
  <c r="AM330" i="17" s="1"/>
  <c r="Y330" i="1"/>
  <c r="AN330" i="17" s="1"/>
  <c r="Z330" i="1"/>
  <c r="AO330" i="17" s="1"/>
  <c r="AA330" i="1"/>
  <c r="AP330" i="17" s="1"/>
  <c r="AB330" i="1"/>
  <c r="AQ330" i="17" s="1"/>
  <c r="Q331" i="1"/>
  <c r="R331" i="1"/>
  <c r="AG331" i="17" s="1"/>
  <c r="S331" i="1"/>
  <c r="AH331" i="17" s="1"/>
  <c r="T331" i="1"/>
  <c r="AI331" i="17" s="1"/>
  <c r="AJ331" i="17"/>
  <c r="V331" i="1"/>
  <c r="AK331" i="17" s="1"/>
  <c r="W331" i="1"/>
  <c r="AL331" i="17" s="1"/>
  <c r="X331" i="1"/>
  <c r="AM331" i="17" s="1"/>
  <c r="Y331" i="1"/>
  <c r="AN331" i="17" s="1"/>
  <c r="Z331" i="1"/>
  <c r="AO331" i="17" s="1"/>
  <c r="AA331" i="1"/>
  <c r="AP331" i="17" s="1"/>
  <c r="AB331" i="1"/>
  <c r="AQ331" i="17" s="1"/>
  <c r="Q332" i="1"/>
  <c r="R332" i="1"/>
  <c r="AG332" i="17" s="1"/>
  <c r="S332" i="1"/>
  <c r="AH332" i="17" s="1"/>
  <c r="T332" i="1"/>
  <c r="AI332" i="17" s="1"/>
  <c r="AJ332" i="17"/>
  <c r="V332" i="1"/>
  <c r="AK332" i="17" s="1"/>
  <c r="W332" i="1"/>
  <c r="AL332" i="17" s="1"/>
  <c r="X332" i="1"/>
  <c r="AM332" i="17" s="1"/>
  <c r="Y332" i="1"/>
  <c r="AN332" i="17" s="1"/>
  <c r="Z332" i="1"/>
  <c r="AO332" i="17" s="1"/>
  <c r="AA332" i="1"/>
  <c r="AP332" i="17" s="1"/>
  <c r="AB332" i="1"/>
  <c r="AQ332" i="17" s="1"/>
  <c r="Q333" i="1"/>
  <c r="R333" i="1"/>
  <c r="AG333" i="17" s="1"/>
  <c r="S333" i="1"/>
  <c r="AH333" i="17" s="1"/>
  <c r="T333" i="1"/>
  <c r="AI333" i="17" s="1"/>
  <c r="AJ333" i="17"/>
  <c r="V333" i="1"/>
  <c r="AK333" i="17" s="1"/>
  <c r="W333" i="1"/>
  <c r="AL333" i="17" s="1"/>
  <c r="X333" i="1"/>
  <c r="AM333" i="17" s="1"/>
  <c r="Y333" i="1"/>
  <c r="AN333" i="17" s="1"/>
  <c r="Z333" i="1"/>
  <c r="AO333" i="17" s="1"/>
  <c r="AA333" i="1"/>
  <c r="AP333" i="17" s="1"/>
  <c r="AB333" i="1"/>
  <c r="AQ333" i="17" s="1"/>
  <c r="Q334" i="1"/>
  <c r="R334" i="1"/>
  <c r="AG334" i="17" s="1"/>
  <c r="S334" i="1"/>
  <c r="AH334" i="17" s="1"/>
  <c r="T334" i="1"/>
  <c r="AI334" i="17" s="1"/>
  <c r="AJ334" i="17"/>
  <c r="V334" i="1"/>
  <c r="AK334" i="17" s="1"/>
  <c r="W334" i="1"/>
  <c r="AL334" i="17" s="1"/>
  <c r="X334" i="1"/>
  <c r="AM334" i="17" s="1"/>
  <c r="Y334" i="1"/>
  <c r="AN334" i="17" s="1"/>
  <c r="Z334" i="1"/>
  <c r="AO334" i="17" s="1"/>
  <c r="AA334" i="1"/>
  <c r="AP334" i="17" s="1"/>
  <c r="AB334" i="1"/>
  <c r="AQ334" i="17" s="1"/>
  <c r="Q335" i="1"/>
  <c r="R335" i="1"/>
  <c r="AG335" i="17" s="1"/>
  <c r="S335" i="1"/>
  <c r="AH335" i="17" s="1"/>
  <c r="T335" i="1"/>
  <c r="AI335" i="17" s="1"/>
  <c r="AJ335" i="17"/>
  <c r="V335" i="1"/>
  <c r="AK335" i="17" s="1"/>
  <c r="W335" i="1"/>
  <c r="AL335" i="17" s="1"/>
  <c r="X335" i="1"/>
  <c r="AM335" i="17" s="1"/>
  <c r="Y335" i="1"/>
  <c r="AN335" i="17" s="1"/>
  <c r="Z335" i="1"/>
  <c r="AO335" i="17" s="1"/>
  <c r="AA335" i="1"/>
  <c r="AP335" i="17" s="1"/>
  <c r="AB335" i="1"/>
  <c r="AQ335" i="17" s="1"/>
  <c r="Q336" i="1"/>
  <c r="R336" i="1"/>
  <c r="AG336" i="17" s="1"/>
  <c r="S336" i="1"/>
  <c r="AH336" i="17" s="1"/>
  <c r="T336" i="1"/>
  <c r="AI336" i="17" s="1"/>
  <c r="AJ336" i="17"/>
  <c r="V336" i="1"/>
  <c r="AK336" i="17" s="1"/>
  <c r="W336" i="1"/>
  <c r="AL336" i="17" s="1"/>
  <c r="X336" i="1"/>
  <c r="AM336" i="17" s="1"/>
  <c r="Y336" i="1"/>
  <c r="AN336" i="17" s="1"/>
  <c r="Z336" i="1"/>
  <c r="AO336" i="17" s="1"/>
  <c r="AA336" i="1"/>
  <c r="AP336" i="17" s="1"/>
  <c r="AB336" i="1"/>
  <c r="AQ336" i="17" s="1"/>
  <c r="Q337" i="1"/>
  <c r="R337" i="1"/>
  <c r="AG337" i="17" s="1"/>
  <c r="S337" i="1"/>
  <c r="AH337" i="17" s="1"/>
  <c r="T337" i="1"/>
  <c r="AI337" i="17" s="1"/>
  <c r="AJ337" i="17"/>
  <c r="V337" i="1"/>
  <c r="AK337" i="17" s="1"/>
  <c r="W337" i="1"/>
  <c r="AL337" i="17" s="1"/>
  <c r="X337" i="1"/>
  <c r="AM337" i="17" s="1"/>
  <c r="Y337" i="1"/>
  <c r="AN337" i="17" s="1"/>
  <c r="Z337" i="1"/>
  <c r="AO337" i="17" s="1"/>
  <c r="AA337" i="1"/>
  <c r="AP337" i="17" s="1"/>
  <c r="AB337" i="1"/>
  <c r="AQ337" i="17" s="1"/>
  <c r="Q338" i="1"/>
  <c r="R338" i="1"/>
  <c r="AG338" i="17" s="1"/>
  <c r="S338" i="1"/>
  <c r="AH338" i="17" s="1"/>
  <c r="T338" i="1"/>
  <c r="AI338" i="17" s="1"/>
  <c r="AJ338" i="17"/>
  <c r="V338" i="1"/>
  <c r="AK338" i="17" s="1"/>
  <c r="W338" i="1"/>
  <c r="AL338" i="17" s="1"/>
  <c r="X338" i="1"/>
  <c r="AM338" i="17" s="1"/>
  <c r="Y338" i="1"/>
  <c r="AN338" i="17" s="1"/>
  <c r="Z338" i="1"/>
  <c r="AO338" i="17" s="1"/>
  <c r="AA338" i="1"/>
  <c r="AP338" i="17" s="1"/>
  <c r="AB338" i="1"/>
  <c r="AQ338" i="17" s="1"/>
  <c r="Q339" i="1"/>
  <c r="R339" i="1"/>
  <c r="AG339" i="17" s="1"/>
  <c r="S339" i="1"/>
  <c r="AH339" i="17" s="1"/>
  <c r="T339" i="1"/>
  <c r="AI339" i="17" s="1"/>
  <c r="AJ339" i="17"/>
  <c r="V339" i="1"/>
  <c r="AK339" i="17" s="1"/>
  <c r="W339" i="1"/>
  <c r="AL339" i="17" s="1"/>
  <c r="X339" i="1"/>
  <c r="AM339" i="17" s="1"/>
  <c r="Y339" i="1"/>
  <c r="AN339" i="17" s="1"/>
  <c r="Z339" i="1"/>
  <c r="AO339" i="17" s="1"/>
  <c r="AA339" i="1"/>
  <c r="AP339" i="17" s="1"/>
  <c r="AB339" i="1"/>
  <c r="AQ339" i="17" s="1"/>
  <c r="Q340" i="1"/>
  <c r="R340" i="1"/>
  <c r="AG340" i="17" s="1"/>
  <c r="S340" i="1"/>
  <c r="AH340" i="17" s="1"/>
  <c r="T340" i="1"/>
  <c r="AI340" i="17" s="1"/>
  <c r="AJ340" i="17"/>
  <c r="V340" i="1"/>
  <c r="AK340" i="17" s="1"/>
  <c r="W340" i="1"/>
  <c r="AL340" i="17" s="1"/>
  <c r="X340" i="1"/>
  <c r="AM340" i="17" s="1"/>
  <c r="Y340" i="1"/>
  <c r="AN340" i="17" s="1"/>
  <c r="Z340" i="1"/>
  <c r="AO340" i="17" s="1"/>
  <c r="AA340" i="1"/>
  <c r="AP340" i="17" s="1"/>
  <c r="AB340" i="1"/>
  <c r="AQ340" i="17" s="1"/>
  <c r="Q341" i="1"/>
  <c r="R341" i="1"/>
  <c r="AG341" i="17" s="1"/>
  <c r="S341" i="1"/>
  <c r="AH341" i="17" s="1"/>
  <c r="T341" i="1"/>
  <c r="AI341" i="17" s="1"/>
  <c r="AJ341" i="17"/>
  <c r="V341" i="1"/>
  <c r="AK341" i="17" s="1"/>
  <c r="W341" i="1"/>
  <c r="AL341" i="17" s="1"/>
  <c r="X341" i="1"/>
  <c r="AM341" i="17" s="1"/>
  <c r="Y341" i="1"/>
  <c r="AN341" i="17" s="1"/>
  <c r="Z341" i="1"/>
  <c r="AO341" i="17" s="1"/>
  <c r="AA341" i="1"/>
  <c r="AP341" i="17" s="1"/>
  <c r="AB341" i="1"/>
  <c r="AQ341" i="17" s="1"/>
  <c r="Q342" i="1"/>
  <c r="R342" i="1"/>
  <c r="AG342" i="17" s="1"/>
  <c r="S342" i="1"/>
  <c r="AH342" i="17" s="1"/>
  <c r="T342" i="1"/>
  <c r="AI342" i="17" s="1"/>
  <c r="AJ342" i="17"/>
  <c r="V342" i="1"/>
  <c r="AK342" i="17" s="1"/>
  <c r="W342" i="1"/>
  <c r="AL342" i="17" s="1"/>
  <c r="X342" i="1"/>
  <c r="AM342" i="17" s="1"/>
  <c r="Y342" i="1"/>
  <c r="AN342" i="17" s="1"/>
  <c r="Z342" i="1"/>
  <c r="AO342" i="17" s="1"/>
  <c r="AA342" i="1"/>
  <c r="AP342" i="17" s="1"/>
  <c r="AB342" i="1"/>
  <c r="AQ342" i="17" s="1"/>
  <c r="Q343" i="1"/>
  <c r="R343" i="1"/>
  <c r="AG343" i="17" s="1"/>
  <c r="S343" i="1"/>
  <c r="AH343" i="17" s="1"/>
  <c r="T343" i="1"/>
  <c r="AI343" i="17" s="1"/>
  <c r="AJ343" i="17"/>
  <c r="V343" i="1"/>
  <c r="AK343" i="17" s="1"/>
  <c r="W343" i="1"/>
  <c r="AL343" i="17" s="1"/>
  <c r="X343" i="1"/>
  <c r="AM343" i="17" s="1"/>
  <c r="Y343" i="1"/>
  <c r="AN343" i="17" s="1"/>
  <c r="Z343" i="1"/>
  <c r="AO343" i="17" s="1"/>
  <c r="AA343" i="1"/>
  <c r="AP343" i="17" s="1"/>
  <c r="AB343" i="1"/>
  <c r="AQ343" i="17" s="1"/>
  <c r="Q344" i="1"/>
  <c r="R344" i="1"/>
  <c r="AG344" i="17" s="1"/>
  <c r="S344" i="1"/>
  <c r="AH344" i="17" s="1"/>
  <c r="T344" i="1"/>
  <c r="AI344" i="17" s="1"/>
  <c r="AJ344" i="17"/>
  <c r="V344" i="1"/>
  <c r="AK344" i="17" s="1"/>
  <c r="W344" i="1"/>
  <c r="AL344" i="17" s="1"/>
  <c r="X344" i="1"/>
  <c r="AM344" i="17" s="1"/>
  <c r="Y344" i="1"/>
  <c r="AN344" i="17" s="1"/>
  <c r="Z344" i="1"/>
  <c r="AO344" i="17" s="1"/>
  <c r="AA344" i="1"/>
  <c r="AP344" i="17" s="1"/>
  <c r="AB344" i="1"/>
  <c r="AQ344" i="17" s="1"/>
  <c r="Q345" i="1"/>
  <c r="R345" i="1"/>
  <c r="AG345" i="17" s="1"/>
  <c r="S345" i="1"/>
  <c r="AH345" i="17" s="1"/>
  <c r="T345" i="1"/>
  <c r="AI345" i="17" s="1"/>
  <c r="AJ345" i="17"/>
  <c r="V345" i="1"/>
  <c r="AK345" i="17" s="1"/>
  <c r="W345" i="1"/>
  <c r="AL345" i="17" s="1"/>
  <c r="X345" i="1"/>
  <c r="AM345" i="17" s="1"/>
  <c r="Y345" i="1"/>
  <c r="AN345" i="17" s="1"/>
  <c r="Z345" i="1"/>
  <c r="AO345" i="17" s="1"/>
  <c r="AA345" i="1"/>
  <c r="AP345" i="17" s="1"/>
  <c r="AB345" i="1"/>
  <c r="AQ345" i="17" s="1"/>
  <c r="Q346" i="1"/>
  <c r="R346" i="1"/>
  <c r="AG346" i="17" s="1"/>
  <c r="S346" i="1"/>
  <c r="AH346" i="17" s="1"/>
  <c r="T346" i="1"/>
  <c r="AI346" i="17" s="1"/>
  <c r="AJ346" i="17"/>
  <c r="V346" i="1"/>
  <c r="AK346" i="17" s="1"/>
  <c r="W346" i="1"/>
  <c r="AL346" i="17" s="1"/>
  <c r="X346" i="1"/>
  <c r="AM346" i="17" s="1"/>
  <c r="Y346" i="1"/>
  <c r="AN346" i="17" s="1"/>
  <c r="Z346" i="1"/>
  <c r="AO346" i="17" s="1"/>
  <c r="AA346" i="1"/>
  <c r="AP346" i="17" s="1"/>
  <c r="AB346" i="1"/>
  <c r="AQ346" i="17" s="1"/>
  <c r="Q347" i="1"/>
  <c r="R347" i="1"/>
  <c r="AG347" i="17" s="1"/>
  <c r="S347" i="1"/>
  <c r="AH347" i="17" s="1"/>
  <c r="T347" i="1"/>
  <c r="AI347" i="17" s="1"/>
  <c r="AJ347" i="17"/>
  <c r="V347" i="1"/>
  <c r="AK347" i="17" s="1"/>
  <c r="W347" i="1"/>
  <c r="AL347" i="17" s="1"/>
  <c r="X347" i="1"/>
  <c r="AM347" i="17" s="1"/>
  <c r="Y347" i="1"/>
  <c r="AN347" i="17" s="1"/>
  <c r="Z347" i="1"/>
  <c r="AO347" i="17" s="1"/>
  <c r="AA347" i="1"/>
  <c r="AP347" i="17" s="1"/>
  <c r="AB347" i="1"/>
  <c r="AQ347" i="17" s="1"/>
  <c r="Q348" i="1"/>
  <c r="R348" i="1"/>
  <c r="AG348" i="17" s="1"/>
  <c r="S348" i="1"/>
  <c r="AH348" i="17" s="1"/>
  <c r="T348" i="1"/>
  <c r="AI348" i="17" s="1"/>
  <c r="AJ348" i="17"/>
  <c r="V348" i="1"/>
  <c r="AK348" i="17" s="1"/>
  <c r="W348" i="1"/>
  <c r="AL348" i="17" s="1"/>
  <c r="X348" i="1"/>
  <c r="AM348" i="17" s="1"/>
  <c r="Y348" i="1"/>
  <c r="AN348" i="17" s="1"/>
  <c r="Z348" i="1"/>
  <c r="AO348" i="17" s="1"/>
  <c r="AA348" i="1"/>
  <c r="AP348" i="17" s="1"/>
  <c r="AB348" i="1"/>
  <c r="AQ348" i="17" s="1"/>
  <c r="Q349" i="1"/>
  <c r="R349" i="1"/>
  <c r="AG349" i="17" s="1"/>
  <c r="S349" i="1"/>
  <c r="AH349" i="17" s="1"/>
  <c r="T349" i="1"/>
  <c r="AI349" i="17" s="1"/>
  <c r="AJ349" i="17"/>
  <c r="V349" i="1"/>
  <c r="AK349" i="17" s="1"/>
  <c r="W349" i="1"/>
  <c r="AL349" i="17" s="1"/>
  <c r="X349" i="1"/>
  <c r="AM349" i="17" s="1"/>
  <c r="Y349" i="1"/>
  <c r="AN349" i="17" s="1"/>
  <c r="Z349" i="1"/>
  <c r="AO349" i="17" s="1"/>
  <c r="AA349" i="1"/>
  <c r="AP349" i="17" s="1"/>
  <c r="AB349" i="1"/>
  <c r="AQ349" i="17" s="1"/>
  <c r="Q350" i="1"/>
  <c r="R350" i="1"/>
  <c r="AG350" i="17" s="1"/>
  <c r="S350" i="1"/>
  <c r="AH350" i="17" s="1"/>
  <c r="T350" i="1"/>
  <c r="AI350" i="17" s="1"/>
  <c r="AJ350" i="17"/>
  <c r="V350" i="1"/>
  <c r="AK350" i="17" s="1"/>
  <c r="W350" i="1"/>
  <c r="AL350" i="17" s="1"/>
  <c r="X350" i="1"/>
  <c r="AM350" i="17" s="1"/>
  <c r="Y350" i="1"/>
  <c r="AN350" i="17" s="1"/>
  <c r="Z350" i="1"/>
  <c r="AO350" i="17" s="1"/>
  <c r="AA350" i="1"/>
  <c r="AP350" i="17" s="1"/>
  <c r="AB350" i="1"/>
  <c r="AQ350" i="17" s="1"/>
  <c r="Q351" i="1"/>
  <c r="R351" i="1"/>
  <c r="AG351" i="17" s="1"/>
  <c r="S351" i="1"/>
  <c r="AH351" i="17" s="1"/>
  <c r="T351" i="1"/>
  <c r="AI351" i="17" s="1"/>
  <c r="AJ351" i="17"/>
  <c r="V351" i="1"/>
  <c r="AK351" i="17" s="1"/>
  <c r="W351" i="1"/>
  <c r="AL351" i="17" s="1"/>
  <c r="X351" i="1"/>
  <c r="AM351" i="17" s="1"/>
  <c r="Y351" i="1"/>
  <c r="AN351" i="17" s="1"/>
  <c r="Z351" i="1"/>
  <c r="AO351" i="17" s="1"/>
  <c r="AA351" i="1"/>
  <c r="AP351" i="17" s="1"/>
  <c r="AB351" i="1"/>
  <c r="AQ351" i="17" s="1"/>
  <c r="Q352" i="1"/>
  <c r="R352" i="1"/>
  <c r="AG352" i="17" s="1"/>
  <c r="S352" i="1"/>
  <c r="AH352" i="17" s="1"/>
  <c r="T352" i="1"/>
  <c r="AI352" i="17" s="1"/>
  <c r="AJ352" i="17"/>
  <c r="V352" i="1"/>
  <c r="AK352" i="17" s="1"/>
  <c r="W352" i="1"/>
  <c r="AL352" i="17" s="1"/>
  <c r="X352" i="1"/>
  <c r="AM352" i="17" s="1"/>
  <c r="Y352" i="1"/>
  <c r="AN352" i="17" s="1"/>
  <c r="Z352" i="1"/>
  <c r="AO352" i="17" s="1"/>
  <c r="AA352" i="1"/>
  <c r="AP352" i="17" s="1"/>
  <c r="AB352" i="1"/>
  <c r="AQ352" i="17" s="1"/>
  <c r="Q353" i="1"/>
  <c r="R353" i="1"/>
  <c r="AG353" i="17" s="1"/>
  <c r="S353" i="1"/>
  <c r="AH353" i="17" s="1"/>
  <c r="T353" i="1"/>
  <c r="AI353" i="17" s="1"/>
  <c r="AJ353" i="17"/>
  <c r="V353" i="1"/>
  <c r="AK353" i="17" s="1"/>
  <c r="W353" i="1"/>
  <c r="AL353" i="17" s="1"/>
  <c r="X353" i="1"/>
  <c r="AM353" i="17" s="1"/>
  <c r="Y353" i="1"/>
  <c r="AN353" i="17" s="1"/>
  <c r="Z353" i="1"/>
  <c r="AO353" i="17" s="1"/>
  <c r="AA353" i="1"/>
  <c r="AP353" i="17" s="1"/>
  <c r="AB353" i="1"/>
  <c r="AQ353" i="17" s="1"/>
  <c r="Q354" i="1"/>
  <c r="R354" i="1"/>
  <c r="AG354" i="17" s="1"/>
  <c r="S354" i="1"/>
  <c r="AH354" i="17" s="1"/>
  <c r="T354" i="1"/>
  <c r="AI354" i="17" s="1"/>
  <c r="AJ354" i="17"/>
  <c r="V354" i="1"/>
  <c r="AK354" i="17" s="1"/>
  <c r="W354" i="1"/>
  <c r="AL354" i="17" s="1"/>
  <c r="X354" i="1"/>
  <c r="AM354" i="17" s="1"/>
  <c r="Y354" i="1"/>
  <c r="AN354" i="17" s="1"/>
  <c r="Z354" i="1"/>
  <c r="AO354" i="17" s="1"/>
  <c r="AA354" i="1"/>
  <c r="AP354" i="17" s="1"/>
  <c r="AB354" i="1"/>
  <c r="AQ354" i="17" s="1"/>
  <c r="Q355" i="1"/>
  <c r="R355" i="1"/>
  <c r="AG355" i="17" s="1"/>
  <c r="S355" i="1"/>
  <c r="AH355" i="17" s="1"/>
  <c r="T355" i="1"/>
  <c r="AI355" i="17" s="1"/>
  <c r="AJ355" i="17"/>
  <c r="V355" i="1"/>
  <c r="AK355" i="17" s="1"/>
  <c r="W355" i="1"/>
  <c r="AL355" i="17" s="1"/>
  <c r="X355" i="1"/>
  <c r="AM355" i="17" s="1"/>
  <c r="Y355" i="1"/>
  <c r="AN355" i="17" s="1"/>
  <c r="Z355" i="1"/>
  <c r="AO355" i="17" s="1"/>
  <c r="AA355" i="1"/>
  <c r="AP355" i="17" s="1"/>
  <c r="AB355" i="1"/>
  <c r="AQ355" i="17" s="1"/>
  <c r="Q356" i="1"/>
  <c r="R356" i="1"/>
  <c r="AG356" i="17" s="1"/>
  <c r="S356" i="1"/>
  <c r="AH356" i="17" s="1"/>
  <c r="T356" i="1"/>
  <c r="AI356" i="17" s="1"/>
  <c r="AJ356" i="17"/>
  <c r="V356" i="1"/>
  <c r="AK356" i="17" s="1"/>
  <c r="W356" i="1"/>
  <c r="AL356" i="17" s="1"/>
  <c r="X356" i="1"/>
  <c r="AM356" i="17" s="1"/>
  <c r="Y356" i="1"/>
  <c r="AN356" i="17" s="1"/>
  <c r="Z356" i="1"/>
  <c r="AO356" i="17" s="1"/>
  <c r="AA356" i="1"/>
  <c r="AP356" i="17" s="1"/>
  <c r="AB356" i="1"/>
  <c r="AQ356" i="17" s="1"/>
  <c r="Q357" i="1"/>
  <c r="R357" i="1"/>
  <c r="AG357" i="17" s="1"/>
  <c r="S357" i="1"/>
  <c r="AH357" i="17" s="1"/>
  <c r="T357" i="1"/>
  <c r="AI357" i="17" s="1"/>
  <c r="AJ357" i="17"/>
  <c r="V357" i="1"/>
  <c r="AK357" i="17" s="1"/>
  <c r="W357" i="1"/>
  <c r="AL357" i="17" s="1"/>
  <c r="X357" i="1"/>
  <c r="AM357" i="17" s="1"/>
  <c r="Y357" i="1"/>
  <c r="AN357" i="17" s="1"/>
  <c r="Z357" i="1"/>
  <c r="AO357" i="17" s="1"/>
  <c r="AA357" i="1"/>
  <c r="AP357" i="17" s="1"/>
  <c r="AB357" i="1"/>
  <c r="AQ357" i="17" s="1"/>
  <c r="Q358" i="1"/>
  <c r="R358" i="1"/>
  <c r="AG358" i="17" s="1"/>
  <c r="S358" i="1"/>
  <c r="AH358" i="17" s="1"/>
  <c r="T358" i="1"/>
  <c r="AI358" i="17" s="1"/>
  <c r="AJ358" i="17"/>
  <c r="V358" i="1"/>
  <c r="AK358" i="17" s="1"/>
  <c r="W358" i="1"/>
  <c r="AL358" i="17" s="1"/>
  <c r="X358" i="1"/>
  <c r="AM358" i="17" s="1"/>
  <c r="Y358" i="1"/>
  <c r="AN358" i="17" s="1"/>
  <c r="Z358" i="1"/>
  <c r="AO358" i="17" s="1"/>
  <c r="AA358" i="1"/>
  <c r="AP358" i="17" s="1"/>
  <c r="AB358" i="1"/>
  <c r="AQ358" i="17" s="1"/>
  <c r="Q359" i="1"/>
  <c r="R359" i="1"/>
  <c r="AG359" i="17" s="1"/>
  <c r="S359" i="1"/>
  <c r="AH359" i="17" s="1"/>
  <c r="T359" i="1"/>
  <c r="AI359" i="17" s="1"/>
  <c r="AJ359" i="17"/>
  <c r="V359" i="1"/>
  <c r="AK359" i="17" s="1"/>
  <c r="W359" i="1"/>
  <c r="AL359" i="17" s="1"/>
  <c r="X359" i="1"/>
  <c r="AM359" i="17" s="1"/>
  <c r="Y359" i="1"/>
  <c r="AN359" i="17" s="1"/>
  <c r="Z359" i="1"/>
  <c r="AO359" i="17" s="1"/>
  <c r="AA359" i="1"/>
  <c r="AP359" i="17" s="1"/>
  <c r="AB359" i="1"/>
  <c r="AQ359" i="17" s="1"/>
  <c r="Q360" i="1"/>
  <c r="R360" i="1"/>
  <c r="AG360" i="17" s="1"/>
  <c r="S360" i="1"/>
  <c r="AH360" i="17" s="1"/>
  <c r="T360" i="1"/>
  <c r="AI360" i="17" s="1"/>
  <c r="AJ360" i="17"/>
  <c r="V360" i="1"/>
  <c r="AK360" i="17" s="1"/>
  <c r="W360" i="1"/>
  <c r="AL360" i="17" s="1"/>
  <c r="X360" i="1"/>
  <c r="AM360" i="17" s="1"/>
  <c r="Y360" i="1"/>
  <c r="AN360" i="17" s="1"/>
  <c r="Z360" i="1"/>
  <c r="AO360" i="17" s="1"/>
  <c r="AA360" i="1"/>
  <c r="AP360" i="17" s="1"/>
  <c r="AB360" i="1"/>
  <c r="AQ360" i="17" s="1"/>
  <c r="Q361" i="1"/>
  <c r="R361" i="1"/>
  <c r="AG361" i="17" s="1"/>
  <c r="S361" i="1"/>
  <c r="AH361" i="17" s="1"/>
  <c r="T361" i="1"/>
  <c r="AI361" i="17" s="1"/>
  <c r="AJ361" i="17"/>
  <c r="V361" i="1"/>
  <c r="AK361" i="17" s="1"/>
  <c r="W361" i="1"/>
  <c r="AL361" i="17" s="1"/>
  <c r="X361" i="1"/>
  <c r="AM361" i="17" s="1"/>
  <c r="Y361" i="1"/>
  <c r="AN361" i="17" s="1"/>
  <c r="Z361" i="1"/>
  <c r="AO361" i="17" s="1"/>
  <c r="AA361" i="1"/>
  <c r="AP361" i="17" s="1"/>
  <c r="AB361" i="1"/>
  <c r="AQ361" i="17" s="1"/>
  <c r="Q362" i="1"/>
  <c r="R362" i="1"/>
  <c r="AG362" i="17" s="1"/>
  <c r="S362" i="1"/>
  <c r="AH362" i="17" s="1"/>
  <c r="T362" i="1"/>
  <c r="AI362" i="17" s="1"/>
  <c r="AJ362" i="17"/>
  <c r="V362" i="1"/>
  <c r="AK362" i="17" s="1"/>
  <c r="W362" i="1"/>
  <c r="AL362" i="17" s="1"/>
  <c r="X362" i="1"/>
  <c r="AM362" i="17" s="1"/>
  <c r="Y362" i="1"/>
  <c r="AN362" i="17" s="1"/>
  <c r="Z362" i="1"/>
  <c r="AO362" i="17" s="1"/>
  <c r="AA362" i="1"/>
  <c r="AP362" i="17" s="1"/>
  <c r="AB362" i="1"/>
  <c r="AQ362" i="17" s="1"/>
  <c r="Q363" i="1"/>
  <c r="R363" i="1"/>
  <c r="AG363" i="17" s="1"/>
  <c r="S363" i="1"/>
  <c r="AH363" i="17" s="1"/>
  <c r="T363" i="1"/>
  <c r="AI363" i="17" s="1"/>
  <c r="AJ363" i="17"/>
  <c r="V363" i="1"/>
  <c r="AK363" i="17" s="1"/>
  <c r="W363" i="1"/>
  <c r="AL363" i="17" s="1"/>
  <c r="X363" i="1"/>
  <c r="AM363" i="17" s="1"/>
  <c r="Y363" i="1"/>
  <c r="AN363" i="17" s="1"/>
  <c r="Z363" i="1"/>
  <c r="AO363" i="17" s="1"/>
  <c r="AA363" i="1"/>
  <c r="AP363" i="17" s="1"/>
  <c r="AB363" i="1"/>
  <c r="AQ363" i="17" s="1"/>
  <c r="Q364" i="1"/>
  <c r="R364" i="1"/>
  <c r="AG364" i="17" s="1"/>
  <c r="S364" i="1"/>
  <c r="AH364" i="17" s="1"/>
  <c r="T364" i="1"/>
  <c r="AI364" i="17" s="1"/>
  <c r="AJ364" i="17"/>
  <c r="V364" i="1"/>
  <c r="AK364" i="17" s="1"/>
  <c r="W364" i="1"/>
  <c r="AL364" i="17" s="1"/>
  <c r="X364" i="1"/>
  <c r="AM364" i="17" s="1"/>
  <c r="Y364" i="1"/>
  <c r="AN364" i="17" s="1"/>
  <c r="Z364" i="1"/>
  <c r="AO364" i="17" s="1"/>
  <c r="AA364" i="1"/>
  <c r="AP364" i="17" s="1"/>
  <c r="AB364" i="1"/>
  <c r="AQ364" i="17" s="1"/>
  <c r="Q365" i="1"/>
  <c r="R365" i="1"/>
  <c r="AG365" i="17" s="1"/>
  <c r="S365" i="1"/>
  <c r="AH365" i="17" s="1"/>
  <c r="T365" i="1"/>
  <c r="AI365" i="17" s="1"/>
  <c r="AJ365" i="17"/>
  <c r="V365" i="1"/>
  <c r="AK365" i="17" s="1"/>
  <c r="W365" i="1"/>
  <c r="AL365" i="17" s="1"/>
  <c r="X365" i="1"/>
  <c r="AM365" i="17" s="1"/>
  <c r="Y365" i="1"/>
  <c r="AN365" i="17" s="1"/>
  <c r="Z365" i="1"/>
  <c r="AO365" i="17" s="1"/>
  <c r="AA365" i="1"/>
  <c r="AP365" i="17" s="1"/>
  <c r="AB365" i="1"/>
  <c r="AQ365" i="17" s="1"/>
  <c r="Q366" i="1"/>
  <c r="R366" i="1"/>
  <c r="AG366" i="17" s="1"/>
  <c r="S366" i="1"/>
  <c r="AH366" i="17" s="1"/>
  <c r="T366" i="1"/>
  <c r="AI366" i="17" s="1"/>
  <c r="AJ366" i="17"/>
  <c r="V366" i="1"/>
  <c r="AK366" i="17" s="1"/>
  <c r="W366" i="1"/>
  <c r="AL366" i="17" s="1"/>
  <c r="X366" i="1"/>
  <c r="AM366" i="17" s="1"/>
  <c r="Y366" i="1"/>
  <c r="AN366" i="17" s="1"/>
  <c r="Z366" i="1"/>
  <c r="AO366" i="17" s="1"/>
  <c r="AA366" i="1"/>
  <c r="AP366" i="17" s="1"/>
  <c r="AB366" i="1"/>
  <c r="AQ366" i="17" s="1"/>
  <c r="Q367" i="1"/>
  <c r="R367" i="1"/>
  <c r="AG367" i="17" s="1"/>
  <c r="S367" i="1"/>
  <c r="AH367" i="17" s="1"/>
  <c r="T367" i="1"/>
  <c r="AI367" i="17" s="1"/>
  <c r="AJ367" i="17"/>
  <c r="V367" i="1"/>
  <c r="AK367" i="17" s="1"/>
  <c r="W367" i="1"/>
  <c r="AL367" i="17" s="1"/>
  <c r="X367" i="1"/>
  <c r="AM367" i="17" s="1"/>
  <c r="Y367" i="1"/>
  <c r="AN367" i="17" s="1"/>
  <c r="Z367" i="1"/>
  <c r="AO367" i="17" s="1"/>
  <c r="AA367" i="1"/>
  <c r="AP367" i="17" s="1"/>
  <c r="AB367" i="1"/>
  <c r="AQ367" i="17" s="1"/>
  <c r="Q368" i="1"/>
  <c r="R368" i="1"/>
  <c r="AG368" i="17" s="1"/>
  <c r="S368" i="1"/>
  <c r="AH368" i="17" s="1"/>
  <c r="T368" i="1"/>
  <c r="AI368" i="17" s="1"/>
  <c r="AJ368" i="17"/>
  <c r="V368" i="1"/>
  <c r="AK368" i="17" s="1"/>
  <c r="W368" i="1"/>
  <c r="AL368" i="17" s="1"/>
  <c r="X368" i="1"/>
  <c r="AM368" i="17" s="1"/>
  <c r="Y368" i="1"/>
  <c r="AN368" i="17" s="1"/>
  <c r="Z368" i="1"/>
  <c r="AO368" i="17" s="1"/>
  <c r="AA368" i="1"/>
  <c r="AP368" i="17" s="1"/>
  <c r="AB368" i="1"/>
  <c r="AQ368" i="17" s="1"/>
  <c r="Q369" i="1"/>
  <c r="R369" i="1"/>
  <c r="AG369" i="17" s="1"/>
  <c r="S369" i="1"/>
  <c r="AH369" i="17" s="1"/>
  <c r="T369" i="1"/>
  <c r="AI369" i="17" s="1"/>
  <c r="AJ369" i="17"/>
  <c r="V369" i="1"/>
  <c r="AK369" i="17" s="1"/>
  <c r="W369" i="1"/>
  <c r="AL369" i="17" s="1"/>
  <c r="X369" i="1"/>
  <c r="AM369" i="17" s="1"/>
  <c r="Y369" i="1"/>
  <c r="AN369" i="17" s="1"/>
  <c r="Z369" i="1"/>
  <c r="AO369" i="17" s="1"/>
  <c r="AA369" i="1"/>
  <c r="AP369" i="17" s="1"/>
  <c r="AB369" i="1"/>
  <c r="AQ369" i="17" s="1"/>
  <c r="Q370" i="1"/>
  <c r="R370" i="1"/>
  <c r="AG370" i="17" s="1"/>
  <c r="S370" i="1"/>
  <c r="AH370" i="17" s="1"/>
  <c r="T370" i="1"/>
  <c r="AI370" i="17" s="1"/>
  <c r="AJ370" i="17"/>
  <c r="V370" i="1"/>
  <c r="AK370" i="17" s="1"/>
  <c r="W370" i="1"/>
  <c r="AL370" i="17" s="1"/>
  <c r="X370" i="1"/>
  <c r="AM370" i="17" s="1"/>
  <c r="Y370" i="1"/>
  <c r="AN370" i="17" s="1"/>
  <c r="Z370" i="1"/>
  <c r="AO370" i="17" s="1"/>
  <c r="AA370" i="1"/>
  <c r="AP370" i="17" s="1"/>
  <c r="AB370" i="1"/>
  <c r="AQ370" i="17" s="1"/>
  <c r="Q371" i="1"/>
  <c r="R371" i="1"/>
  <c r="AG371" i="17" s="1"/>
  <c r="S371" i="1"/>
  <c r="AH371" i="17" s="1"/>
  <c r="T371" i="1"/>
  <c r="AI371" i="17" s="1"/>
  <c r="AJ371" i="17"/>
  <c r="V371" i="1"/>
  <c r="AK371" i="17" s="1"/>
  <c r="W371" i="1"/>
  <c r="AL371" i="17" s="1"/>
  <c r="X371" i="1"/>
  <c r="AM371" i="17" s="1"/>
  <c r="Y371" i="1"/>
  <c r="AN371" i="17" s="1"/>
  <c r="Z371" i="1"/>
  <c r="AO371" i="17" s="1"/>
  <c r="AA371" i="1"/>
  <c r="AP371" i="17" s="1"/>
  <c r="AB371" i="1"/>
  <c r="AQ371" i="17" s="1"/>
  <c r="Q372" i="1"/>
  <c r="R372" i="1"/>
  <c r="AG372" i="17" s="1"/>
  <c r="S372" i="1"/>
  <c r="AH372" i="17" s="1"/>
  <c r="T372" i="1"/>
  <c r="AI372" i="17" s="1"/>
  <c r="AJ372" i="17"/>
  <c r="V372" i="1"/>
  <c r="AK372" i="17" s="1"/>
  <c r="W372" i="1"/>
  <c r="AL372" i="17" s="1"/>
  <c r="X372" i="1"/>
  <c r="AM372" i="17" s="1"/>
  <c r="Y372" i="1"/>
  <c r="AN372" i="17" s="1"/>
  <c r="Z372" i="1"/>
  <c r="AO372" i="17" s="1"/>
  <c r="AA372" i="1"/>
  <c r="AP372" i="17" s="1"/>
  <c r="AB372" i="1"/>
  <c r="AQ372" i="17" s="1"/>
  <c r="Q373" i="1"/>
  <c r="R373" i="1"/>
  <c r="AG373" i="17" s="1"/>
  <c r="S373" i="1"/>
  <c r="AH373" i="17" s="1"/>
  <c r="T373" i="1"/>
  <c r="AI373" i="17" s="1"/>
  <c r="AJ373" i="17"/>
  <c r="V373" i="1"/>
  <c r="AK373" i="17" s="1"/>
  <c r="W373" i="1"/>
  <c r="AL373" i="17" s="1"/>
  <c r="X373" i="1"/>
  <c r="AM373" i="17" s="1"/>
  <c r="Y373" i="1"/>
  <c r="AN373" i="17" s="1"/>
  <c r="Z373" i="1"/>
  <c r="AO373" i="17" s="1"/>
  <c r="AA373" i="1"/>
  <c r="AP373" i="17" s="1"/>
  <c r="AB373" i="1"/>
  <c r="AQ373" i="17" s="1"/>
  <c r="Q374" i="1"/>
  <c r="R374" i="1"/>
  <c r="AG374" i="17" s="1"/>
  <c r="S374" i="1"/>
  <c r="AH374" i="17" s="1"/>
  <c r="T374" i="1"/>
  <c r="AI374" i="17" s="1"/>
  <c r="AJ374" i="17"/>
  <c r="V374" i="1"/>
  <c r="AK374" i="17" s="1"/>
  <c r="W374" i="1"/>
  <c r="AL374" i="17" s="1"/>
  <c r="X374" i="1"/>
  <c r="AM374" i="17" s="1"/>
  <c r="Y374" i="1"/>
  <c r="AN374" i="17" s="1"/>
  <c r="Z374" i="1"/>
  <c r="AO374" i="17" s="1"/>
  <c r="AA374" i="1"/>
  <c r="AP374" i="17" s="1"/>
  <c r="AB374" i="1"/>
  <c r="AQ374" i="17" s="1"/>
  <c r="Q375" i="1"/>
  <c r="R375" i="1"/>
  <c r="AG375" i="17" s="1"/>
  <c r="S375" i="1"/>
  <c r="AH375" i="17" s="1"/>
  <c r="T375" i="1"/>
  <c r="AI375" i="17" s="1"/>
  <c r="AJ375" i="17"/>
  <c r="V375" i="1"/>
  <c r="AK375" i="17" s="1"/>
  <c r="W375" i="1"/>
  <c r="AL375" i="17" s="1"/>
  <c r="X375" i="1"/>
  <c r="AM375" i="17" s="1"/>
  <c r="Y375" i="1"/>
  <c r="AN375" i="17" s="1"/>
  <c r="Z375" i="1"/>
  <c r="AO375" i="17" s="1"/>
  <c r="AA375" i="1"/>
  <c r="AP375" i="17" s="1"/>
  <c r="AB375" i="1"/>
  <c r="AQ375" i="17" s="1"/>
  <c r="Q376" i="1"/>
  <c r="R376" i="1"/>
  <c r="AG376" i="17" s="1"/>
  <c r="S376" i="1"/>
  <c r="AH376" i="17" s="1"/>
  <c r="T376" i="1"/>
  <c r="AI376" i="17" s="1"/>
  <c r="AJ376" i="17"/>
  <c r="V376" i="1"/>
  <c r="AK376" i="17" s="1"/>
  <c r="W376" i="1"/>
  <c r="AL376" i="17" s="1"/>
  <c r="X376" i="1"/>
  <c r="AM376" i="17" s="1"/>
  <c r="Y376" i="1"/>
  <c r="AN376" i="17" s="1"/>
  <c r="Z376" i="1"/>
  <c r="AO376" i="17" s="1"/>
  <c r="AA376" i="1"/>
  <c r="AP376" i="17" s="1"/>
  <c r="AB376" i="1"/>
  <c r="AQ376" i="17" s="1"/>
  <c r="Q377" i="1"/>
  <c r="R377" i="1"/>
  <c r="AG377" i="17" s="1"/>
  <c r="S377" i="1"/>
  <c r="AH377" i="17" s="1"/>
  <c r="T377" i="1"/>
  <c r="AI377" i="17" s="1"/>
  <c r="AJ377" i="17"/>
  <c r="V377" i="1"/>
  <c r="AK377" i="17" s="1"/>
  <c r="W377" i="1"/>
  <c r="AL377" i="17" s="1"/>
  <c r="X377" i="1"/>
  <c r="AM377" i="17" s="1"/>
  <c r="Y377" i="1"/>
  <c r="AN377" i="17" s="1"/>
  <c r="Z377" i="1"/>
  <c r="AO377" i="17" s="1"/>
  <c r="AA377" i="1"/>
  <c r="AP377" i="17" s="1"/>
  <c r="AB377" i="1"/>
  <c r="AQ377" i="17" s="1"/>
  <c r="Q378" i="1"/>
  <c r="R378" i="1"/>
  <c r="AG378" i="17" s="1"/>
  <c r="S378" i="1"/>
  <c r="AH378" i="17" s="1"/>
  <c r="T378" i="1"/>
  <c r="AI378" i="17" s="1"/>
  <c r="AJ378" i="17"/>
  <c r="V378" i="1"/>
  <c r="AK378" i="17" s="1"/>
  <c r="W378" i="1"/>
  <c r="AL378" i="17" s="1"/>
  <c r="X378" i="1"/>
  <c r="AM378" i="17" s="1"/>
  <c r="Y378" i="1"/>
  <c r="AN378" i="17" s="1"/>
  <c r="Z378" i="1"/>
  <c r="AO378" i="17" s="1"/>
  <c r="AA378" i="1"/>
  <c r="AP378" i="17" s="1"/>
  <c r="AB378" i="1"/>
  <c r="AQ378" i="17" s="1"/>
  <c r="Q379" i="1"/>
  <c r="R379" i="1"/>
  <c r="AG379" i="17" s="1"/>
  <c r="S379" i="1"/>
  <c r="AH379" i="17" s="1"/>
  <c r="T379" i="1"/>
  <c r="AI379" i="17" s="1"/>
  <c r="AJ379" i="17"/>
  <c r="V379" i="1"/>
  <c r="AK379" i="17" s="1"/>
  <c r="W379" i="1"/>
  <c r="AL379" i="17" s="1"/>
  <c r="X379" i="1"/>
  <c r="AM379" i="17" s="1"/>
  <c r="Y379" i="1"/>
  <c r="AN379" i="17" s="1"/>
  <c r="Z379" i="1"/>
  <c r="AO379" i="17" s="1"/>
  <c r="AA379" i="1"/>
  <c r="AP379" i="17" s="1"/>
  <c r="AB379" i="1"/>
  <c r="AQ379" i="17" s="1"/>
  <c r="Q380" i="1"/>
  <c r="R380" i="1"/>
  <c r="AG380" i="17" s="1"/>
  <c r="S380" i="1"/>
  <c r="AH380" i="17" s="1"/>
  <c r="T380" i="1"/>
  <c r="AI380" i="17" s="1"/>
  <c r="AJ380" i="17"/>
  <c r="V380" i="1"/>
  <c r="AK380" i="17" s="1"/>
  <c r="W380" i="1"/>
  <c r="AL380" i="17" s="1"/>
  <c r="X380" i="1"/>
  <c r="AM380" i="17" s="1"/>
  <c r="Y380" i="1"/>
  <c r="AN380" i="17" s="1"/>
  <c r="Z380" i="1"/>
  <c r="AO380" i="17" s="1"/>
  <c r="AA380" i="1"/>
  <c r="AP380" i="17" s="1"/>
  <c r="AB380" i="1"/>
  <c r="AQ380" i="17" s="1"/>
  <c r="Q381" i="1"/>
  <c r="R381" i="1"/>
  <c r="AG381" i="17" s="1"/>
  <c r="S381" i="1"/>
  <c r="AH381" i="17" s="1"/>
  <c r="T381" i="1"/>
  <c r="AI381" i="17" s="1"/>
  <c r="AJ381" i="17"/>
  <c r="V381" i="1"/>
  <c r="AK381" i="17" s="1"/>
  <c r="W381" i="1"/>
  <c r="AL381" i="17" s="1"/>
  <c r="X381" i="1"/>
  <c r="AM381" i="17" s="1"/>
  <c r="Y381" i="1"/>
  <c r="AN381" i="17" s="1"/>
  <c r="Z381" i="1"/>
  <c r="AO381" i="17" s="1"/>
  <c r="AA381" i="1"/>
  <c r="AP381" i="17" s="1"/>
  <c r="AB381" i="1"/>
  <c r="AQ381" i="17" s="1"/>
  <c r="Q382" i="1"/>
  <c r="R382" i="1"/>
  <c r="AG382" i="17" s="1"/>
  <c r="S382" i="1"/>
  <c r="AH382" i="17" s="1"/>
  <c r="T382" i="1"/>
  <c r="AI382" i="17" s="1"/>
  <c r="AJ382" i="17"/>
  <c r="V382" i="1"/>
  <c r="AK382" i="17" s="1"/>
  <c r="W382" i="1"/>
  <c r="AL382" i="17" s="1"/>
  <c r="X382" i="1"/>
  <c r="AM382" i="17" s="1"/>
  <c r="Y382" i="1"/>
  <c r="AN382" i="17" s="1"/>
  <c r="Z382" i="1"/>
  <c r="AO382" i="17" s="1"/>
  <c r="AA382" i="1"/>
  <c r="AP382" i="17" s="1"/>
  <c r="AB382" i="1"/>
  <c r="AQ382" i="17" s="1"/>
  <c r="Q383" i="1"/>
  <c r="R383" i="1"/>
  <c r="AG383" i="17" s="1"/>
  <c r="S383" i="1"/>
  <c r="AH383" i="17" s="1"/>
  <c r="T383" i="1"/>
  <c r="AI383" i="17" s="1"/>
  <c r="AJ383" i="17"/>
  <c r="V383" i="1"/>
  <c r="AK383" i="17" s="1"/>
  <c r="W383" i="1"/>
  <c r="AL383" i="17" s="1"/>
  <c r="X383" i="1"/>
  <c r="AM383" i="17" s="1"/>
  <c r="Y383" i="1"/>
  <c r="AN383" i="17" s="1"/>
  <c r="Z383" i="1"/>
  <c r="AO383" i="17" s="1"/>
  <c r="AA383" i="1"/>
  <c r="AP383" i="17" s="1"/>
  <c r="AB383" i="1"/>
  <c r="AQ383" i="17" s="1"/>
  <c r="Q384" i="1"/>
  <c r="R384" i="1"/>
  <c r="AG384" i="17" s="1"/>
  <c r="S384" i="1"/>
  <c r="AH384" i="17" s="1"/>
  <c r="T384" i="1"/>
  <c r="AI384" i="17" s="1"/>
  <c r="AJ384" i="17"/>
  <c r="V384" i="1"/>
  <c r="AK384" i="17" s="1"/>
  <c r="W384" i="1"/>
  <c r="AL384" i="17" s="1"/>
  <c r="X384" i="1"/>
  <c r="AM384" i="17" s="1"/>
  <c r="Y384" i="1"/>
  <c r="AN384" i="17" s="1"/>
  <c r="Z384" i="1"/>
  <c r="AO384" i="17" s="1"/>
  <c r="AA384" i="1"/>
  <c r="AP384" i="17" s="1"/>
  <c r="AB384" i="1"/>
  <c r="AQ384" i="17" s="1"/>
  <c r="Q385" i="1"/>
  <c r="R385" i="1"/>
  <c r="AG385" i="17" s="1"/>
  <c r="S385" i="1"/>
  <c r="AH385" i="17" s="1"/>
  <c r="T385" i="1"/>
  <c r="AI385" i="17" s="1"/>
  <c r="AJ385" i="17"/>
  <c r="V385" i="1"/>
  <c r="AK385" i="17" s="1"/>
  <c r="W385" i="1"/>
  <c r="AL385" i="17" s="1"/>
  <c r="X385" i="1"/>
  <c r="AM385" i="17" s="1"/>
  <c r="Y385" i="1"/>
  <c r="AN385" i="17" s="1"/>
  <c r="Z385" i="1"/>
  <c r="AO385" i="17" s="1"/>
  <c r="AA385" i="1"/>
  <c r="AP385" i="17" s="1"/>
  <c r="AB385" i="1"/>
  <c r="AQ385" i="17" s="1"/>
  <c r="Q386" i="1"/>
  <c r="R386" i="1"/>
  <c r="AG386" i="17" s="1"/>
  <c r="S386" i="1"/>
  <c r="AH386" i="17" s="1"/>
  <c r="T386" i="1"/>
  <c r="AI386" i="17" s="1"/>
  <c r="AJ386" i="17"/>
  <c r="V386" i="1"/>
  <c r="AK386" i="17" s="1"/>
  <c r="W386" i="1"/>
  <c r="AL386" i="17" s="1"/>
  <c r="X386" i="1"/>
  <c r="AM386" i="17" s="1"/>
  <c r="Y386" i="1"/>
  <c r="AN386" i="17" s="1"/>
  <c r="Z386" i="1"/>
  <c r="AO386" i="17" s="1"/>
  <c r="AA386" i="1"/>
  <c r="AP386" i="17" s="1"/>
  <c r="AB386" i="1"/>
  <c r="AQ386" i="17" s="1"/>
  <c r="Q387" i="1"/>
  <c r="R387" i="1"/>
  <c r="AG387" i="17" s="1"/>
  <c r="S387" i="1"/>
  <c r="AH387" i="17" s="1"/>
  <c r="T387" i="1"/>
  <c r="AI387" i="17" s="1"/>
  <c r="AJ387" i="17"/>
  <c r="V387" i="1"/>
  <c r="AK387" i="17" s="1"/>
  <c r="W387" i="1"/>
  <c r="AL387" i="17" s="1"/>
  <c r="X387" i="1"/>
  <c r="AM387" i="17" s="1"/>
  <c r="Y387" i="1"/>
  <c r="AN387" i="17" s="1"/>
  <c r="Z387" i="1"/>
  <c r="AO387" i="17" s="1"/>
  <c r="AA387" i="1"/>
  <c r="AP387" i="17" s="1"/>
  <c r="AB387" i="1"/>
  <c r="AQ387" i="17" s="1"/>
  <c r="Q388" i="1"/>
  <c r="R388" i="1"/>
  <c r="AG388" i="17" s="1"/>
  <c r="S388" i="1"/>
  <c r="AH388" i="17" s="1"/>
  <c r="T388" i="1"/>
  <c r="AI388" i="17" s="1"/>
  <c r="AJ388" i="17"/>
  <c r="V388" i="1"/>
  <c r="AK388" i="17" s="1"/>
  <c r="W388" i="1"/>
  <c r="AL388" i="17" s="1"/>
  <c r="X388" i="1"/>
  <c r="AM388" i="17" s="1"/>
  <c r="Y388" i="1"/>
  <c r="AN388" i="17" s="1"/>
  <c r="Z388" i="1"/>
  <c r="AO388" i="17" s="1"/>
  <c r="AA388" i="1"/>
  <c r="AP388" i="17" s="1"/>
  <c r="AB388" i="1"/>
  <c r="AQ388" i="17" s="1"/>
  <c r="Q389" i="1"/>
  <c r="R389" i="1"/>
  <c r="AG389" i="17" s="1"/>
  <c r="S389" i="1"/>
  <c r="AH389" i="17" s="1"/>
  <c r="T389" i="1"/>
  <c r="AI389" i="17" s="1"/>
  <c r="AJ389" i="17"/>
  <c r="V389" i="1"/>
  <c r="AK389" i="17" s="1"/>
  <c r="W389" i="1"/>
  <c r="AL389" i="17" s="1"/>
  <c r="X389" i="1"/>
  <c r="AM389" i="17" s="1"/>
  <c r="Y389" i="1"/>
  <c r="AN389" i="17" s="1"/>
  <c r="Z389" i="1"/>
  <c r="AO389" i="17" s="1"/>
  <c r="AA389" i="1"/>
  <c r="AP389" i="17" s="1"/>
  <c r="AB389" i="1"/>
  <c r="AQ389" i="17" s="1"/>
  <c r="Q390" i="1"/>
  <c r="R390" i="1"/>
  <c r="AG390" i="17" s="1"/>
  <c r="S390" i="1"/>
  <c r="AH390" i="17" s="1"/>
  <c r="T390" i="1"/>
  <c r="AI390" i="17" s="1"/>
  <c r="AJ390" i="17"/>
  <c r="V390" i="1"/>
  <c r="AK390" i="17" s="1"/>
  <c r="W390" i="1"/>
  <c r="AL390" i="17" s="1"/>
  <c r="X390" i="1"/>
  <c r="AM390" i="17" s="1"/>
  <c r="Y390" i="1"/>
  <c r="AN390" i="17" s="1"/>
  <c r="Z390" i="1"/>
  <c r="AO390" i="17" s="1"/>
  <c r="AA390" i="1"/>
  <c r="AP390" i="17" s="1"/>
  <c r="AB390" i="1"/>
  <c r="AQ390" i="17" s="1"/>
  <c r="Q391" i="1"/>
  <c r="R391" i="1"/>
  <c r="AG391" i="17" s="1"/>
  <c r="S391" i="1"/>
  <c r="AH391" i="17" s="1"/>
  <c r="T391" i="1"/>
  <c r="AI391" i="17" s="1"/>
  <c r="AJ391" i="17"/>
  <c r="V391" i="1"/>
  <c r="AK391" i="17" s="1"/>
  <c r="W391" i="1"/>
  <c r="AL391" i="17" s="1"/>
  <c r="X391" i="1"/>
  <c r="AM391" i="17" s="1"/>
  <c r="Y391" i="1"/>
  <c r="AN391" i="17" s="1"/>
  <c r="Z391" i="1"/>
  <c r="AO391" i="17" s="1"/>
  <c r="AA391" i="1"/>
  <c r="AP391" i="17" s="1"/>
  <c r="AB391" i="1"/>
  <c r="AQ391" i="17" s="1"/>
  <c r="Q392" i="1"/>
  <c r="R392" i="1"/>
  <c r="AG392" i="17" s="1"/>
  <c r="S392" i="1"/>
  <c r="AH392" i="17" s="1"/>
  <c r="T392" i="1"/>
  <c r="AI392" i="17" s="1"/>
  <c r="AJ392" i="17"/>
  <c r="V392" i="1"/>
  <c r="AK392" i="17" s="1"/>
  <c r="W392" i="1"/>
  <c r="AL392" i="17" s="1"/>
  <c r="X392" i="1"/>
  <c r="AM392" i="17" s="1"/>
  <c r="Y392" i="1"/>
  <c r="AN392" i="17" s="1"/>
  <c r="Z392" i="1"/>
  <c r="AO392" i="17" s="1"/>
  <c r="AA392" i="1"/>
  <c r="AP392" i="17" s="1"/>
  <c r="AB392" i="1"/>
  <c r="AQ392" i="17" s="1"/>
  <c r="Q393" i="1"/>
  <c r="R393" i="1"/>
  <c r="AG393" i="17" s="1"/>
  <c r="S393" i="1"/>
  <c r="AH393" i="17" s="1"/>
  <c r="T393" i="1"/>
  <c r="AI393" i="17" s="1"/>
  <c r="AJ393" i="17"/>
  <c r="V393" i="1"/>
  <c r="AK393" i="17" s="1"/>
  <c r="W393" i="1"/>
  <c r="AL393" i="17" s="1"/>
  <c r="X393" i="1"/>
  <c r="AM393" i="17" s="1"/>
  <c r="Y393" i="1"/>
  <c r="AN393" i="17" s="1"/>
  <c r="Z393" i="1"/>
  <c r="AO393" i="17" s="1"/>
  <c r="AA393" i="1"/>
  <c r="AP393" i="17" s="1"/>
  <c r="AB393" i="1"/>
  <c r="AQ393" i="17" s="1"/>
  <c r="Q394" i="1"/>
  <c r="R394" i="1"/>
  <c r="AG394" i="17" s="1"/>
  <c r="S394" i="1"/>
  <c r="AH394" i="17" s="1"/>
  <c r="T394" i="1"/>
  <c r="AI394" i="17" s="1"/>
  <c r="AJ394" i="17"/>
  <c r="V394" i="1"/>
  <c r="AK394" i="17" s="1"/>
  <c r="W394" i="1"/>
  <c r="AL394" i="17" s="1"/>
  <c r="X394" i="1"/>
  <c r="AM394" i="17" s="1"/>
  <c r="Y394" i="1"/>
  <c r="AN394" i="17" s="1"/>
  <c r="Z394" i="1"/>
  <c r="AO394" i="17" s="1"/>
  <c r="AA394" i="1"/>
  <c r="AP394" i="17" s="1"/>
  <c r="AB394" i="1"/>
  <c r="AQ394" i="17" s="1"/>
  <c r="Q395" i="1"/>
  <c r="R395" i="1"/>
  <c r="AG395" i="17" s="1"/>
  <c r="S395" i="1"/>
  <c r="AH395" i="17" s="1"/>
  <c r="T395" i="1"/>
  <c r="AI395" i="17" s="1"/>
  <c r="AJ395" i="17"/>
  <c r="V395" i="1"/>
  <c r="AK395" i="17" s="1"/>
  <c r="W395" i="1"/>
  <c r="AL395" i="17" s="1"/>
  <c r="X395" i="1"/>
  <c r="AM395" i="17" s="1"/>
  <c r="Y395" i="1"/>
  <c r="AN395" i="17" s="1"/>
  <c r="Z395" i="1"/>
  <c r="AO395" i="17" s="1"/>
  <c r="AA395" i="1"/>
  <c r="AP395" i="17" s="1"/>
  <c r="AB395" i="1"/>
  <c r="AQ395" i="17" s="1"/>
  <c r="Q396" i="1"/>
  <c r="R396" i="1"/>
  <c r="AG396" i="17" s="1"/>
  <c r="S396" i="1"/>
  <c r="AH396" i="17" s="1"/>
  <c r="T396" i="1"/>
  <c r="AI396" i="17" s="1"/>
  <c r="AJ396" i="17"/>
  <c r="V396" i="1"/>
  <c r="AK396" i="17" s="1"/>
  <c r="W396" i="1"/>
  <c r="AL396" i="17" s="1"/>
  <c r="X396" i="1"/>
  <c r="AM396" i="17" s="1"/>
  <c r="Y396" i="1"/>
  <c r="AN396" i="17" s="1"/>
  <c r="Z396" i="1"/>
  <c r="AO396" i="17" s="1"/>
  <c r="AA396" i="1"/>
  <c r="AP396" i="17" s="1"/>
  <c r="AB396" i="1"/>
  <c r="AQ396" i="17" s="1"/>
  <c r="Q397" i="1"/>
  <c r="R397" i="1"/>
  <c r="AG397" i="17" s="1"/>
  <c r="S397" i="1"/>
  <c r="AH397" i="17" s="1"/>
  <c r="T397" i="1"/>
  <c r="AI397" i="17" s="1"/>
  <c r="AJ397" i="17"/>
  <c r="V397" i="1"/>
  <c r="AK397" i="17" s="1"/>
  <c r="W397" i="1"/>
  <c r="AL397" i="17" s="1"/>
  <c r="X397" i="1"/>
  <c r="AM397" i="17" s="1"/>
  <c r="Y397" i="1"/>
  <c r="AN397" i="17" s="1"/>
  <c r="Z397" i="1"/>
  <c r="AO397" i="17" s="1"/>
  <c r="AA397" i="1"/>
  <c r="AP397" i="17" s="1"/>
  <c r="AB397" i="1"/>
  <c r="AQ397" i="17" s="1"/>
  <c r="Q398" i="1"/>
  <c r="R398" i="1"/>
  <c r="AG398" i="17" s="1"/>
  <c r="S398" i="1"/>
  <c r="AH398" i="17" s="1"/>
  <c r="T398" i="1"/>
  <c r="AI398" i="17" s="1"/>
  <c r="AJ398" i="17"/>
  <c r="V398" i="1"/>
  <c r="AK398" i="17" s="1"/>
  <c r="W398" i="1"/>
  <c r="AL398" i="17" s="1"/>
  <c r="X398" i="1"/>
  <c r="AM398" i="17" s="1"/>
  <c r="Y398" i="1"/>
  <c r="AN398" i="17" s="1"/>
  <c r="Z398" i="1"/>
  <c r="AO398" i="17" s="1"/>
  <c r="AA398" i="1"/>
  <c r="AP398" i="17" s="1"/>
  <c r="AB398" i="1"/>
  <c r="AQ398" i="17" s="1"/>
  <c r="Q399" i="1"/>
  <c r="R399" i="1"/>
  <c r="AG399" i="17" s="1"/>
  <c r="S399" i="1"/>
  <c r="AH399" i="17" s="1"/>
  <c r="T399" i="1"/>
  <c r="AI399" i="17" s="1"/>
  <c r="AJ399" i="17"/>
  <c r="V399" i="1"/>
  <c r="AK399" i="17" s="1"/>
  <c r="W399" i="1"/>
  <c r="AL399" i="17" s="1"/>
  <c r="X399" i="1"/>
  <c r="AM399" i="17" s="1"/>
  <c r="Y399" i="1"/>
  <c r="AN399" i="17" s="1"/>
  <c r="Z399" i="1"/>
  <c r="AO399" i="17" s="1"/>
  <c r="AA399" i="1"/>
  <c r="AP399" i="17" s="1"/>
  <c r="AB399" i="1"/>
  <c r="AQ399" i="17" s="1"/>
  <c r="Q400" i="1"/>
  <c r="R400" i="1"/>
  <c r="AG400" i="17" s="1"/>
  <c r="S400" i="1"/>
  <c r="AH400" i="17" s="1"/>
  <c r="T400" i="1"/>
  <c r="AI400" i="17" s="1"/>
  <c r="AJ400" i="17"/>
  <c r="V400" i="1"/>
  <c r="AK400" i="17" s="1"/>
  <c r="W400" i="1"/>
  <c r="AL400" i="17" s="1"/>
  <c r="X400" i="1"/>
  <c r="AM400" i="17" s="1"/>
  <c r="Y400" i="1"/>
  <c r="AN400" i="17" s="1"/>
  <c r="Z400" i="1"/>
  <c r="AO400" i="17" s="1"/>
  <c r="AA400" i="1"/>
  <c r="AP400" i="17" s="1"/>
  <c r="AB400" i="1"/>
  <c r="AQ400" i="17" s="1"/>
  <c r="Q401" i="1"/>
  <c r="R401" i="1"/>
  <c r="AG401" i="17" s="1"/>
  <c r="S401" i="1"/>
  <c r="AH401" i="17" s="1"/>
  <c r="T401" i="1"/>
  <c r="AI401" i="17" s="1"/>
  <c r="AJ401" i="17"/>
  <c r="V401" i="1"/>
  <c r="AK401" i="17" s="1"/>
  <c r="W401" i="1"/>
  <c r="AL401" i="17" s="1"/>
  <c r="X401" i="1"/>
  <c r="AM401" i="17" s="1"/>
  <c r="Y401" i="1"/>
  <c r="AN401" i="17" s="1"/>
  <c r="Z401" i="1"/>
  <c r="AO401" i="17" s="1"/>
  <c r="AA401" i="1"/>
  <c r="AP401" i="17" s="1"/>
  <c r="AB401" i="1"/>
  <c r="AQ401" i="17" s="1"/>
  <c r="Q402" i="1"/>
  <c r="R402" i="1"/>
  <c r="AG402" i="17" s="1"/>
  <c r="S402" i="1"/>
  <c r="AH402" i="17" s="1"/>
  <c r="T402" i="1"/>
  <c r="AI402" i="17" s="1"/>
  <c r="AJ402" i="17"/>
  <c r="V402" i="1"/>
  <c r="AK402" i="17" s="1"/>
  <c r="W402" i="1"/>
  <c r="AL402" i="17" s="1"/>
  <c r="X402" i="1"/>
  <c r="AM402" i="17" s="1"/>
  <c r="Y402" i="1"/>
  <c r="AN402" i="17" s="1"/>
  <c r="Z402" i="1"/>
  <c r="AO402" i="17" s="1"/>
  <c r="AA402" i="1"/>
  <c r="AP402" i="17" s="1"/>
  <c r="AB402" i="1"/>
  <c r="AQ402" i="17" s="1"/>
  <c r="Q403" i="1"/>
  <c r="R403" i="1"/>
  <c r="AG403" i="17" s="1"/>
  <c r="S403" i="1"/>
  <c r="AH403" i="17" s="1"/>
  <c r="T403" i="1"/>
  <c r="AI403" i="17" s="1"/>
  <c r="AJ403" i="17"/>
  <c r="V403" i="1"/>
  <c r="AK403" i="17" s="1"/>
  <c r="W403" i="1"/>
  <c r="AL403" i="17" s="1"/>
  <c r="X403" i="1"/>
  <c r="AM403" i="17" s="1"/>
  <c r="Y403" i="1"/>
  <c r="AN403" i="17" s="1"/>
  <c r="Z403" i="1"/>
  <c r="AO403" i="17" s="1"/>
  <c r="AA403" i="1"/>
  <c r="AP403" i="17" s="1"/>
  <c r="AB403" i="1"/>
  <c r="AQ403" i="17" s="1"/>
  <c r="Q404" i="1"/>
  <c r="R404" i="1"/>
  <c r="AG404" i="17" s="1"/>
  <c r="S404" i="1"/>
  <c r="AH404" i="17" s="1"/>
  <c r="T404" i="1"/>
  <c r="AI404" i="17" s="1"/>
  <c r="AJ404" i="17"/>
  <c r="V404" i="1"/>
  <c r="AK404" i="17" s="1"/>
  <c r="W404" i="1"/>
  <c r="AL404" i="17" s="1"/>
  <c r="X404" i="1"/>
  <c r="AM404" i="17" s="1"/>
  <c r="Y404" i="1"/>
  <c r="AN404" i="17" s="1"/>
  <c r="Z404" i="1"/>
  <c r="AO404" i="17" s="1"/>
  <c r="AA404" i="1"/>
  <c r="AP404" i="17" s="1"/>
  <c r="AB404" i="1"/>
  <c r="AQ404" i="17" s="1"/>
  <c r="Q405" i="1"/>
  <c r="R405" i="1"/>
  <c r="AG405" i="17" s="1"/>
  <c r="S405" i="1"/>
  <c r="AH405" i="17" s="1"/>
  <c r="T405" i="1"/>
  <c r="AI405" i="17" s="1"/>
  <c r="AJ405" i="17"/>
  <c r="V405" i="1"/>
  <c r="AK405" i="17" s="1"/>
  <c r="W405" i="1"/>
  <c r="AL405" i="17" s="1"/>
  <c r="X405" i="1"/>
  <c r="AM405" i="17" s="1"/>
  <c r="Y405" i="1"/>
  <c r="AN405" i="17" s="1"/>
  <c r="Z405" i="1"/>
  <c r="AO405" i="17" s="1"/>
  <c r="AA405" i="1"/>
  <c r="AP405" i="17" s="1"/>
  <c r="AB405" i="1"/>
  <c r="AQ405" i="17" s="1"/>
  <c r="Q406" i="1"/>
  <c r="R406" i="1"/>
  <c r="AG406" i="17" s="1"/>
  <c r="S406" i="1"/>
  <c r="AH406" i="17" s="1"/>
  <c r="T406" i="1"/>
  <c r="AI406" i="17" s="1"/>
  <c r="AJ406" i="17"/>
  <c r="V406" i="1"/>
  <c r="AK406" i="17" s="1"/>
  <c r="W406" i="1"/>
  <c r="AL406" i="17" s="1"/>
  <c r="X406" i="1"/>
  <c r="AM406" i="17" s="1"/>
  <c r="Y406" i="1"/>
  <c r="AN406" i="17" s="1"/>
  <c r="Z406" i="1"/>
  <c r="AO406" i="17" s="1"/>
  <c r="AA406" i="1"/>
  <c r="AP406" i="17" s="1"/>
  <c r="AB406" i="1"/>
  <c r="AQ406" i="17" s="1"/>
  <c r="Q407" i="1"/>
  <c r="R407" i="1"/>
  <c r="AG407" i="17" s="1"/>
  <c r="S407" i="1"/>
  <c r="AH407" i="17" s="1"/>
  <c r="T407" i="1"/>
  <c r="AI407" i="17" s="1"/>
  <c r="AJ407" i="17"/>
  <c r="V407" i="1"/>
  <c r="AK407" i="17" s="1"/>
  <c r="W407" i="1"/>
  <c r="AL407" i="17" s="1"/>
  <c r="X407" i="1"/>
  <c r="AM407" i="17" s="1"/>
  <c r="Y407" i="1"/>
  <c r="AN407" i="17" s="1"/>
  <c r="Z407" i="1"/>
  <c r="AO407" i="17" s="1"/>
  <c r="AA407" i="1"/>
  <c r="AP407" i="17" s="1"/>
  <c r="AB407" i="1"/>
  <c r="AQ407" i="17" s="1"/>
  <c r="Q408" i="1"/>
  <c r="R408" i="1"/>
  <c r="AG408" i="17" s="1"/>
  <c r="S408" i="1"/>
  <c r="AH408" i="17" s="1"/>
  <c r="T408" i="1"/>
  <c r="AI408" i="17" s="1"/>
  <c r="AJ408" i="17"/>
  <c r="V408" i="1"/>
  <c r="AK408" i="17" s="1"/>
  <c r="W408" i="1"/>
  <c r="AL408" i="17" s="1"/>
  <c r="X408" i="1"/>
  <c r="AM408" i="17" s="1"/>
  <c r="Y408" i="1"/>
  <c r="AN408" i="17" s="1"/>
  <c r="Z408" i="1"/>
  <c r="AO408" i="17" s="1"/>
  <c r="AA408" i="1"/>
  <c r="AP408" i="17" s="1"/>
  <c r="AB408" i="1"/>
  <c r="AQ408" i="17" s="1"/>
  <c r="Q409" i="1"/>
  <c r="R409" i="1"/>
  <c r="AG409" i="17" s="1"/>
  <c r="S409" i="1"/>
  <c r="AH409" i="17" s="1"/>
  <c r="T409" i="1"/>
  <c r="AI409" i="17" s="1"/>
  <c r="AJ409" i="17"/>
  <c r="V409" i="1"/>
  <c r="AK409" i="17" s="1"/>
  <c r="W409" i="1"/>
  <c r="AL409" i="17" s="1"/>
  <c r="X409" i="1"/>
  <c r="AM409" i="17" s="1"/>
  <c r="Y409" i="1"/>
  <c r="AN409" i="17" s="1"/>
  <c r="Z409" i="1"/>
  <c r="AO409" i="17" s="1"/>
  <c r="AA409" i="1"/>
  <c r="AP409" i="17" s="1"/>
  <c r="AB409" i="1"/>
  <c r="AQ409" i="17" s="1"/>
  <c r="Q410" i="1"/>
  <c r="R410" i="1"/>
  <c r="AG410" i="17" s="1"/>
  <c r="S410" i="1"/>
  <c r="AH410" i="17" s="1"/>
  <c r="T410" i="1"/>
  <c r="AI410" i="17" s="1"/>
  <c r="AJ410" i="17"/>
  <c r="V410" i="1"/>
  <c r="AK410" i="17" s="1"/>
  <c r="W410" i="1"/>
  <c r="AL410" i="17" s="1"/>
  <c r="X410" i="1"/>
  <c r="AM410" i="17" s="1"/>
  <c r="Y410" i="1"/>
  <c r="AN410" i="17" s="1"/>
  <c r="Z410" i="1"/>
  <c r="AO410" i="17" s="1"/>
  <c r="AA410" i="1"/>
  <c r="AP410" i="17" s="1"/>
  <c r="AB410" i="1"/>
  <c r="AQ410" i="17" s="1"/>
  <c r="Q411" i="1"/>
  <c r="R411" i="1"/>
  <c r="AG411" i="17" s="1"/>
  <c r="S411" i="1"/>
  <c r="AH411" i="17" s="1"/>
  <c r="T411" i="1"/>
  <c r="AI411" i="17" s="1"/>
  <c r="AJ411" i="17"/>
  <c r="V411" i="1"/>
  <c r="AK411" i="17" s="1"/>
  <c r="W411" i="1"/>
  <c r="AL411" i="17" s="1"/>
  <c r="X411" i="1"/>
  <c r="AM411" i="17" s="1"/>
  <c r="Y411" i="1"/>
  <c r="AN411" i="17" s="1"/>
  <c r="Z411" i="1"/>
  <c r="AO411" i="17" s="1"/>
  <c r="AA411" i="1"/>
  <c r="AP411" i="17" s="1"/>
  <c r="AB411" i="1"/>
  <c r="AQ411" i="17" s="1"/>
  <c r="Q412" i="1"/>
  <c r="R412" i="1"/>
  <c r="AG412" i="17" s="1"/>
  <c r="S412" i="1"/>
  <c r="AH412" i="17" s="1"/>
  <c r="T412" i="1"/>
  <c r="AI412" i="17" s="1"/>
  <c r="AJ412" i="17"/>
  <c r="V412" i="1"/>
  <c r="AK412" i="17" s="1"/>
  <c r="W412" i="1"/>
  <c r="AL412" i="17" s="1"/>
  <c r="X412" i="1"/>
  <c r="AM412" i="17" s="1"/>
  <c r="Y412" i="1"/>
  <c r="AN412" i="17" s="1"/>
  <c r="Z412" i="1"/>
  <c r="AO412" i="17" s="1"/>
  <c r="AA412" i="1"/>
  <c r="AP412" i="17" s="1"/>
  <c r="AB412" i="1"/>
  <c r="AQ412" i="17" s="1"/>
  <c r="Q413" i="1"/>
  <c r="R413" i="1"/>
  <c r="AG413" i="17" s="1"/>
  <c r="S413" i="1"/>
  <c r="AH413" i="17" s="1"/>
  <c r="T413" i="1"/>
  <c r="AI413" i="17" s="1"/>
  <c r="AJ413" i="17"/>
  <c r="V413" i="1"/>
  <c r="AK413" i="17" s="1"/>
  <c r="W413" i="1"/>
  <c r="AL413" i="17" s="1"/>
  <c r="X413" i="1"/>
  <c r="AM413" i="17" s="1"/>
  <c r="Y413" i="1"/>
  <c r="AN413" i="17" s="1"/>
  <c r="Z413" i="1"/>
  <c r="AO413" i="17" s="1"/>
  <c r="AA413" i="1"/>
  <c r="AP413" i="17" s="1"/>
  <c r="AB413" i="1"/>
  <c r="AQ413" i="17" s="1"/>
  <c r="Q414" i="1"/>
  <c r="R414" i="1"/>
  <c r="AG414" i="17" s="1"/>
  <c r="S414" i="1"/>
  <c r="AH414" i="17" s="1"/>
  <c r="T414" i="1"/>
  <c r="AI414" i="17" s="1"/>
  <c r="AJ414" i="17"/>
  <c r="V414" i="1"/>
  <c r="AK414" i="17" s="1"/>
  <c r="W414" i="1"/>
  <c r="AL414" i="17" s="1"/>
  <c r="X414" i="1"/>
  <c r="AM414" i="17" s="1"/>
  <c r="Y414" i="1"/>
  <c r="AN414" i="17" s="1"/>
  <c r="Z414" i="1"/>
  <c r="AO414" i="17" s="1"/>
  <c r="AA414" i="1"/>
  <c r="AP414" i="17" s="1"/>
  <c r="AB414" i="1"/>
  <c r="AQ414" i="17" s="1"/>
  <c r="Q415" i="1"/>
  <c r="R415" i="1"/>
  <c r="AG415" i="17" s="1"/>
  <c r="S415" i="1"/>
  <c r="AH415" i="17" s="1"/>
  <c r="T415" i="1"/>
  <c r="AI415" i="17" s="1"/>
  <c r="AJ415" i="17"/>
  <c r="V415" i="1"/>
  <c r="AK415" i="17" s="1"/>
  <c r="W415" i="1"/>
  <c r="AL415" i="17" s="1"/>
  <c r="X415" i="1"/>
  <c r="AM415" i="17" s="1"/>
  <c r="Y415" i="1"/>
  <c r="AN415" i="17" s="1"/>
  <c r="Z415" i="1"/>
  <c r="AO415" i="17" s="1"/>
  <c r="AA415" i="1"/>
  <c r="AP415" i="17" s="1"/>
  <c r="AB415" i="1"/>
  <c r="AQ415" i="17" s="1"/>
  <c r="Q416" i="1"/>
  <c r="R416" i="1"/>
  <c r="AG416" i="17" s="1"/>
  <c r="S416" i="1"/>
  <c r="AH416" i="17" s="1"/>
  <c r="T416" i="1"/>
  <c r="AI416" i="17" s="1"/>
  <c r="AJ416" i="17"/>
  <c r="V416" i="1"/>
  <c r="AK416" i="17" s="1"/>
  <c r="W416" i="1"/>
  <c r="AL416" i="17" s="1"/>
  <c r="X416" i="1"/>
  <c r="AM416" i="17" s="1"/>
  <c r="Y416" i="1"/>
  <c r="AN416" i="17" s="1"/>
  <c r="Z416" i="1"/>
  <c r="AO416" i="17" s="1"/>
  <c r="AA416" i="1"/>
  <c r="AP416" i="17" s="1"/>
  <c r="AB416" i="1"/>
  <c r="AQ416" i="17" s="1"/>
  <c r="Q417" i="1"/>
  <c r="R417" i="1"/>
  <c r="AG417" i="17" s="1"/>
  <c r="S417" i="1"/>
  <c r="AH417" i="17" s="1"/>
  <c r="T417" i="1"/>
  <c r="AI417" i="17" s="1"/>
  <c r="AJ417" i="17"/>
  <c r="V417" i="1"/>
  <c r="AK417" i="17" s="1"/>
  <c r="W417" i="1"/>
  <c r="AL417" i="17" s="1"/>
  <c r="X417" i="1"/>
  <c r="AM417" i="17" s="1"/>
  <c r="Y417" i="1"/>
  <c r="AN417" i="17" s="1"/>
  <c r="Z417" i="1"/>
  <c r="AO417" i="17" s="1"/>
  <c r="AA417" i="1"/>
  <c r="AP417" i="17" s="1"/>
  <c r="AB417" i="1"/>
  <c r="AQ417" i="17" s="1"/>
  <c r="Q418" i="1"/>
  <c r="R418" i="1"/>
  <c r="AG418" i="17" s="1"/>
  <c r="S418" i="1"/>
  <c r="AH418" i="17" s="1"/>
  <c r="T418" i="1"/>
  <c r="AI418" i="17" s="1"/>
  <c r="AJ418" i="17"/>
  <c r="V418" i="1"/>
  <c r="AK418" i="17" s="1"/>
  <c r="W418" i="1"/>
  <c r="AL418" i="17" s="1"/>
  <c r="X418" i="1"/>
  <c r="AM418" i="17" s="1"/>
  <c r="Y418" i="1"/>
  <c r="AN418" i="17" s="1"/>
  <c r="Z418" i="1"/>
  <c r="AO418" i="17" s="1"/>
  <c r="AA418" i="1"/>
  <c r="AP418" i="17" s="1"/>
  <c r="AB418" i="1"/>
  <c r="AQ418" i="17" s="1"/>
  <c r="Q419" i="1"/>
  <c r="R419" i="1"/>
  <c r="AG419" i="17" s="1"/>
  <c r="S419" i="1"/>
  <c r="AH419" i="17" s="1"/>
  <c r="T419" i="1"/>
  <c r="AI419" i="17" s="1"/>
  <c r="AJ419" i="17"/>
  <c r="V419" i="1"/>
  <c r="AK419" i="17" s="1"/>
  <c r="W419" i="1"/>
  <c r="AL419" i="17" s="1"/>
  <c r="X419" i="1"/>
  <c r="AM419" i="17" s="1"/>
  <c r="Y419" i="1"/>
  <c r="AN419" i="17" s="1"/>
  <c r="Z419" i="1"/>
  <c r="AO419" i="17" s="1"/>
  <c r="AA419" i="1"/>
  <c r="AP419" i="17" s="1"/>
  <c r="AB419" i="1"/>
  <c r="AQ419" i="17" s="1"/>
  <c r="Q420" i="1"/>
  <c r="R420" i="1"/>
  <c r="AG420" i="17" s="1"/>
  <c r="S420" i="1"/>
  <c r="AH420" i="17" s="1"/>
  <c r="T420" i="1"/>
  <c r="AI420" i="17" s="1"/>
  <c r="AJ420" i="17"/>
  <c r="V420" i="1"/>
  <c r="AK420" i="17" s="1"/>
  <c r="W420" i="1"/>
  <c r="AL420" i="17" s="1"/>
  <c r="X420" i="1"/>
  <c r="AM420" i="17" s="1"/>
  <c r="Y420" i="1"/>
  <c r="AN420" i="17" s="1"/>
  <c r="Z420" i="1"/>
  <c r="AO420" i="17" s="1"/>
  <c r="AA420" i="1"/>
  <c r="AP420" i="17" s="1"/>
  <c r="AB420" i="1"/>
  <c r="AQ420" i="17" s="1"/>
  <c r="Q421" i="1"/>
  <c r="R421" i="1"/>
  <c r="AG421" i="17" s="1"/>
  <c r="S421" i="1"/>
  <c r="AH421" i="17" s="1"/>
  <c r="T421" i="1"/>
  <c r="AI421" i="17" s="1"/>
  <c r="AJ421" i="17"/>
  <c r="V421" i="1"/>
  <c r="AK421" i="17" s="1"/>
  <c r="W421" i="1"/>
  <c r="AL421" i="17" s="1"/>
  <c r="X421" i="1"/>
  <c r="AM421" i="17" s="1"/>
  <c r="Y421" i="1"/>
  <c r="AN421" i="17" s="1"/>
  <c r="Z421" i="1"/>
  <c r="AO421" i="17" s="1"/>
  <c r="AA421" i="1"/>
  <c r="AP421" i="17" s="1"/>
  <c r="AB421" i="1"/>
  <c r="AQ421" i="17" s="1"/>
  <c r="Q422" i="1"/>
  <c r="R422" i="1"/>
  <c r="AG422" i="17" s="1"/>
  <c r="S422" i="1"/>
  <c r="AH422" i="17" s="1"/>
  <c r="T422" i="1"/>
  <c r="AI422" i="17" s="1"/>
  <c r="AJ422" i="17"/>
  <c r="V422" i="1"/>
  <c r="AK422" i="17" s="1"/>
  <c r="W422" i="1"/>
  <c r="AL422" i="17" s="1"/>
  <c r="X422" i="1"/>
  <c r="AM422" i="17" s="1"/>
  <c r="Y422" i="1"/>
  <c r="AN422" i="17" s="1"/>
  <c r="Z422" i="1"/>
  <c r="AO422" i="17" s="1"/>
  <c r="AA422" i="1"/>
  <c r="AP422" i="17" s="1"/>
  <c r="AB422" i="1"/>
  <c r="AQ422" i="17" s="1"/>
  <c r="Q423" i="1"/>
  <c r="R423" i="1"/>
  <c r="AG423" i="17" s="1"/>
  <c r="S423" i="1"/>
  <c r="AH423" i="17" s="1"/>
  <c r="T423" i="1"/>
  <c r="AI423" i="17" s="1"/>
  <c r="AJ423" i="17"/>
  <c r="V423" i="1"/>
  <c r="AK423" i="17" s="1"/>
  <c r="W423" i="1"/>
  <c r="AL423" i="17" s="1"/>
  <c r="X423" i="1"/>
  <c r="AM423" i="17" s="1"/>
  <c r="Y423" i="1"/>
  <c r="AN423" i="17" s="1"/>
  <c r="Z423" i="1"/>
  <c r="AO423" i="17" s="1"/>
  <c r="AA423" i="1"/>
  <c r="AP423" i="17" s="1"/>
  <c r="AB423" i="1"/>
  <c r="AQ423" i="17" s="1"/>
  <c r="Q424" i="1"/>
  <c r="R424" i="1"/>
  <c r="AG424" i="17" s="1"/>
  <c r="S424" i="1"/>
  <c r="AH424" i="17" s="1"/>
  <c r="T424" i="1"/>
  <c r="AI424" i="17" s="1"/>
  <c r="AJ424" i="17"/>
  <c r="V424" i="1"/>
  <c r="AK424" i="17" s="1"/>
  <c r="W424" i="1"/>
  <c r="AL424" i="17" s="1"/>
  <c r="X424" i="1"/>
  <c r="AM424" i="17" s="1"/>
  <c r="Y424" i="1"/>
  <c r="AN424" i="17" s="1"/>
  <c r="Z424" i="1"/>
  <c r="AO424" i="17" s="1"/>
  <c r="AA424" i="1"/>
  <c r="AP424" i="17" s="1"/>
  <c r="AB424" i="1"/>
  <c r="AQ424" i="17" s="1"/>
  <c r="Q425" i="1"/>
  <c r="R425" i="1"/>
  <c r="AG425" i="17" s="1"/>
  <c r="S425" i="1"/>
  <c r="AH425" i="17" s="1"/>
  <c r="T425" i="1"/>
  <c r="AI425" i="17" s="1"/>
  <c r="AJ425" i="17"/>
  <c r="V425" i="1"/>
  <c r="AK425" i="17" s="1"/>
  <c r="W425" i="1"/>
  <c r="AL425" i="17" s="1"/>
  <c r="X425" i="1"/>
  <c r="AM425" i="17" s="1"/>
  <c r="Y425" i="1"/>
  <c r="AN425" i="17" s="1"/>
  <c r="Z425" i="1"/>
  <c r="AO425" i="17" s="1"/>
  <c r="AA425" i="1"/>
  <c r="AP425" i="17" s="1"/>
  <c r="AB425" i="1"/>
  <c r="AQ425" i="17" s="1"/>
  <c r="Q426" i="1"/>
  <c r="R426" i="1"/>
  <c r="AG426" i="17" s="1"/>
  <c r="S426" i="1"/>
  <c r="AH426" i="17" s="1"/>
  <c r="T426" i="1"/>
  <c r="AI426" i="17" s="1"/>
  <c r="AJ426" i="17"/>
  <c r="V426" i="1"/>
  <c r="AK426" i="17" s="1"/>
  <c r="W426" i="1"/>
  <c r="AL426" i="17" s="1"/>
  <c r="X426" i="1"/>
  <c r="AM426" i="17" s="1"/>
  <c r="Y426" i="1"/>
  <c r="AN426" i="17" s="1"/>
  <c r="Z426" i="1"/>
  <c r="AO426" i="17" s="1"/>
  <c r="AA426" i="1"/>
  <c r="AP426" i="17" s="1"/>
  <c r="AB426" i="1"/>
  <c r="AQ426" i="17" s="1"/>
  <c r="Q427" i="1"/>
  <c r="R427" i="1"/>
  <c r="AG427" i="17" s="1"/>
  <c r="S427" i="1"/>
  <c r="AH427" i="17" s="1"/>
  <c r="T427" i="1"/>
  <c r="AI427" i="17" s="1"/>
  <c r="AJ427" i="17"/>
  <c r="V427" i="1"/>
  <c r="AK427" i="17" s="1"/>
  <c r="W427" i="1"/>
  <c r="AL427" i="17" s="1"/>
  <c r="X427" i="1"/>
  <c r="AM427" i="17" s="1"/>
  <c r="Y427" i="1"/>
  <c r="AN427" i="17" s="1"/>
  <c r="Z427" i="1"/>
  <c r="AO427" i="17" s="1"/>
  <c r="AA427" i="1"/>
  <c r="AP427" i="17" s="1"/>
  <c r="AB427" i="1"/>
  <c r="AQ427" i="17" s="1"/>
  <c r="Q428" i="1"/>
  <c r="R428" i="1"/>
  <c r="AG428" i="17" s="1"/>
  <c r="S428" i="1"/>
  <c r="AH428" i="17" s="1"/>
  <c r="T428" i="1"/>
  <c r="AI428" i="17" s="1"/>
  <c r="AJ428" i="17"/>
  <c r="V428" i="1"/>
  <c r="AK428" i="17" s="1"/>
  <c r="W428" i="1"/>
  <c r="AL428" i="17" s="1"/>
  <c r="X428" i="1"/>
  <c r="AM428" i="17" s="1"/>
  <c r="Y428" i="1"/>
  <c r="AN428" i="17" s="1"/>
  <c r="Z428" i="1"/>
  <c r="AO428" i="17" s="1"/>
  <c r="AA428" i="1"/>
  <c r="AP428" i="17" s="1"/>
  <c r="AB428" i="1"/>
  <c r="AQ428" i="17" s="1"/>
  <c r="Q429" i="1"/>
  <c r="R429" i="1"/>
  <c r="AG429" i="17" s="1"/>
  <c r="S429" i="1"/>
  <c r="AH429" i="17" s="1"/>
  <c r="T429" i="1"/>
  <c r="AI429" i="17" s="1"/>
  <c r="AJ429" i="17"/>
  <c r="V429" i="1"/>
  <c r="AK429" i="17" s="1"/>
  <c r="W429" i="1"/>
  <c r="AL429" i="17" s="1"/>
  <c r="X429" i="1"/>
  <c r="AM429" i="17" s="1"/>
  <c r="Y429" i="1"/>
  <c r="AN429" i="17" s="1"/>
  <c r="Z429" i="1"/>
  <c r="AO429" i="17" s="1"/>
  <c r="AA429" i="1"/>
  <c r="AP429" i="17" s="1"/>
  <c r="AB429" i="1"/>
  <c r="AQ429" i="17" s="1"/>
  <c r="Q430" i="1"/>
  <c r="R430" i="1"/>
  <c r="AG430" i="17" s="1"/>
  <c r="S430" i="1"/>
  <c r="AH430" i="17" s="1"/>
  <c r="T430" i="1"/>
  <c r="AI430" i="17" s="1"/>
  <c r="AJ430" i="17"/>
  <c r="V430" i="1"/>
  <c r="AK430" i="17" s="1"/>
  <c r="W430" i="1"/>
  <c r="AL430" i="17" s="1"/>
  <c r="X430" i="1"/>
  <c r="AM430" i="17" s="1"/>
  <c r="Y430" i="1"/>
  <c r="AN430" i="17" s="1"/>
  <c r="Z430" i="1"/>
  <c r="AO430" i="17" s="1"/>
  <c r="AA430" i="1"/>
  <c r="AP430" i="17" s="1"/>
  <c r="AB430" i="1"/>
  <c r="AQ430" i="17" s="1"/>
  <c r="Q431" i="1"/>
  <c r="R431" i="1"/>
  <c r="AG431" i="17" s="1"/>
  <c r="S431" i="1"/>
  <c r="AH431" i="17" s="1"/>
  <c r="T431" i="1"/>
  <c r="AI431" i="17" s="1"/>
  <c r="AJ431" i="17"/>
  <c r="V431" i="1"/>
  <c r="AK431" i="17" s="1"/>
  <c r="W431" i="1"/>
  <c r="AL431" i="17" s="1"/>
  <c r="X431" i="1"/>
  <c r="AM431" i="17" s="1"/>
  <c r="Y431" i="1"/>
  <c r="AN431" i="17" s="1"/>
  <c r="Z431" i="1"/>
  <c r="AO431" i="17" s="1"/>
  <c r="AA431" i="1"/>
  <c r="AP431" i="17" s="1"/>
  <c r="AB431" i="1"/>
  <c r="AQ431" i="17" s="1"/>
  <c r="Q432" i="1"/>
  <c r="R432" i="1"/>
  <c r="AG432" i="17" s="1"/>
  <c r="S432" i="1"/>
  <c r="AH432" i="17" s="1"/>
  <c r="T432" i="1"/>
  <c r="AI432" i="17" s="1"/>
  <c r="AJ432" i="17"/>
  <c r="V432" i="1"/>
  <c r="AK432" i="17" s="1"/>
  <c r="W432" i="1"/>
  <c r="AL432" i="17" s="1"/>
  <c r="X432" i="1"/>
  <c r="AM432" i="17" s="1"/>
  <c r="Y432" i="1"/>
  <c r="AN432" i="17" s="1"/>
  <c r="Z432" i="1"/>
  <c r="AO432" i="17" s="1"/>
  <c r="AA432" i="1"/>
  <c r="AP432" i="17" s="1"/>
  <c r="AB432" i="1"/>
  <c r="AQ432" i="17" s="1"/>
  <c r="Q433" i="1"/>
  <c r="R433" i="1"/>
  <c r="AG433" i="17" s="1"/>
  <c r="S433" i="1"/>
  <c r="AH433" i="17" s="1"/>
  <c r="T433" i="1"/>
  <c r="AI433" i="17" s="1"/>
  <c r="AJ433" i="17"/>
  <c r="V433" i="1"/>
  <c r="AK433" i="17" s="1"/>
  <c r="W433" i="1"/>
  <c r="AL433" i="17" s="1"/>
  <c r="X433" i="1"/>
  <c r="AM433" i="17" s="1"/>
  <c r="Y433" i="1"/>
  <c r="AN433" i="17" s="1"/>
  <c r="Z433" i="1"/>
  <c r="AO433" i="17" s="1"/>
  <c r="AA433" i="1"/>
  <c r="AP433" i="17" s="1"/>
  <c r="AB433" i="1"/>
  <c r="AQ433" i="17" s="1"/>
  <c r="Q434" i="1"/>
  <c r="R434" i="1"/>
  <c r="AG434" i="17" s="1"/>
  <c r="S434" i="1"/>
  <c r="AH434" i="17" s="1"/>
  <c r="T434" i="1"/>
  <c r="AI434" i="17" s="1"/>
  <c r="AJ434" i="17"/>
  <c r="V434" i="1"/>
  <c r="AK434" i="17" s="1"/>
  <c r="W434" i="1"/>
  <c r="AL434" i="17" s="1"/>
  <c r="X434" i="1"/>
  <c r="AM434" i="17" s="1"/>
  <c r="Y434" i="1"/>
  <c r="AN434" i="17" s="1"/>
  <c r="Z434" i="1"/>
  <c r="AO434" i="17" s="1"/>
  <c r="AA434" i="1"/>
  <c r="AP434" i="17" s="1"/>
  <c r="AB434" i="1"/>
  <c r="AQ434" i="17" s="1"/>
  <c r="Q435" i="1"/>
  <c r="R435" i="1"/>
  <c r="AG435" i="17" s="1"/>
  <c r="S435" i="1"/>
  <c r="AH435" i="17" s="1"/>
  <c r="T435" i="1"/>
  <c r="AI435" i="17" s="1"/>
  <c r="AJ435" i="17"/>
  <c r="V435" i="1"/>
  <c r="AK435" i="17" s="1"/>
  <c r="W435" i="1"/>
  <c r="AL435" i="17" s="1"/>
  <c r="X435" i="1"/>
  <c r="AM435" i="17" s="1"/>
  <c r="Y435" i="1"/>
  <c r="AN435" i="17" s="1"/>
  <c r="Z435" i="1"/>
  <c r="AO435" i="17" s="1"/>
  <c r="AA435" i="1"/>
  <c r="AP435" i="17" s="1"/>
  <c r="AB435" i="1"/>
  <c r="AQ435" i="17" s="1"/>
  <c r="Q436" i="1"/>
  <c r="R436" i="1"/>
  <c r="AG436" i="17" s="1"/>
  <c r="S436" i="1"/>
  <c r="AH436" i="17" s="1"/>
  <c r="T436" i="1"/>
  <c r="AI436" i="17" s="1"/>
  <c r="AJ436" i="17"/>
  <c r="V436" i="1"/>
  <c r="AK436" i="17" s="1"/>
  <c r="W436" i="1"/>
  <c r="AL436" i="17" s="1"/>
  <c r="X436" i="1"/>
  <c r="AM436" i="17" s="1"/>
  <c r="Y436" i="1"/>
  <c r="AN436" i="17" s="1"/>
  <c r="Z436" i="1"/>
  <c r="AO436" i="17" s="1"/>
  <c r="AA436" i="1"/>
  <c r="AP436" i="17" s="1"/>
  <c r="AB436" i="1"/>
  <c r="AQ436" i="17" s="1"/>
  <c r="Q437" i="1"/>
  <c r="R437" i="1"/>
  <c r="AG437" i="17" s="1"/>
  <c r="S437" i="1"/>
  <c r="AH437" i="17" s="1"/>
  <c r="T437" i="1"/>
  <c r="AI437" i="17" s="1"/>
  <c r="AJ437" i="17"/>
  <c r="V437" i="1"/>
  <c r="AK437" i="17" s="1"/>
  <c r="W437" i="1"/>
  <c r="AL437" i="17" s="1"/>
  <c r="X437" i="1"/>
  <c r="AM437" i="17" s="1"/>
  <c r="Y437" i="1"/>
  <c r="AN437" i="17" s="1"/>
  <c r="Z437" i="1"/>
  <c r="AO437" i="17" s="1"/>
  <c r="AA437" i="1"/>
  <c r="AP437" i="17" s="1"/>
  <c r="AB437" i="1"/>
  <c r="AQ437" i="17" s="1"/>
  <c r="Q438" i="1"/>
  <c r="R438" i="1"/>
  <c r="AG438" i="17" s="1"/>
  <c r="S438" i="1"/>
  <c r="AH438" i="17" s="1"/>
  <c r="T438" i="1"/>
  <c r="AI438" i="17" s="1"/>
  <c r="AJ438" i="17"/>
  <c r="V438" i="1"/>
  <c r="AK438" i="17" s="1"/>
  <c r="W438" i="1"/>
  <c r="AL438" i="17" s="1"/>
  <c r="X438" i="1"/>
  <c r="AM438" i="17" s="1"/>
  <c r="Y438" i="1"/>
  <c r="AN438" i="17" s="1"/>
  <c r="Z438" i="1"/>
  <c r="AO438" i="17" s="1"/>
  <c r="AA438" i="1"/>
  <c r="AP438" i="17" s="1"/>
  <c r="AB438" i="1"/>
  <c r="AQ438" i="17" s="1"/>
  <c r="Q439" i="1"/>
  <c r="R439" i="1"/>
  <c r="AG439" i="17" s="1"/>
  <c r="S439" i="1"/>
  <c r="AH439" i="17" s="1"/>
  <c r="T439" i="1"/>
  <c r="AI439" i="17" s="1"/>
  <c r="AJ439" i="17"/>
  <c r="V439" i="1"/>
  <c r="AK439" i="17" s="1"/>
  <c r="W439" i="1"/>
  <c r="AL439" i="17" s="1"/>
  <c r="X439" i="1"/>
  <c r="AM439" i="17" s="1"/>
  <c r="Y439" i="1"/>
  <c r="AN439" i="17" s="1"/>
  <c r="Z439" i="1"/>
  <c r="AO439" i="17" s="1"/>
  <c r="AA439" i="1"/>
  <c r="AP439" i="17" s="1"/>
  <c r="AB439" i="1"/>
  <c r="AQ439" i="17" s="1"/>
  <c r="Q440" i="1"/>
  <c r="R440" i="1"/>
  <c r="AG440" i="17" s="1"/>
  <c r="S440" i="1"/>
  <c r="AH440" i="17" s="1"/>
  <c r="T440" i="1"/>
  <c r="AI440" i="17" s="1"/>
  <c r="AJ440" i="17"/>
  <c r="V440" i="1"/>
  <c r="AK440" i="17" s="1"/>
  <c r="W440" i="1"/>
  <c r="AL440" i="17" s="1"/>
  <c r="X440" i="1"/>
  <c r="AM440" i="17" s="1"/>
  <c r="Y440" i="1"/>
  <c r="AN440" i="17" s="1"/>
  <c r="Z440" i="1"/>
  <c r="AO440" i="17" s="1"/>
  <c r="AA440" i="1"/>
  <c r="AP440" i="17" s="1"/>
  <c r="AB440" i="1"/>
  <c r="AQ440" i="17" s="1"/>
  <c r="Q441" i="1"/>
  <c r="R441" i="1"/>
  <c r="AG441" i="17" s="1"/>
  <c r="S441" i="1"/>
  <c r="AH441" i="17" s="1"/>
  <c r="T441" i="1"/>
  <c r="AI441" i="17" s="1"/>
  <c r="AJ441" i="17"/>
  <c r="V441" i="1"/>
  <c r="AK441" i="17" s="1"/>
  <c r="W441" i="1"/>
  <c r="AL441" i="17" s="1"/>
  <c r="X441" i="1"/>
  <c r="AM441" i="17" s="1"/>
  <c r="Y441" i="1"/>
  <c r="AN441" i="17" s="1"/>
  <c r="Z441" i="1"/>
  <c r="AO441" i="17" s="1"/>
  <c r="AA441" i="1"/>
  <c r="AP441" i="17" s="1"/>
  <c r="AB441" i="1"/>
  <c r="AQ441" i="17" s="1"/>
  <c r="Q442" i="1"/>
  <c r="R442" i="1"/>
  <c r="AG442" i="17" s="1"/>
  <c r="S442" i="1"/>
  <c r="AH442" i="17" s="1"/>
  <c r="T442" i="1"/>
  <c r="AI442" i="17" s="1"/>
  <c r="AJ442" i="17"/>
  <c r="V442" i="1"/>
  <c r="AK442" i="17" s="1"/>
  <c r="W442" i="1"/>
  <c r="AL442" i="17" s="1"/>
  <c r="X442" i="1"/>
  <c r="AM442" i="17" s="1"/>
  <c r="Y442" i="1"/>
  <c r="AN442" i="17" s="1"/>
  <c r="Z442" i="1"/>
  <c r="AO442" i="17" s="1"/>
  <c r="AA442" i="1"/>
  <c r="AP442" i="17" s="1"/>
  <c r="AB442" i="1"/>
  <c r="AQ442" i="17" s="1"/>
  <c r="Q443" i="1"/>
  <c r="R443" i="1"/>
  <c r="AG443" i="17" s="1"/>
  <c r="S443" i="1"/>
  <c r="AH443" i="17" s="1"/>
  <c r="T443" i="1"/>
  <c r="AI443" i="17" s="1"/>
  <c r="AJ443" i="17"/>
  <c r="V443" i="1"/>
  <c r="AK443" i="17" s="1"/>
  <c r="W443" i="1"/>
  <c r="AL443" i="17" s="1"/>
  <c r="X443" i="1"/>
  <c r="AM443" i="17" s="1"/>
  <c r="Y443" i="1"/>
  <c r="AN443" i="17" s="1"/>
  <c r="Z443" i="1"/>
  <c r="AO443" i="17" s="1"/>
  <c r="AA443" i="1"/>
  <c r="AP443" i="17" s="1"/>
  <c r="AB443" i="1"/>
  <c r="AQ443" i="17" s="1"/>
  <c r="Q444" i="1"/>
  <c r="R444" i="1"/>
  <c r="AG444" i="17" s="1"/>
  <c r="S444" i="1"/>
  <c r="AH444" i="17" s="1"/>
  <c r="T444" i="1"/>
  <c r="AI444" i="17" s="1"/>
  <c r="AJ444" i="17"/>
  <c r="V444" i="1"/>
  <c r="AK444" i="17" s="1"/>
  <c r="W444" i="1"/>
  <c r="AL444" i="17" s="1"/>
  <c r="X444" i="1"/>
  <c r="AM444" i="17" s="1"/>
  <c r="Y444" i="1"/>
  <c r="AN444" i="17" s="1"/>
  <c r="Z444" i="1"/>
  <c r="AO444" i="17" s="1"/>
  <c r="AA444" i="1"/>
  <c r="AP444" i="17" s="1"/>
  <c r="AB444" i="1"/>
  <c r="AQ444" i="17" s="1"/>
  <c r="Q445" i="1"/>
  <c r="R445" i="1"/>
  <c r="AG445" i="17" s="1"/>
  <c r="S445" i="1"/>
  <c r="AH445" i="17" s="1"/>
  <c r="T445" i="1"/>
  <c r="AI445" i="17" s="1"/>
  <c r="AJ445" i="17"/>
  <c r="V445" i="1"/>
  <c r="AK445" i="17" s="1"/>
  <c r="W445" i="1"/>
  <c r="AL445" i="17" s="1"/>
  <c r="X445" i="1"/>
  <c r="AM445" i="17" s="1"/>
  <c r="Y445" i="1"/>
  <c r="AN445" i="17" s="1"/>
  <c r="Z445" i="1"/>
  <c r="AO445" i="17" s="1"/>
  <c r="AA445" i="1"/>
  <c r="AP445" i="17" s="1"/>
  <c r="AB445" i="1"/>
  <c r="AQ445" i="17" s="1"/>
  <c r="Q446" i="1"/>
  <c r="R446" i="1"/>
  <c r="AG446" i="17" s="1"/>
  <c r="S446" i="1"/>
  <c r="AH446" i="17" s="1"/>
  <c r="T446" i="1"/>
  <c r="AI446" i="17" s="1"/>
  <c r="AJ446" i="17"/>
  <c r="V446" i="1"/>
  <c r="AK446" i="17" s="1"/>
  <c r="W446" i="1"/>
  <c r="AL446" i="17" s="1"/>
  <c r="X446" i="1"/>
  <c r="AM446" i="17" s="1"/>
  <c r="Y446" i="1"/>
  <c r="AN446" i="17" s="1"/>
  <c r="Z446" i="1"/>
  <c r="AO446" i="17" s="1"/>
  <c r="AA446" i="1"/>
  <c r="AP446" i="17" s="1"/>
  <c r="AB446" i="1"/>
  <c r="AQ446" i="17" s="1"/>
  <c r="Q447" i="1"/>
  <c r="R447" i="1"/>
  <c r="AG447" i="17" s="1"/>
  <c r="S447" i="1"/>
  <c r="AH447" i="17" s="1"/>
  <c r="T447" i="1"/>
  <c r="AI447" i="17" s="1"/>
  <c r="AJ447" i="17"/>
  <c r="V447" i="1"/>
  <c r="AK447" i="17" s="1"/>
  <c r="W447" i="1"/>
  <c r="AL447" i="17" s="1"/>
  <c r="X447" i="1"/>
  <c r="AM447" i="17" s="1"/>
  <c r="Y447" i="1"/>
  <c r="AN447" i="17" s="1"/>
  <c r="Z447" i="1"/>
  <c r="AO447" i="17" s="1"/>
  <c r="AA447" i="1"/>
  <c r="AP447" i="17" s="1"/>
  <c r="AB447" i="1"/>
  <c r="AQ447" i="17" s="1"/>
  <c r="Q448" i="1"/>
  <c r="R448" i="1"/>
  <c r="AG448" i="17" s="1"/>
  <c r="S448" i="1"/>
  <c r="AH448" i="17" s="1"/>
  <c r="T448" i="1"/>
  <c r="AI448" i="17" s="1"/>
  <c r="AJ448" i="17"/>
  <c r="V448" i="1"/>
  <c r="AK448" i="17" s="1"/>
  <c r="W448" i="1"/>
  <c r="AL448" i="17" s="1"/>
  <c r="X448" i="1"/>
  <c r="AM448" i="17" s="1"/>
  <c r="Y448" i="1"/>
  <c r="AN448" i="17" s="1"/>
  <c r="Z448" i="1"/>
  <c r="AO448" i="17" s="1"/>
  <c r="AA448" i="1"/>
  <c r="AP448" i="17" s="1"/>
  <c r="AB448" i="1"/>
  <c r="AQ448" i="17" s="1"/>
  <c r="Q449" i="1"/>
  <c r="R449" i="1"/>
  <c r="AG449" i="17" s="1"/>
  <c r="S449" i="1"/>
  <c r="AH449" i="17" s="1"/>
  <c r="T449" i="1"/>
  <c r="AI449" i="17" s="1"/>
  <c r="AJ449" i="17"/>
  <c r="V449" i="1"/>
  <c r="AK449" i="17" s="1"/>
  <c r="W449" i="1"/>
  <c r="AL449" i="17" s="1"/>
  <c r="X449" i="1"/>
  <c r="AM449" i="17" s="1"/>
  <c r="Y449" i="1"/>
  <c r="AN449" i="17" s="1"/>
  <c r="Z449" i="1"/>
  <c r="AO449" i="17" s="1"/>
  <c r="AA449" i="1"/>
  <c r="AP449" i="17" s="1"/>
  <c r="AB449" i="1"/>
  <c r="AQ449" i="17" s="1"/>
  <c r="Q450" i="1"/>
  <c r="R450" i="1"/>
  <c r="AG450" i="17" s="1"/>
  <c r="S450" i="1"/>
  <c r="AH450" i="17" s="1"/>
  <c r="T450" i="1"/>
  <c r="AI450" i="17" s="1"/>
  <c r="AJ450" i="17"/>
  <c r="V450" i="1"/>
  <c r="AK450" i="17" s="1"/>
  <c r="W450" i="1"/>
  <c r="AL450" i="17" s="1"/>
  <c r="X450" i="1"/>
  <c r="AM450" i="17" s="1"/>
  <c r="Y450" i="1"/>
  <c r="AN450" i="17" s="1"/>
  <c r="Z450" i="1"/>
  <c r="AO450" i="17" s="1"/>
  <c r="AA450" i="1"/>
  <c r="AP450" i="17" s="1"/>
  <c r="AB450" i="1"/>
  <c r="AQ450" i="17" s="1"/>
  <c r="Q451" i="1"/>
  <c r="R451" i="1"/>
  <c r="AG451" i="17" s="1"/>
  <c r="S451" i="1"/>
  <c r="AH451" i="17" s="1"/>
  <c r="T451" i="1"/>
  <c r="AI451" i="17" s="1"/>
  <c r="AJ451" i="17"/>
  <c r="V451" i="1"/>
  <c r="AK451" i="17" s="1"/>
  <c r="W451" i="1"/>
  <c r="AL451" i="17" s="1"/>
  <c r="X451" i="1"/>
  <c r="AM451" i="17" s="1"/>
  <c r="Y451" i="1"/>
  <c r="AN451" i="17" s="1"/>
  <c r="Z451" i="1"/>
  <c r="AO451" i="17" s="1"/>
  <c r="AA451" i="1"/>
  <c r="AP451" i="17" s="1"/>
  <c r="AB451" i="1"/>
  <c r="AQ451" i="17" s="1"/>
  <c r="Q452" i="1"/>
  <c r="R452" i="1"/>
  <c r="AG452" i="17" s="1"/>
  <c r="S452" i="1"/>
  <c r="AH452" i="17" s="1"/>
  <c r="T452" i="1"/>
  <c r="AI452" i="17" s="1"/>
  <c r="AJ452" i="17"/>
  <c r="V452" i="1"/>
  <c r="AK452" i="17" s="1"/>
  <c r="W452" i="1"/>
  <c r="AL452" i="17" s="1"/>
  <c r="X452" i="1"/>
  <c r="AM452" i="17" s="1"/>
  <c r="Y452" i="1"/>
  <c r="AN452" i="17" s="1"/>
  <c r="Z452" i="1"/>
  <c r="AO452" i="17" s="1"/>
  <c r="AA452" i="1"/>
  <c r="AP452" i="17" s="1"/>
  <c r="AB452" i="1"/>
  <c r="AQ452" i="17" s="1"/>
  <c r="Q453" i="1"/>
  <c r="R453" i="1"/>
  <c r="AG453" i="17" s="1"/>
  <c r="S453" i="1"/>
  <c r="AH453" i="17" s="1"/>
  <c r="T453" i="1"/>
  <c r="AI453" i="17" s="1"/>
  <c r="AJ453" i="17"/>
  <c r="V453" i="1"/>
  <c r="AK453" i="17" s="1"/>
  <c r="W453" i="1"/>
  <c r="AL453" i="17" s="1"/>
  <c r="X453" i="1"/>
  <c r="AM453" i="17" s="1"/>
  <c r="Y453" i="1"/>
  <c r="AN453" i="17" s="1"/>
  <c r="Z453" i="1"/>
  <c r="AO453" i="17" s="1"/>
  <c r="AA453" i="1"/>
  <c r="AP453" i="17" s="1"/>
  <c r="AB453" i="1"/>
  <c r="AQ453" i="17" s="1"/>
  <c r="Q454" i="1"/>
  <c r="R454" i="1"/>
  <c r="AG454" i="17" s="1"/>
  <c r="S454" i="1"/>
  <c r="AH454" i="17" s="1"/>
  <c r="T454" i="1"/>
  <c r="AI454" i="17" s="1"/>
  <c r="AJ454" i="17"/>
  <c r="V454" i="1"/>
  <c r="AK454" i="17" s="1"/>
  <c r="W454" i="1"/>
  <c r="AL454" i="17" s="1"/>
  <c r="X454" i="1"/>
  <c r="AM454" i="17" s="1"/>
  <c r="Y454" i="1"/>
  <c r="AN454" i="17" s="1"/>
  <c r="Z454" i="1"/>
  <c r="AO454" i="17" s="1"/>
  <c r="AA454" i="1"/>
  <c r="AP454" i="17" s="1"/>
  <c r="AB454" i="1"/>
  <c r="AQ454" i="17" s="1"/>
  <c r="Q455" i="1"/>
  <c r="R455" i="1"/>
  <c r="AG455" i="17" s="1"/>
  <c r="S455" i="1"/>
  <c r="AH455" i="17" s="1"/>
  <c r="T455" i="1"/>
  <c r="AI455" i="17" s="1"/>
  <c r="AJ455" i="17"/>
  <c r="V455" i="1"/>
  <c r="AK455" i="17" s="1"/>
  <c r="W455" i="1"/>
  <c r="AL455" i="17" s="1"/>
  <c r="X455" i="1"/>
  <c r="AM455" i="17" s="1"/>
  <c r="Y455" i="1"/>
  <c r="AN455" i="17" s="1"/>
  <c r="Z455" i="1"/>
  <c r="AO455" i="17" s="1"/>
  <c r="AA455" i="1"/>
  <c r="AP455" i="17" s="1"/>
  <c r="AB455" i="1"/>
  <c r="AQ455" i="17" s="1"/>
  <c r="Q456" i="1"/>
  <c r="R456" i="1"/>
  <c r="AG456" i="17" s="1"/>
  <c r="S456" i="1"/>
  <c r="AH456" i="17" s="1"/>
  <c r="T456" i="1"/>
  <c r="AI456" i="17" s="1"/>
  <c r="AJ456" i="17"/>
  <c r="V456" i="1"/>
  <c r="AK456" i="17" s="1"/>
  <c r="W456" i="1"/>
  <c r="AL456" i="17" s="1"/>
  <c r="X456" i="1"/>
  <c r="AM456" i="17" s="1"/>
  <c r="Y456" i="1"/>
  <c r="AN456" i="17" s="1"/>
  <c r="Z456" i="1"/>
  <c r="AO456" i="17" s="1"/>
  <c r="AA456" i="1"/>
  <c r="AP456" i="17" s="1"/>
  <c r="AB456" i="1"/>
  <c r="AQ456" i="17" s="1"/>
  <c r="Q457" i="1"/>
  <c r="R457" i="1"/>
  <c r="AG457" i="17" s="1"/>
  <c r="S457" i="1"/>
  <c r="AH457" i="17" s="1"/>
  <c r="T457" i="1"/>
  <c r="AI457" i="17" s="1"/>
  <c r="AJ457" i="17"/>
  <c r="V457" i="1"/>
  <c r="AK457" i="17" s="1"/>
  <c r="W457" i="1"/>
  <c r="AL457" i="17" s="1"/>
  <c r="X457" i="1"/>
  <c r="AM457" i="17" s="1"/>
  <c r="Y457" i="1"/>
  <c r="AN457" i="17" s="1"/>
  <c r="Z457" i="1"/>
  <c r="AO457" i="17" s="1"/>
  <c r="AA457" i="1"/>
  <c r="AP457" i="17" s="1"/>
  <c r="AB457" i="1"/>
  <c r="AQ457" i="17" s="1"/>
  <c r="Q458" i="1"/>
  <c r="R458" i="1"/>
  <c r="AG458" i="17" s="1"/>
  <c r="S458" i="1"/>
  <c r="AH458" i="17" s="1"/>
  <c r="T458" i="1"/>
  <c r="AI458" i="17" s="1"/>
  <c r="AJ458" i="17"/>
  <c r="V458" i="1"/>
  <c r="AK458" i="17" s="1"/>
  <c r="W458" i="1"/>
  <c r="AL458" i="17" s="1"/>
  <c r="X458" i="1"/>
  <c r="AM458" i="17" s="1"/>
  <c r="Y458" i="1"/>
  <c r="AN458" i="17" s="1"/>
  <c r="Z458" i="1"/>
  <c r="AO458" i="17" s="1"/>
  <c r="AA458" i="1"/>
  <c r="AP458" i="17" s="1"/>
  <c r="AB458" i="1"/>
  <c r="AQ458" i="17" s="1"/>
  <c r="Q459" i="1"/>
  <c r="R459" i="1"/>
  <c r="AG459" i="17" s="1"/>
  <c r="S459" i="1"/>
  <c r="AH459" i="17" s="1"/>
  <c r="T459" i="1"/>
  <c r="AI459" i="17" s="1"/>
  <c r="AJ459" i="17"/>
  <c r="V459" i="1"/>
  <c r="AK459" i="17" s="1"/>
  <c r="W459" i="1"/>
  <c r="AL459" i="17" s="1"/>
  <c r="X459" i="1"/>
  <c r="AM459" i="17" s="1"/>
  <c r="Y459" i="1"/>
  <c r="AN459" i="17" s="1"/>
  <c r="Z459" i="1"/>
  <c r="AO459" i="17" s="1"/>
  <c r="AA459" i="1"/>
  <c r="AP459" i="17" s="1"/>
  <c r="AB459" i="1"/>
  <c r="AQ459" i="17" s="1"/>
  <c r="Q460" i="1"/>
  <c r="R460" i="1"/>
  <c r="AG460" i="17" s="1"/>
  <c r="S460" i="1"/>
  <c r="AH460" i="17" s="1"/>
  <c r="T460" i="1"/>
  <c r="AI460" i="17" s="1"/>
  <c r="AJ460" i="17"/>
  <c r="V460" i="1"/>
  <c r="AK460" i="17" s="1"/>
  <c r="W460" i="1"/>
  <c r="AL460" i="17" s="1"/>
  <c r="X460" i="1"/>
  <c r="AM460" i="17" s="1"/>
  <c r="Y460" i="1"/>
  <c r="AN460" i="17" s="1"/>
  <c r="Z460" i="1"/>
  <c r="AO460" i="17" s="1"/>
  <c r="AA460" i="1"/>
  <c r="AP460" i="17" s="1"/>
  <c r="AB460" i="1"/>
  <c r="AQ460" i="17" s="1"/>
  <c r="Q461" i="1"/>
  <c r="R461" i="1"/>
  <c r="AG461" i="17" s="1"/>
  <c r="S461" i="1"/>
  <c r="AH461" i="17" s="1"/>
  <c r="T461" i="1"/>
  <c r="AI461" i="17" s="1"/>
  <c r="AJ461" i="17"/>
  <c r="V461" i="1"/>
  <c r="AK461" i="17" s="1"/>
  <c r="W461" i="1"/>
  <c r="AL461" i="17" s="1"/>
  <c r="X461" i="1"/>
  <c r="AM461" i="17" s="1"/>
  <c r="Y461" i="1"/>
  <c r="AN461" i="17" s="1"/>
  <c r="Z461" i="1"/>
  <c r="AO461" i="17" s="1"/>
  <c r="AA461" i="1"/>
  <c r="AP461" i="17" s="1"/>
  <c r="AB461" i="1"/>
  <c r="AQ461" i="17" s="1"/>
  <c r="Q462" i="1"/>
  <c r="R462" i="1"/>
  <c r="AG462" i="17" s="1"/>
  <c r="S462" i="1"/>
  <c r="AH462" i="17" s="1"/>
  <c r="T462" i="1"/>
  <c r="AI462" i="17" s="1"/>
  <c r="AJ462" i="17"/>
  <c r="V462" i="1"/>
  <c r="AK462" i="17" s="1"/>
  <c r="W462" i="1"/>
  <c r="AL462" i="17" s="1"/>
  <c r="X462" i="1"/>
  <c r="AM462" i="17" s="1"/>
  <c r="Y462" i="1"/>
  <c r="AN462" i="17" s="1"/>
  <c r="Z462" i="1"/>
  <c r="AO462" i="17" s="1"/>
  <c r="AA462" i="1"/>
  <c r="AP462" i="17" s="1"/>
  <c r="AB462" i="1"/>
  <c r="AQ462" i="17" s="1"/>
  <c r="Q463" i="1"/>
  <c r="R463" i="1"/>
  <c r="AG463" i="17" s="1"/>
  <c r="S463" i="1"/>
  <c r="AH463" i="17" s="1"/>
  <c r="T463" i="1"/>
  <c r="AI463" i="17" s="1"/>
  <c r="AJ463" i="17"/>
  <c r="V463" i="1"/>
  <c r="AK463" i="17" s="1"/>
  <c r="W463" i="1"/>
  <c r="AL463" i="17" s="1"/>
  <c r="X463" i="1"/>
  <c r="AM463" i="17" s="1"/>
  <c r="Y463" i="1"/>
  <c r="AN463" i="17" s="1"/>
  <c r="Z463" i="1"/>
  <c r="AO463" i="17" s="1"/>
  <c r="AA463" i="1"/>
  <c r="AP463" i="17" s="1"/>
  <c r="AB463" i="1"/>
  <c r="AQ463" i="17" s="1"/>
  <c r="Q464" i="1"/>
  <c r="R464" i="1"/>
  <c r="AG464" i="17" s="1"/>
  <c r="S464" i="1"/>
  <c r="AH464" i="17" s="1"/>
  <c r="T464" i="1"/>
  <c r="AI464" i="17" s="1"/>
  <c r="AJ464" i="17"/>
  <c r="V464" i="1"/>
  <c r="AK464" i="17" s="1"/>
  <c r="W464" i="1"/>
  <c r="AL464" i="17" s="1"/>
  <c r="X464" i="1"/>
  <c r="AM464" i="17" s="1"/>
  <c r="Y464" i="1"/>
  <c r="AN464" i="17" s="1"/>
  <c r="Z464" i="1"/>
  <c r="AO464" i="17" s="1"/>
  <c r="AA464" i="1"/>
  <c r="AP464" i="17" s="1"/>
  <c r="AB464" i="1"/>
  <c r="AQ464" i="17" s="1"/>
  <c r="Q465" i="1"/>
  <c r="R465" i="1"/>
  <c r="AG465" i="17" s="1"/>
  <c r="S465" i="1"/>
  <c r="AH465" i="17" s="1"/>
  <c r="T465" i="1"/>
  <c r="AI465" i="17" s="1"/>
  <c r="AJ465" i="17"/>
  <c r="V465" i="1"/>
  <c r="AK465" i="17" s="1"/>
  <c r="W465" i="1"/>
  <c r="AL465" i="17" s="1"/>
  <c r="X465" i="1"/>
  <c r="AM465" i="17" s="1"/>
  <c r="Y465" i="1"/>
  <c r="AN465" i="17" s="1"/>
  <c r="Z465" i="1"/>
  <c r="AO465" i="17" s="1"/>
  <c r="AA465" i="1"/>
  <c r="AP465" i="17" s="1"/>
  <c r="AB465" i="1"/>
  <c r="AQ465" i="17" s="1"/>
  <c r="Q466" i="1"/>
  <c r="R466" i="1"/>
  <c r="AG466" i="17" s="1"/>
  <c r="S466" i="1"/>
  <c r="AH466" i="17" s="1"/>
  <c r="T466" i="1"/>
  <c r="AI466" i="17" s="1"/>
  <c r="AJ466" i="17"/>
  <c r="V466" i="1"/>
  <c r="AK466" i="17" s="1"/>
  <c r="W466" i="1"/>
  <c r="AL466" i="17" s="1"/>
  <c r="X466" i="1"/>
  <c r="AM466" i="17" s="1"/>
  <c r="Y466" i="1"/>
  <c r="AN466" i="17" s="1"/>
  <c r="Z466" i="1"/>
  <c r="AO466" i="17" s="1"/>
  <c r="AA466" i="1"/>
  <c r="AP466" i="17" s="1"/>
  <c r="AB466" i="1"/>
  <c r="AQ466" i="17" s="1"/>
  <c r="Q467" i="1"/>
  <c r="R467" i="1"/>
  <c r="AG467" i="17" s="1"/>
  <c r="S467" i="1"/>
  <c r="AH467" i="17" s="1"/>
  <c r="T467" i="1"/>
  <c r="AI467" i="17" s="1"/>
  <c r="AJ467" i="17"/>
  <c r="V467" i="1"/>
  <c r="AK467" i="17" s="1"/>
  <c r="W467" i="1"/>
  <c r="AL467" i="17" s="1"/>
  <c r="X467" i="1"/>
  <c r="AM467" i="17" s="1"/>
  <c r="Y467" i="1"/>
  <c r="AN467" i="17" s="1"/>
  <c r="Z467" i="1"/>
  <c r="AO467" i="17" s="1"/>
  <c r="AA467" i="1"/>
  <c r="AP467" i="17" s="1"/>
  <c r="AB467" i="1"/>
  <c r="AQ467" i="17" s="1"/>
  <c r="Q468" i="1"/>
  <c r="R468" i="1"/>
  <c r="AG468" i="17" s="1"/>
  <c r="S468" i="1"/>
  <c r="AH468" i="17" s="1"/>
  <c r="T468" i="1"/>
  <c r="AI468" i="17" s="1"/>
  <c r="AJ468" i="17"/>
  <c r="V468" i="1"/>
  <c r="AK468" i="17" s="1"/>
  <c r="W468" i="1"/>
  <c r="AL468" i="17" s="1"/>
  <c r="X468" i="1"/>
  <c r="AM468" i="17" s="1"/>
  <c r="Y468" i="1"/>
  <c r="AN468" i="17" s="1"/>
  <c r="Z468" i="1"/>
  <c r="AO468" i="17" s="1"/>
  <c r="AA468" i="1"/>
  <c r="AP468" i="17" s="1"/>
  <c r="AB468" i="1"/>
  <c r="AQ468" i="17" s="1"/>
  <c r="Q469" i="1"/>
  <c r="R469" i="1"/>
  <c r="AG469" i="17" s="1"/>
  <c r="S469" i="1"/>
  <c r="AH469" i="17" s="1"/>
  <c r="T469" i="1"/>
  <c r="AI469" i="17" s="1"/>
  <c r="AJ469" i="17"/>
  <c r="V469" i="1"/>
  <c r="AK469" i="17" s="1"/>
  <c r="W469" i="1"/>
  <c r="AL469" i="17" s="1"/>
  <c r="X469" i="1"/>
  <c r="AM469" i="17" s="1"/>
  <c r="Y469" i="1"/>
  <c r="AN469" i="17" s="1"/>
  <c r="Z469" i="1"/>
  <c r="AO469" i="17" s="1"/>
  <c r="AA469" i="1"/>
  <c r="AP469" i="17" s="1"/>
  <c r="AB469" i="1"/>
  <c r="AQ469" i="17" s="1"/>
  <c r="Q470" i="1"/>
  <c r="R470" i="1"/>
  <c r="AG470" i="17" s="1"/>
  <c r="S470" i="1"/>
  <c r="AH470" i="17" s="1"/>
  <c r="T470" i="1"/>
  <c r="AI470" i="17" s="1"/>
  <c r="AJ470" i="17"/>
  <c r="V470" i="1"/>
  <c r="AK470" i="17" s="1"/>
  <c r="W470" i="1"/>
  <c r="AL470" i="17" s="1"/>
  <c r="X470" i="1"/>
  <c r="AM470" i="17" s="1"/>
  <c r="Y470" i="1"/>
  <c r="AN470" i="17" s="1"/>
  <c r="Z470" i="1"/>
  <c r="AO470" i="17" s="1"/>
  <c r="AA470" i="1"/>
  <c r="AP470" i="17" s="1"/>
  <c r="AB470" i="1"/>
  <c r="AQ470" i="17" s="1"/>
  <c r="Q471" i="1"/>
  <c r="R471" i="1"/>
  <c r="AG471" i="17" s="1"/>
  <c r="S471" i="1"/>
  <c r="AH471" i="17" s="1"/>
  <c r="T471" i="1"/>
  <c r="AI471" i="17" s="1"/>
  <c r="AJ471" i="17"/>
  <c r="V471" i="1"/>
  <c r="AK471" i="17" s="1"/>
  <c r="W471" i="1"/>
  <c r="AL471" i="17" s="1"/>
  <c r="X471" i="1"/>
  <c r="AM471" i="17" s="1"/>
  <c r="Y471" i="1"/>
  <c r="AN471" i="17" s="1"/>
  <c r="Z471" i="1"/>
  <c r="AO471" i="17" s="1"/>
  <c r="AA471" i="1"/>
  <c r="AP471" i="17" s="1"/>
  <c r="AB471" i="1"/>
  <c r="AQ471" i="17" s="1"/>
  <c r="Q472" i="1"/>
  <c r="R472" i="1"/>
  <c r="AG472" i="17" s="1"/>
  <c r="S472" i="1"/>
  <c r="AH472" i="17" s="1"/>
  <c r="T472" i="1"/>
  <c r="AI472" i="17" s="1"/>
  <c r="AJ472" i="17"/>
  <c r="V472" i="1"/>
  <c r="AK472" i="17" s="1"/>
  <c r="W472" i="1"/>
  <c r="AL472" i="17" s="1"/>
  <c r="X472" i="1"/>
  <c r="AM472" i="17" s="1"/>
  <c r="Y472" i="1"/>
  <c r="AN472" i="17" s="1"/>
  <c r="Z472" i="1"/>
  <c r="AO472" i="17" s="1"/>
  <c r="AA472" i="1"/>
  <c r="AP472" i="17" s="1"/>
  <c r="AB472" i="1"/>
  <c r="AQ472" i="17" s="1"/>
  <c r="Q473" i="1"/>
  <c r="R473" i="1"/>
  <c r="AG473" i="17" s="1"/>
  <c r="S473" i="1"/>
  <c r="AH473" i="17" s="1"/>
  <c r="T473" i="1"/>
  <c r="AI473" i="17" s="1"/>
  <c r="AJ473" i="17"/>
  <c r="V473" i="1"/>
  <c r="AK473" i="17" s="1"/>
  <c r="W473" i="1"/>
  <c r="AL473" i="17" s="1"/>
  <c r="X473" i="1"/>
  <c r="AM473" i="17" s="1"/>
  <c r="Y473" i="1"/>
  <c r="AN473" i="17" s="1"/>
  <c r="Z473" i="1"/>
  <c r="AO473" i="17" s="1"/>
  <c r="AA473" i="1"/>
  <c r="AP473" i="17" s="1"/>
  <c r="AB473" i="1"/>
  <c r="AQ473" i="17" s="1"/>
  <c r="Q474" i="1"/>
  <c r="R474" i="1"/>
  <c r="AG474" i="17" s="1"/>
  <c r="S474" i="1"/>
  <c r="AH474" i="17" s="1"/>
  <c r="T474" i="1"/>
  <c r="AI474" i="17" s="1"/>
  <c r="AJ474" i="17"/>
  <c r="V474" i="1"/>
  <c r="AK474" i="17" s="1"/>
  <c r="W474" i="1"/>
  <c r="AL474" i="17" s="1"/>
  <c r="X474" i="1"/>
  <c r="AM474" i="17" s="1"/>
  <c r="Y474" i="1"/>
  <c r="AN474" i="17" s="1"/>
  <c r="Z474" i="1"/>
  <c r="AO474" i="17" s="1"/>
  <c r="AA474" i="1"/>
  <c r="AP474" i="17" s="1"/>
  <c r="AB474" i="1"/>
  <c r="AQ474" i="17" s="1"/>
  <c r="Q475" i="1"/>
  <c r="R475" i="1"/>
  <c r="AG475" i="17" s="1"/>
  <c r="S475" i="1"/>
  <c r="AH475" i="17" s="1"/>
  <c r="T475" i="1"/>
  <c r="AI475" i="17" s="1"/>
  <c r="AJ475" i="17"/>
  <c r="V475" i="1"/>
  <c r="AK475" i="17" s="1"/>
  <c r="W475" i="1"/>
  <c r="AL475" i="17" s="1"/>
  <c r="X475" i="1"/>
  <c r="AM475" i="17" s="1"/>
  <c r="Y475" i="1"/>
  <c r="AN475" i="17" s="1"/>
  <c r="Z475" i="1"/>
  <c r="AO475" i="17" s="1"/>
  <c r="AA475" i="1"/>
  <c r="AP475" i="17" s="1"/>
  <c r="AB475" i="1"/>
  <c r="AQ475" i="17" s="1"/>
  <c r="Q476" i="1"/>
  <c r="R476" i="1"/>
  <c r="AG476" i="17" s="1"/>
  <c r="S476" i="1"/>
  <c r="AH476" i="17" s="1"/>
  <c r="T476" i="1"/>
  <c r="AI476" i="17" s="1"/>
  <c r="AJ476" i="17"/>
  <c r="V476" i="1"/>
  <c r="AK476" i="17" s="1"/>
  <c r="W476" i="1"/>
  <c r="AL476" i="17" s="1"/>
  <c r="X476" i="1"/>
  <c r="AM476" i="17" s="1"/>
  <c r="Y476" i="1"/>
  <c r="AN476" i="17" s="1"/>
  <c r="Z476" i="1"/>
  <c r="AO476" i="17" s="1"/>
  <c r="AA476" i="1"/>
  <c r="AP476" i="17" s="1"/>
  <c r="AB476" i="1"/>
  <c r="AQ476" i="17" s="1"/>
  <c r="Q477" i="1"/>
  <c r="R477" i="1"/>
  <c r="AG477" i="17" s="1"/>
  <c r="S477" i="1"/>
  <c r="AH477" i="17" s="1"/>
  <c r="T477" i="1"/>
  <c r="AI477" i="17" s="1"/>
  <c r="AJ477" i="17"/>
  <c r="V477" i="1"/>
  <c r="AK477" i="17" s="1"/>
  <c r="W477" i="1"/>
  <c r="AL477" i="17" s="1"/>
  <c r="X477" i="1"/>
  <c r="AM477" i="17" s="1"/>
  <c r="Y477" i="1"/>
  <c r="AN477" i="17" s="1"/>
  <c r="Z477" i="1"/>
  <c r="AO477" i="17" s="1"/>
  <c r="AA477" i="1"/>
  <c r="AP477" i="17" s="1"/>
  <c r="AB477" i="1"/>
  <c r="AQ477" i="17" s="1"/>
  <c r="Q478" i="1"/>
  <c r="R478" i="1"/>
  <c r="AG478" i="17" s="1"/>
  <c r="S478" i="1"/>
  <c r="AH478" i="17" s="1"/>
  <c r="T478" i="1"/>
  <c r="AI478" i="17" s="1"/>
  <c r="AJ478" i="17"/>
  <c r="V478" i="1"/>
  <c r="AK478" i="17" s="1"/>
  <c r="W478" i="1"/>
  <c r="AL478" i="17" s="1"/>
  <c r="X478" i="1"/>
  <c r="AM478" i="17" s="1"/>
  <c r="Y478" i="1"/>
  <c r="AN478" i="17" s="1"/>
  <c r="Z478" i="1"/>
  <c r="AO478" i="17" s="1"/>
  <c r="AA478" i="1"/>
  <c r="AP478" i="17" s="1"/>
  <c r="AB478" i="1"/>
  <c r="AQ478" i="17" s="1"/>
  <c r="Q479" i="1"/>
  <c r="R479" i="1"/>
  <c r="AG479" i="17" s="1"/>
  <c r="S479" i="1"/>
  <c r="AH479" i="17" s="1"/>
  <c r="T479" i="1"/>
  <c r="AI479" i="17" s="1"/>
  <c r="AJ479" i="17"/>
  <c r="V479" i="1"/>
  <c r="AK479" i="17" s="1"/>
  <c r="W479" i="1"/>
  <c r="AL479" i="17" s="1"/>
  <c r="X479" i="1"/>
  <c r="AM479" i="17" s="1"/>
  <c r="Y479" i="1"/>
  <c r="AN479" i="17" s="1"/>
  <c r="Z479" i="1"/>
  <c r="AO479" i="17" s="1"/>
  <c r="AA479" i="1"/>
  <c r="AP479" i="17" s="1"/>
  <c r="AB479" i="1"/>
  <c r="AQ479" i="17" s="1"/>
  <c r="Q480" i="1"/>
  <c r="R480" i="1"/>
  <c r="AG480" i="17" s="1"/>
  <c r="S480" i="1"/>
  <c r="AH480" i="17" s="1"/>
  <c r="T480" i="1"/>
  <c r="AI480" i="17" s="1"/>
  <c r="AJ480" i="17"/>
  <c r="V480" i="1"/>
  <c r="AK480" i="17" s="1"/>
  <c r="W480" i="1"/>
  <c r="AL480" i="17" s="1"/>
  <c r="X480" i="1"/>
  <c r="AM480" i="17" s="1"/>
  <c r="Y480" i="1"/>
  <c r="AN480" i="17" s="1"/>
  <c r="Z480" i="1"/>
  <c r="AO480" i="17" s="1"/>
  <c r="AA480" i="1"/>
  <c r="AP480" i="17" s="1"/>
  <c r="AB480" i="1"/>
  <c r="AQ480" i="17" s="1"/>
  <c r="Q481" i="1"/>
  <c r="R481" i="1"/>
  <c r="AG481" i="17" s="1"/>
  <c r="S481" i="1"/>
  <c r="AH481" i="17" s="1"/>
  <c r="T481" i="1"/>
  <c r="AI481" i="17" s="1"/>
  <c r="AJ481" i="17"/>
  <c r="V481" i="1"/>
  <c r="AK481" i="17" s="1"/>
  <c r="W481" i="1"/>
  <c r="AL481" i="17" s="1"/>
  <c r="X481" i="1"/>
  <c r="AM481" i="17" s="1"/>
  <c r="Y481" i="1"/>
  <c r="AN481" i="17" s="1"/>
  <c r="Z481" i="1"/>
  <c r="AO481" i="17" s="1"/>
  <c r="AA481" i="1"/>
  <c r="AP481" i="17" s="1"/>
  <c r="AB481" i="1"/>
  <c r="AQ481" i="17" s="1"/>
  <c r="Q482" i="1"/>
  <c r="R482" i="1"/>
  <c r="AG482" i="17" s="1"/>
  <c r="S482" i="1"/>
  <c r="AH482" i="17" s="1"/>
  <c r="T482" i="1"/>
  <c r="AI482" i="17" s="1"/>
  <c r="AJ482" i="17"/>
  <c r="V482" i="1"/>
  <c r="AK482" i="17" s="1"/>
  <c r="W482" i="1"/>
  <c r="AL482" i="17" s="1"/>
  <c r="X482" i="1"/>
  <c r="AM482" i="17" s="1"/>
  <c r="Y482" i="1"/>
  <c r="AN482" i="17" s="1"/>
  <c r="Z482" i="1"/>
  <c r="AO482" i="17" s="1"/>
  <c r="AA482" i="1"/>
  <c r="AP482" i="17" s="1"/>
  <c r="AB482" i="1"/>
  <c r="AQ482" i="17" s="1"/>
  <c r="Q483" i="1"/>
  <c r="R483" i="1"/>
  <c r="AG483" i="17" s="1"/>
  <c r="S483" i="1"/>
  <c r="AH483" i="17" s="1"/>
  <c r="T483" i="1"/>
  <c r="AI483" i="17" s="1"/>
  <c r="AJ483" i="17"/>
  <c r="V483" i="1"/>
  <c r="AK483" i="17" s="1"/>
  <c r="W483" i="1"/>
  <c r="AL483" i="17" s="1"/>
  <c r="X483" i="1"/>
  <c r="AM483" i="17" s="1"/>
  <c r="Y483" i="1"/>
  <c r="AN483" i="17" s="1"/>
  <c r="Z483" i="1"/>
  <c r="AO483" i="17" s="1"/>
  <c r="AA483" i="1"/>
  <c r="AP483" i="17" s="1"/>
  <c r="AB483" i="1"/>
  <c r="AQ483" i="17" s="1"/>
  <c r="Q484" i="1"/>
  <c r="R484" i="1"/>
  <c r="AG484" i="17" s="1"/>
  <c r="S484" i="1"/>
  <c r="AH484" i="17" s="1"/>
  <c r="T484" i="1"/>
  <c r="AI484" i="17" s="1"/>
  <c r="AJ484" i="17"/>
  <c r="V484" i="1"/>
  <c r="AK484" i="17" s="1"/>
  <c r="W484" i="1"/>
  <c r="AL484" i="17" s="1"/>
  <c r="X484" i="1"/>
  <c r="AM484" i="17" s="1"/>
  <c r="Y484" i="1"/>
  <c r="AN484" i="17" s="1"/>
  <c r="Z484" i="1"/>
  <c r="AO484" i="17" s="1"/>
  <c r="AA484" i="1"/>
  <c r="AP484" i="17" s="1"/>
  <c r="AB484" i="1"/>
  <c r="AQ484" i="17" s="1"/>
  <c r="Q485" i="1"/>
  <c r="R485" i="1"/>
  <c r="AG485" i="17" s="1"/>
  <c r="S485" i="1"/>
  <c r="AH485" i="17" s="1"/>
  <c r="T485" i="1"/>
  <c r="AI485" i="17" s="1"/>
  <c r="AJ485" i="17"/>
  <c r="V485" i="1"/>
  <c r="AK485" i="17" s="1"/>
  <c r="W485" i="1"/>
  <c r="AL485" i="17" s="1"/>
  <c r="X485" i="1"/>
  <c r="AM485" i="17" s="1"/>
  <c r="Y485" i="1"/>
  <c r="AN485" i="17" s="1"/>
  <c r="Z485" i="1"/>
  <c r="AO485" i="17" s="1"/>
  <c r="AA485" i="1"/>
  <c r="AP485" i="17" s="1"/>
  <c r="AB485" i="1"/>
  <c r="AQ485" i="17" s="1"/>
  <c r="Q486" i="1"/>
  <c r="R486" i="1"/>
  <c r="AG486" i="17" s="1"/>
  <c r="S486" i="1"/>
  <c r="AH486" i="17" s="1"/>
  <c r="T486" i="1"/>
  <c r="AI486" i="17" s="1"/>
  <c r="AJ486" i="17"/>
  <c r="V486" i="1"/>
  <c r="AK486" i="17" s="1"/>
  <c r="W486" i="1"/>
  <c r="AL486" i="17" s="1"/>
  <c r="X486" i="1"/>
  <c r="AM486" i="17" s="1"/>
  <c r="Y486" i="1"/>
  <c r="AN486" i="17" s="1"/>
  <c r="Z486" i="1"/>
  <c r="AO486" i="17" s="1"/>
  <c r="AA486" i="1"/>
  <c r="AP486" i="17" s="1"/>
  <c r="AB486" i="1"/>
  <c r="AQ486" i="17" s="1"/>
  <c r="Q487" i="1"/>
  <c r="R487" i="1"/>
  <c r="AG487" i="17" s="1"/>
  <c r="S487" i="1"/>
  <c r="AH487" i="17" s="1"/>
  <c r="T487" i="1"/>
  <c r="AI487" i="17" s="1"/>
  <c r="AJ487" i="17"/>
  <c r="V487" i="1"/>
  <c r="AK487" i="17" s="1"/>
  <c r="W487" i="1"/>
  <c r="AL487" i="17" s="1"/>
  <c r="X487" i="1"/>
  <c r="AM487" i="17" s="1"/>
  <c r="Y487" i="1"/>
  <c r="AN487" i="17" s="1"/>
  <c r="Z487" i="1"/>
  <c r="AO487" i="17" s="1"/>
  <c r="AA487" i="1"/>
  <c r="AP487" i="17" s="1"/>
  <c r="AB487" i="1"/>
  <c r="AQ487" i="17" s="1"/>
  <c r="Q488" i="1"/>
  <c r="R488" i="1"/>
  <c r="AG488" i="17" s="1"/>
  <c r="S488" i="1"/>
  <c r="AH488" i="17" s="1"/>
  <c r="T488" i="1"/>
  <c r="AI488" i="17" s="1"/>
  <c r="AJ488" i="17"/>
  <c r="V488" i="1"/>
  <c r="AK488" i="17" s="1"/>
  <c r="W488" i="1"/>
  <c r="AL488" i="17" s="1"/>
  <c r="X488" i="1"/>
  <c r="AM488" i="17" s="1"/>
  <c r="Y488" i="1"/>
  <c r="AN488" i="17" s="1"/>
  <c r="Z488" i="1"/>
  <c r="AO488" i="17" s="1"/>
  <c r="AA488" i="1"/>
  <c r="AP488" i="17" s="1"/>
  <c r="AB488" i="1"/>
  <c r="AQ488" i="17" s="1"/>
  <c r="Q489" i="1"/>
  <c r="R489" i="1"/>
  <c r="AG489" i="17" s="1"/>
  <c r="S489" i="1"/>
  <c r="AH489" i="17" s="1"/>
  <c r="T489" i="1"/>
  <c r="AI489" i="17" s="1"/>
  <c r="AJ489" i="17"/>
  <c r="V489" i="1"/>
  <c r="AK489" i="17" s="1"/>
  <c r="W489" i="1"/>
  <c r="AL489" i="17" s="1"/>
  <c r="X489" i="1"/>
  <c r="AM489" i="17" s="1"/>
  <c r="Y489" i="1"/>
  <c r="AN489" i="17" s="1"/>
  <c r="Z489" i="1"/>
  <c r="AO489" i="17" s="1"/>
  <c r="AA489" i="1"/>
  <c r="AP489" i="17" s="1"/>
  <c r="AB489" i="1"/>
  <c r="AQ489" i="17" s="1"/>
  <c r="Q490" i="1"/>
  <c r="R490" i="1"/>
  <c r="AG490" i="17" s="1"/>
  <c r="S490" i="1"/>
  <c r="AH490" i="17" s="1"/>
  <c r="T490" i="1"/>
  <c r="AI490" i="17" s="1"/>
  <c r="AJ490" i="17"/>
  <c r="V490" i="1"/>
  <c r="AK490" i="17" s="1"/>
  <c r="W490" i="1"/>
  <c r="AL490" i="17" s="1"/>
  <c r="X490" i="1"/>
  <c r="AM490" i="17" s="1"/>
  <c r="Y490" i="1"/>
  <c r="AN490" i="17" s="1"/>
  <c r="Z490" i="1"/>
  <c r="AO490" i="17" s="1"/>
  <c r="AA490" i="1"/>
  <c r="AP490" i="17" s="1"/>
  <c r="AB490" i="1"/>
  <c r="AQ490" i="17" s="1"/>
  <c r="Q491" i="1"/>
  <c r="R491" i="1"/>
  <c r="AG491" i="17" s="1"/>
  <c r="S491" i="1"/>
  <c r="AH491" i="17" s="1"/>
  <c r="T491" i="1"/>
  <c r="AI491" i="17" s="1"/>
  <c r="AJ491" i="17"/>
  <c r="V491" i="1"/>
  <c r="AK491" i="17" s="1"/>
  <c r="W491" i="1"/>
  <c r="AL491" i="17" s="1"/>
  <c r="X491" i="1"/>
  <c r="AM491" i="17" s="1"/>
  <c r="Y491" i="1"/>
  <c r="AN491" i="17" s="1"/>
  <c r="Z491" i="1"/>
  <c r="AO491" i="17" s="1"/>
  <c r="AA491" i="1"/>
  <c r="AP491" i="17" s="1"/>
  <c r="AB491" i="1"/>
  <c r="AQ491" i="17" s="1"/>
  <c r="Q492" i="1"/>
  <c r="R492" i="1"/>
  <c r="AG492" i="17" s="1"/>
  <c r="S492" i="1"/>
  <c r="AH492" i="17" s="1"/>
  <c r="T492" i="1"/>
  <c r="AI492" i="17" s="1"/>
  <c r="AJ492" i="17"/>
  <c r="V492" i="1"/>
  <c r="AK492" i="17" s="1"/>
  <c r="W492" i="1"/>
  <c r="AL492" i="17" s="1"/>
  <c r="X492" i="1"/>
  <c r="AM492" i="17" s="1"/>
  <c r="Y492" i="1"/>
  <c r="AN492" i="17" s="1"/>
  <c r="Z492" i="1"/>
  <c r="AO492" i="17" s="1"/>
  <c r="AA492" i="1"/>
  <c r="AP492" i="17" s="1"/>
  <c r="AB492" i="1"/>
  <c r="AQ492" i="17" s="1"/>
  <c r="Q493" i="1"/>
  <c r="R493" i="1"/>
  <c r="AG493" i="17" s="1"/>
  <c r="S493" i="1"/>
  <c r="AH493" i="17" s="1"/>
  <c r="T493" i="1"/>
  <c r="AI493" i="17" s="1"/>
  <c r="AJ493" i="17"/>
  <c r="V493" i="1"/>
  <c r="AK493" i="17" s="1"/>
  <c r="W493" i="1"/>
  <c r="AL493" i="17" s="1"/>
  <c r="X493" i="1"/>
  <c r="AM493" i="17" s="1"/>
  <c r="Y493" i="1"/>
  <c r="AN493" i="17" s="1"/>
  <c r="Z493" i="1"/>
  <c r="AO493" i="17" s="1"/>
  <c r="AA493" i="1"/>
  <c r="AP493" i="17" s="1"/>
  <c r="AB493" i="1"/>
  <c r="AQ493" i="17" s="1"/>
  <c r="Q494" i="1"/>
  <c r="R494" i="1"/>
  <c r="AG494" i="17" s="1"/>
  <c r="S494" i="1"/>
  <c r="AH494" i="17" s="1"/>
  <c r="T494" i="1"/>
  <c r="AI494" i="17" s="1"/>
  <c r="AJ494" i="17"/>
  <c r="V494" i="1"/>
  <c r="AK494" i="17" s="1"/>
  <c r="W494" i="1"/>
  <c r="AL494" i="17" s="1"/>
  <c r="X494" i="1"/>
  <c r="AM494" i="17" s="1"/>
  <c r="Y494" i="1"/>
  <c r="AN494" i="17" s="1"/>
  <c r="Z494" i="1"/>
  <c r="AO494" i="17" s="1"/>
  <c r="AA494" i="1"/>
  <c r="AP494" i="17" s="1"/>
  <c r="AB494" i="1"/>
  <c r="AQ494" i="17" s="1"/>
  <c r="Q495" i="1"/>
  <c r="R495" i="1"/>
  <c r="AG495" i="17" s="1"/>
  <c r="S495" i="1"/>
  <c r="AH495" i="17" s="1"/>
  <c r="T495" i="1"/>
  <c r="AI495" i="17" s="1"/>
  <c r="AJ495" i="17"/>
  <c r="V495" i="1"/>
  <c r="AK495" i="17" s="1"/>
  <c r="W495" i="1"/>
  <c r="AL495" i="17" s="1"/>
  <c r="X495" i="1"/>
  <c r="AM495" i="17" s="1"/>
  <c r="Y495" i="1"/>
  <c r="AN495" i="17" s="1"/>
  <c r="Z495" i="1"/>
  <c r="AO495" i="17" s="1"/>
  <c r="AA495" i="1"/>
  <c r="AP495" i="17" s="1"/>
  <c r="AB495" i="1"/>
  <c r="AQ495" i="17" s="1"/>
  <c r="Q496" i="1"/>
  <c r="R496" i="1"/>
  <c r="AG496" i="17" s="1"/>
  <c r="S496" i="1"/>
  <c r="AH496" i="17" s="1"/>
  <c r="T496" i="1"/>
  <c r="AI496" i="17" s="1"/>
  <c r="AJ496" i="17"/>
  <c r="V496" i="1"/>
  <c r="AK496" i="17" s="1"/>
  <c r="W496" i="1"/>
  <c r="AL496" i="17" s="1"/>
  <c r="X496" i="1"/>
  <c r="AM496" i="17" s="1"/>
  <c r="Y496" i="1"/>
  <c r="AN496" i="17" s="1"/>
  <c r="Z496" i="1"/>
  <c r="AO496" i="17" s="1"/>
  <c r="AA496" i="1"/>
  <c r="AP496" i="17" s="1"/>
  <c r="AB496" i="1"/>
  <c r="AQ496" i="17" s="1"/>
  <c r="Q497" i="1"/>
  <c r="R497" i="1"/>
  <c r="AG497" i="17" s="1"/>
  <c r="S497" i="1"/>
  <c r="AH497" i="17" s="1"/>
  <c r="T497" i="1"/>
  <c r="AI497" i="17" s="1"/>
  <c r="AJ497" i="17"/>
  <c r="V497" i="1"/>
  <c r="AK497" i="17" s="1"/>
  <c r="W497" i="1"/>
  <c r="AL497" i="17" s="1"/>
  <c r="X497" i="1"/>
  <c r="AM497" i="17" s="1"/>
  <c r="Y497" i="1"/>
  <c r="AN497" i="17" s="1"/>
  <c r="Z497" i="1"/>
  <c r="AO497" i="17" s="1"/>
  <c r="AA497" i="1"/>
  <c r="AP497" i="17" s="1"/>
  <c r="AB497" i="1"/>
  <c r="AQ497" i="17" s="1"/>
  <c r="Q498" i="1"/>
  <c r="R498" i="1"/>
  <c r="AG498" i="17" s="1"/>
  <c r="S498" i="1"/>
  <c r="AH498" i="17" s="1"/>
  <c r="T498" i="1"/>
  <c r="AI498" i="17" s="1"/>
  <c r="AJ498" i="17"/>
  <c r="V498" i="1"/>
  <c r="AK498" i="17" s="1"/>
  <c r="W498" i="1"/>
  <c r="AL498" i="17" s="1"/>
  <c r="X498" i="1"/>
  <c r="AM498" i="17" s="1"/>
  <c r="Y498" i="1"/>
  <c r="AN498" i="17" s="1"/>
  <c r="Z498" i="1"/>
  <c r="AO498" i="17" s="1"/>
  <c r="AA498" i="1"/>
  <c r="AP498" i="17" s="1"/>
  <c r="AB498" i="1"/>
  <c r="AQ498" i="17" s="1"/>
  <c r="Q499" i="1"/>
  <c r="R499" i="1"/>
  <c r="AG499" i="17" s="1"/>
  <c r="S499" i="1"/>
  <c r="AH499" i="17" s="1"/>
  <c r="T499" i="1"/>
  <c r="AI499" i="17" s="1"/>
  <c r="AJ499" i="17"/>
  <c r="V499" i="1"/>
  <c r="AK499" i="17" s="1"/>
  <c r="W499" i="1"/>
  <c r="AL499" i="17" s="1"/>
  <c r="X499" i="1"/>
  <c r="AM499" i="17" s="1"/>
  <c r="Y499" i="1"/>
  <c r="AN499" i="17" s="1"/>
  <c r="Z499" i="1"/>
  <c r="AO499" i="17" s="1"/>
  <c r="AA499" i="1"/>
  <c r="AP499" i="17" s="1"/>
  <c r="AB499" i="1"/>
  <c r="AQ499" i="17" s="1"/>
  <c r="Q500" i="1"/>
  <c r="R500" i="1"/>
  <c r="AG500" i="17" s="1"/>
  <c r="S500" i="1"/>
  <c r="AH500" i="17" s="1"/>
  <c r="T500" i="1"/>
  <c r="AI500" i="17" s="1"/>
  <c r="AJ500" i="17"/>
  <c r="V500" i="1"/>
  <c r="AK500" i="17" s="1"/>
  <c r="W500" i="1"/>
  <c r="AL500" i="17" s="1"/>
  <c r="X500" i="1"/>
  <c r="AM500" i="17" s="1"/>
  <c r="Y500" i="1"/>
  <c r="AN500" i="17" s="1"/>
  <c r="Z500" i="1"/>
  <c r="AO500" i="17" s="1"/>
  <c r="AA500" i="1"/>
  <c r="AP500" i="17" s="1"/>
  <c r="AB500" i="1"/>
  <c r="AQ500" i="17" s="1"/>
  <c r="Q501" i="1"/>
  <c r="R501" i="1"/>
  <c r="AG501" i="17" s="1"/>
  <c r="S501" i="1"/>
  <c r="AH501" i="17" s="1"/>
  <c r="T501" i="1"/>
  <c r="AI501" i="17" s="1"/>
  <c r="AJ501" i="17"/>
  <c r="V501" i="1"/>
  <c r="AK501" i="17" s="1"/>
  <c r="W501" i="1"/>
  <c r="AL501" i="17" s="1"/>
  <c r="X501" i="1"/>
  <c r="AM501" i="17" s="1"/>
  <c r="Y501" i="1"/>
  <c r="AN501" i="17" s="1"/>
  <c r="Z501" i="1"/>
  <c r="AO501" i="17" s="1"/>
  <c r="AA501" i="1"/>
  <c r="AP501" i="17" s="1"/>
  <c r="AB501" i="1"/>
  <c r="AQ501" i="17" s="1"/>
  <c r="Q502" i="1"/>
  <c r="R502" i="1"/>
  <c r="AG502" i="17" s="1"/>
  <c r="S502" i="1"/>
  <c r="AH502" i="17" s="1"/>
  <c r="T502" i="1"/>
  <c r="AI502" i="17" s="1"/>
  <c r="AJ502" i="17"/>
  <c r="V502" i="1"/>
  <c r="AK502" i="17" s="1"/>
  <c r="W502" i="1"/>
  <c r="AL502" i="17" s="1"/>
  <c r="X502" i="1"/>
  <c r="AM502" i="17" s="1"/>
  <c r="Y502" i="1"/>
  <c r="AN502" i="17" s="1"/>
  <c r="Z502" i="1"/>
  <c r="AO502" i="17" s="1"/>
  <c r="AA502" i="1"/>
  <c r="AP502" i="17" s="1"/>
  <c r="AB502" i="1"/>
  <c r="AQ502" i="17" s="1"/>
  <c r="Q503" i="1"/>
  <c r="R503" i="1"/>
  <c r="AG503" i="17" s="1"/>
  <c r="S503" i="1"/>
  <c r="AH503" i="17" s="1"/>
  <c r="T503" i="1"/>
  <c r="AI503" i="17" s="1"/>
  <c r="AJ503" i="17"/>
  <c r="V503" i="1"/>
  <c r="AK503" i="17" s="1"/>
  <c r="W503" i="1"/>
  <c r="AL503" i="17" s="1"/>
  <c r="X503" i="1"/>
  <c r="AM503" i="17" s="1"/>
  <c r="Y503" i="1"/>
  <c r="AN503" i="17" s="1"/>
  <c r="Z503" i="1"/>
  <c r="AO503" i="17" s="1"/>
  <c r="AA503" i="1"/>
  <c r="AP503" i="17" s="1"/>
  <c r="AB503" i="1"/>
  <c r="AQ503" i="17" s="1"/>
  <c r="Q504" i="1"/>
  <c r="R504" i="1"/>
  <c r="AG504" i="17" s="1"/>
  <c r="S504" i="1"/>
  <c r="AH504" i="17" s="1"/>
  <c r="T504" i="1"/>
  <c r="AI504" i="17" s="1"/>
  <c r="AJ504" i="17"/>
  <c r="V504" i="1"/>
  <c r="AK504" i="17" s="1"/>
  <c r="W504" i="1"/>
  <c r="AL504" i="17" s="1"/>
  <c r="X504" i="1"/>
  <c r="AM504" i="17" s="1"/>
  <c r="Y504" i="1"/>
  <c r="AN504" i="17" s="1"/>
  <c r="Z504" i="1"/>
  <c r="AO504" i="17" s="1"/>
  <c r="AA504" i="1"/>
  <c r="AP504" i="17" s="1"/>
  <c r="AB504" i="1"/>
  <c r="AQ504" i="17" s="1"/>
  <c r="Q505" i="1"/>
  <c r="R505" i="1"/>
  <c r="AG505" i="17" s="1"/>
  <c r="S505" i="1"/>
  <c r="AH505" i="17" s="1"/>
  <c r="T505" i="1"/>
  <c r="AI505" i="17" s="1"/>
  <c r="AJ505" i="17"/>
  <c r="V505" i="1"/>
  <c r="AK505" i="17" s="1"/>
  <c r="W505" i="1"/>
  <c r="AL505" i="17" s="1"/>
  <c r="X505" i="1"/>
  <c r="AM505" i="17" s="1"/>
  <c r="Y505" i="1"/>
  <c r="AN505" i="17" s="1"/>
  <c r="Z505" i="1"/>
  <c r="AO505" i="17" s="1"/>
  <c r="AA505" i="1"/>
  <c r="AP505" i="17" s="1"/>
  <c r="AB505" i="1"/>
  <c r="AQ505" i="17" s="1"/>
  <c r="Q506" i="1"/>
  <c r="R506" i="1"/>
  <c r="AG506" i="17" s="1"/>
  <c r="S506" i="1"/>
  <c r="AH506" i="17" s="1"/>
  <c r="T506" i="1"/>
  <c r="AI506" i="17" s="1"/>
  <c r="AJ506" i="17"/>
  <c r="V506" i="1"/>
  <c r="AK506" i="17" s="1"/>
  <c r="W506" i="1"/>
  <c r="AL506" i="17" s="1"/>
  <c r="X506" i="1"/>
  <c r="AM506" i="17" s="1"/>
  <c r="Y506" i="1"/>
  <c r="AN506" i="17" s="1"/>
  <c r="Z506" i="1"/>
  <c r="AO506" i="17" s="1"/>
  <c r="AA506" i="1"/>
  <c r="AP506" i="17" s="1"/>
  <c r="AB506" i="1"/>
  <c r="AQ506" i="17" s="1"/>
  <c r="Q507" i="1"/>
  <c r="R507" i="1"/>
  <c r="AG507" i="17" s="1"/>
  <c r="S507" i="1"/>
  <c r="AH507" i="17" s="1"/>
  <c r="T507" i="1"/>
  <c r="AI507" i="17" s="1"/>
  <c r="AJ507" i="17"/>
  <c r="V507" i="1"/>
  <c r="AK507" i="17" s="1"/>
  <c r="W507" i="1"/>
  <c r="AL507" i="17" s="1"/>
  <c r="X507" i="1"/>
  <c r="AM507" i="17" s="1"/>
  <c r="Y507" i="1"/>
  <c r="AN507" i="17" s="1"/>
  <c r="Z507" i="1"/>
  <c r="AO507" i="17" s="1"/>
  <c r="AA507" i="1"/>
  <c r="AP507" i="17" s="1"/>
  <c r="AB507" i="1"/>
  <c r="AQ507" i="17" s="1"/>
  <c r="Q508" i="1"/>
  <c r="R508" i="1"/>
  <c r="AG508" i="17" s="1"/>
  <c r="S508" i="1"/>
  <c r="AH508" i="17" s="1"/>
  <c r="T508" i="1"/>
  <c r="AI508" i="17" s="1"/>
  <c r="AJ508" i="17"/>
  <c r="V508" i="1"/>
  <c r="AK508" i="17" s="1"/>
  <c r="W508" i="1"/>
  <c r="AL508" i="17" s="1"/>
  <c r="X508" i="1"/>
  <c r="AM508" i="17" s="1"/>
  <c r="Y508" i="1"/>
  <c r="AN508" i="17" s="1"/>
  <c r="Z508" i="1"/>
  <c r="AO508" i="17" s="1"/>
  <c r="AA508" i="1"/>
  <c r="AP508" i="17" s="1"/>
  <c r="AB508" i="1"/>
  <c r="AQ508" i="17" s="1"/>
  <c r="Q509" i="1"/>
  <c r="R509" i="1"/>
  <c r="AG509" i="17" s="1"/>
  <c r="S509" i="1"/>
  <c r="AH509" i="17" s="1"/>
  <c r="T509" i="1"/>
  <c r="AI509" i="17" s="1"/>
  <c r="AJ509" i="17"/>
  <c r="V509" i="1"/>
  <c r="AK509" i="17" s="1"/>
  <c r="W509" i="1"/>
  <c r="AL509" i="17" s="1"/>
  <c r="X509" i="1"/>
  <c r="AM509" i="17" s="1"/>
  <c r="Y509" i="1"/>
  <c r="AN509" i="17" s="1"/>
  <c r="Z509" i="1"/>
  <c r="AO509" i="17" s="1"/>
  <c r="AA509" i="1"/>
  <c r="AP509" i="17" s="1"/>
  <c r="AB509" i="1"/>
  <c r="AQ509" i="17" s="1"/>
  <c r="Q510" i="1"/>
  <c r="R510" i="1"/>
  <c r="AG510" i="17" s="1"/>
  <c r="S510" i="1"/>
  <c r="AH510" i="17" s="1"/>
  <c r="T510" i="1"/>
  <c r="AI510" i="17" s="1"/>
  <c r="AJ510" i="17"/>
  <c r="V510" i="1"/>
  <c r="AK510" i="17" s="1"/>
  <c r="W510" i="1"/>
  <c r="AL510" i="17" s="1"/>
  <c r="X510" i="1"/>
  <c r="AM510" i="17" s="1"/>
  <c r="Y510" i="1"/>
  <c r="AN510" i="17" s="1"/>
  <c r="Z510" i="1"/>
  <c r="AO510" i="17" s="1"/>
  <c r="AA510" i="1"/>
  <c r="AP510" i="17" s="1"/>
  <c r="AB510" i="1"/>
  <c r="AQ510" i="17" s="1"/>
  <c r="Q511" i="1"/>
  <c r="R511" i="1"/>
  <c r="AG511" i="17" s="1"/>
  <c r="S511" i="1"/>
  <c r="AH511" i="17" s="1"/>
  <c r="T511" i="1"/>
  <c r="AI511" i="17" s="1"/>
  <c r="AJ511" i="17"/>
  <c r="V511" i="1"/>
  <c r="AK511" i="17" s="1"/>
  <c r="W511" i="1"/>
  <c r="AL511" i="17" s="1"/>
  <c r="X511" i="1"/>
  <c r="AM511" i="17" s="1"/>
  <c r="Y511" i="1"/>
  <c r="AN511" i="17" s="1"/>
  <c r="Z511" i="1"/>
  <c r="AO511" i="17" s="1"/>
  <c r="AA511" i="1"/>
  <c r="AP511" i="17" s="1"/>
  <c r="AB511" i="1"/>
  <c r="AQ511" i="17" s="1"/>
  <c r="Q512" i="1"/>
  <c r="R512" i="1"/>
  <c r="AG512" i="17" s="1"/>
  <c r="S512" i="1"/>
  <c r="AH512" i="17" s="1"/>
  <c r="T512" i="1"/>
  <c r="AI512" i="17" s="1"/>
  <c r="AJ512" i="17"/>
  <c r="V512" i="1"/>
  <c r="AK512" i="17" s="1"/>
  <c r="W512" i="1"/>
  <c r="AL512" i="17" s="1"/>
  <c r="X512" i="1"/>
  <c r="AM512" i="17" s="1"/>
  <c r="Y512" i="1"/>
  <c r="AN512" i="17" s="1"/>
  <c r="Z512" i="1"/>
  <c r="AO512" i="17" s="1"/>
  <c r="AA512" i="1"/>
  <c r="AP512" i="17" s="1"/>
  <c r="AB512" i="1"/>
  <c r="AQ512" i="17" s="1"/>
  <c r="Q513" i="1"/>
  <c r="R513" i="1"/>
  <c r="AG513" i="17" s="1"/>
  <c r="S513" i="1"/>
  <c r="AH513" i="17" s="1"/>
  <c r="T513" i="1"/>
  <c r="AI513" i="17" s="1"/>
  <c r="AJ513" i="17"/>
  <c r="V513" i="1"/>
  <c r="AK513" i="17" s="1"/>
  <c r="W513" i="1"/>
  <c r="AL513" i="17" s="1"/>
  <c r="X513" i="1"/>
  <c r="AM513" i="17" s="1"/>
  <c r="Y513" i="1"/>
  <c r="AN513" i="17" s="1"/>
  <c r="Z513" i="1"/>
  <c r="AO513" i="17" s="1"/>
  <c r="AA513" i="1"/>
  <c r="AP513" i="17" s="1"/>
  <c r="AB513" i="1"/>
  <c r="AQ513" i="17" s="1"/>
  <c r="Q514" i="1"/>
  <c r="R514" i="1"/>
  <c r="AG514" i="17" s="1"/>
  <c r="S514" i="1"/>
  <c r="AH514" i="17" s="1"/>
  <c r="T514" i="1"/>
  <c r="AI514" i="17" s="1"/>
  <c r="AJ514" i="17"/>
  <c r="V514" i="1"/>
  <c r="AK514" i="17" s="1"/>
  <c r="W514" i="1"/>
  <c r="AL514" i="17" s="1"/>
  <c r="X514" i="1"/>
  <c r="AM514" i="17" s="1"/>
  <c r="Y514" i="1"/>
  <c r="AN514" i="17" s="1"/>
  <c r="Z514" i="1"/>
  <c r="AO514" i="17" s="1"/>
  <c r="AA514" i="1"/>
  <c r="AP514" i="17" s="1"/>
  <c r="AB514" i="1"/>
  <c r="AQ514" i="17" s="1"/>
  <c r="Q515" i="1"/>
  <c r="R515" i="1"/>
  <c r="AG515" i="17" s="1"/>
  <c r="S515" i="1"/>
  <c r="AH515" i="17" s="1"/>
  <c r="T515" i="1"/>
  <c r="AI515" i="17" s="1"/>
  <c r="AJ515" i="17"/>
  <c r="V515" i="1"/>
  <c r="AK515" i="17" s="1"/>
  <c r="W515" i="1"/>
  <c r="AL515" i="17" s="1"/>
  <c r="X515" i="1"/>
  <c r="AM515" i="17" s="1"/>
  <c r="Y515" i="1"/>
  <c r="AN515" i="17" s="1"/>
  <c r="Z515" i="1"/>
  <c r="AO515" i="17" s="1"/>
  <c r="AA515" i="1"/>
  <c r="AP515" i="17" s="1"/>
  <c r="AB515" i="1"/>
  <c r="AQ515" i="17" s="1"/>
  <c r="Q516" i="1"/>
  <c r="R516" i="1"/>
  <c r="AG516" i="17" s="1"/>
  <c r="S516" i="1"/>
  <c r="AH516" i="17" s="1"/>
  <c r="T516" i="1"/>
  <c r="AI516" i="17" s="1"/>
  <c r="AJ516" i="17"/>
  <c r="V516" i="1"/>
  <c r="AK516" i="17" s="1"/>
  <c r="W516" i="1"/>
  <c r="AL516" i="17" s="1"/>
  <c r="X516" i="1"/>
  <c r="AM516" i="17" s="1"/>
  <c r="Y516" i="1"/>
  <c r="AN516" i="17" s="1"/>
  <c r="Z516" i="1"/>
  <c r="AO516" i="17" s="1"/>
  <c r="AA516" i="1"/>
  <c r="AP516" i="17" s="1"/>
  <c r="AB516" i="1"/>
  <c r="AQ516" i="17" s="1"/>
  <c r="Q517" i="1"/>
  <c r="R517" i="1"/>
  <c r="AG517" i="17" s="1"/>
  <c r="S517" i="1"/>
  <c r="AH517" i="17" s="1"/>
  <c r="T517" i="1"/>
  <c r="AI517" i="17" s="1"/>
  <c r="AJ517" i="17"/>
  <c r="V517" i="1"/>
  <c r="AK517" i="17" s="1"/>
  <c r="W517" i="1"/>
  <c r="AL517" i="17" s="1"/>
  <c r="X517" i="1"/>
  <c r="AM517" i="17" s="1"/>
  <c r="Y517" i="1"/>
  <c r="AN517" i="17" s="1"/>
  <c r="Z517" i="1"/>
  <c r="AO517" i="17" s="1"/>
  <c r="AA517" i="1"/>
  <c r="AP517" i="17" s="1"/>
  <c r="AB517" i="1"/>
  <c r="AQ517" i="17" s="1"/>
  <c r="Q518" i="1"/>
  <c r="R518" i="1"/>
  <c r="AG518" i="17" s="1"/>
  <c r="S518" i="1"/>
  <c r="AH518" i="17" s="1"/>
  <c r="T518" i="1"/>
  <c r="AI518" i="17" s="1"/>
  <c r="AJ518" i="17"/>
  <c r="V518" i="1"/>
  <c r="AK518" i="17" s="1"/>
  <c r="W518" i="1"/>
  <c r="AL518" i="17" s="1"/>
  <c r="X518" i="1"/>
  <c r="AM518" i="17" s="1"/>
  <c r="Y518" i="1"/>
  <c r="AN518" i="17" s="1"/>
  <c r="Z518" i="1"/>
  <c r="AO518" i="17" s="1"/>
  <c r="AA518" i="1"/>
  <c r="AP518" i="17" s="1"/>
  <c r="AB518" i="1"/>
  <c r="AQ518" i="17" s="1"/>
  <c r="Q519" i="1"/>
  <c r="R519" i="1"/>
  <c r="AG519" i="17" s="1"/>
  <c r="S519" i="1"/>
  <c r="AH519" i="17" s="1"/>
  <c r="T519" i="1"/>
  <c r="AI519" i="17" s="1"/>
  <c r="AJ519" i="17"/>
  <c r="V519" i="1"/>
  <c r="AK519" i="17" s="1"/>
  <c r="W519" i="1"/>
  <c r="AL519" i="17" s="1"/>
  <c r="X519" i="1"/>
  <c r="AM519" i="17" s="1"/>
  <c r="Y519" i="1"/>
  <c r="AN519" i="17" s="1"/>
  <c r="Z519" i="1"/>
  <c r="AO519" i="17" s="1"/>
  <c r="AA519" i="1"/>
  <c r="AP519" i="17" s="1"/>
  <c r="AB519" i="1"/>
  <c r="AQ519" i="17" s="1"/>
  <c r="Q520" i="1"/>
  <c r="R520" i="1"/>
  <c r="AG520" i="17" s="1"/>
  <c r="S520" i="1"/>
  <c r="AH520" i="17" s="1"/>
  <c r="T520" i="1"/>
  <c r="AI520" i="17" s="1"/>
  <c r="AJ520" i="17"/>
  <c r="V520" i="1"/>
  <c r="AK520" i="17" s="1"/>
  <c r="W520" i="1"/>
  <c r="AL520" i="17" s="1"/>
  <c r="X520" i="1"/>
  <c r="AM520" i="17" s="1"/>
  <c r="Y520" i="1"/>
  <c r="AN520" i="17" s="1"/>
  <c r="Z520" i="1"/>
  <c r="AO520" i="17" s="1"/>
  <c r="AA520" i="1"/>
  <c r="AP520" i="17" s="1"/>
  <c r="AB520" i="1"/>
  <c r="AQ520" i="17" s="1"/>
  <c r="Q521" i="1"/>
  <c r="R521" i="1"/>
  <c r="AG521" i="17" s="1"/>
  <c r="S521" i="1"/>
  <c r="AH521" i="17" s="1"/>
  <c r="T521" i="1"/>
  <c r="AI521" i="17" s="1"/>
  <c r="AJ521" i="17"/>
  <c r="V521" i="1"/>
  <c r="AK521" i="17" s="1"/>
  <c r="W521" i="1"/>
  <c r="AL521" i="17" s="1"/>
  <c r="X521" i="1"/>
  <c r="AM521" i="17" s="1"/>
  <c r="Y521" i="1"/>
  <c r="AN521" i="17" s="1"/>
  <c r="Z521" i="1"/>
  <c r="AO521" i="17" s="1"/>
  <c r="AA521" i="1"/>
  <c r="AP521" i="17" s="1"/>
  <c r="AB521" i="1"/>
  <c r="AQ521" i="17" s="1"/>
  <c r="Q522" i="1"/>
  <c r="R522" i="1"/>
  <c r="AG522" i="17" s="1"/>
  <c r="S522" i="1"/>
  <c r="AH522" i="17" s="1"/>
  <c r="T522" i="1"/>
  <c r="AI522" i="17" s="1"/>
  <c r="AJ522" i="17"/>
  <c r="V522" i="1"/>
  <c r="AK522" i="17" s="1"/>
  <c r="W522" i="1"/>
  <c r="AL522" i="17" s="1"/>
  <c r="X522" i="1"/>
  <c r="AM522" i="17" s="1"/>
  <c r="Y522" i="1"/>
  <c r="AN522" i="17" s="1"/>
  <c r="Z522" i="1"/>
  <c r="AO522" i="17" s="1"/>
  <c r="AA522" i="1"/>
  <c r="AP522" i="17" s="1"/>
  <c r="AB522" i="1"/>
  <c r="AQ522" i="17" s="1"/>
  <c r="Q523" i="1"/>
  <c r="R523" i="1"/>
  <c r="AG523" i="17" s="1"/>
  <c r="S523" i="1"/>
  <c r="AH523" i="17" s="1"/>
  <c r="T523" i="1"/>
  <c r="AI523" i="17" s="1"/>
  <c r="AJ523" i="17"/>
  <c r="V523" i="1"/>
  <c r="AK523" i="17" s="1"/>
  <c r="W523" i="1"/>
  <c r="AL523" i="17" s="1"/>
  <c r="X523" i="1"/>
  <c r="AM523" i="17" s="1"/>
  <c r="Y523" i="1"/>
  <c r="AN523" i="17" s="1"/>
  <c r="Z523" i="1"/>
  <c r="AO523" i="17" s="1"/>
  <c r="AA523" i="1"/>
  <c r="AP523" i="17" s="1"/>
  <c r="AB523" i="1"/>
  <c r="AQ523" i="17" s="1"/>
  <c r="Q524" i="1"/>
  <c r="R524" i="1"/>
  <c r="AG524" i="17" s="1"/>
  <c r="S524" i="1"/>
  <c r="AH524" i="17" s="1"/>
  <c r="T524" i="1"/>
  <c r="AI524" i="17" s="1"/>
  <c r="AJ524" i="17"/>
  <c r="V524" i="1"/>
  <c r="AK524" i="17" s="1"/>
  <c r="W524" i="1"/>
  <c r="AL524" i="17" s="1"/>
  <c r="X524" i="1"/>
  <c r="AM524" i="17" s="1"/>
  <c r="Y524" i="1"/>
  <c r="AN524" i="17" s="1"/>
  <c r="Z524" i="1"/>
  <c r="AO524" i="17" s="1"/>
  <c r="AA524" i="1"/>
  <c r="AP524" i="17" s="1"/>
  <c r="AB524" i="1"/>
  <c r="AQ524" i="17" s="1"/>
  <c r="Q525" i="1"/>
  <c r="R525" i="1"/>
  <c r="AG525" i="17" s="1"/>
  <c r="S525" i="1"/>
  <c r="AH525" i="17" s="1"/>
  <c r="T525" i="1"/>
  <c r="AI525" i="17" s="1"/>
  <c r="AJ525" i="17"/>
  <c r="V525" i="1"/>
  <c r="AK525" i="17" s="1"/>
  <c r="W525" i="1"/>
  <c r="AL525" i="17" s="1"/>
  <c r="X525" i="1"/>
  <c r="AM525" i="17" s="1"/>
  <c r="Y525" i="1"/>
  <c r="AN525" i="17" s="1"/>
  <c r="Z525" i="1"/>
  <c r="AO525" i="17" s="1"/>
  <c r="AA525" i="1"/>
  <c r="AP525" i="17" s="1"/>
  <c r="AB525" i="1"/>
  <c r="AQ525" i="17" s="1"/>
  <c r="Q526" i="1"/>
  <c r="R526" i="1"/>
  <c r="AG526" i="17" s="1"/>
  <c r="S526" i="1"/>
  <c r="AH526" i="17" s="1"/>
  <c r="T526" i="1"/>
  <c r="AI526" i="17" s="1"/>
  <c r="AJ526" i="17"/>
  <c r="V526" i="1"/>
  <c r="AK526" i="17" s="1"/>
  <c r="W526" i="1"/>
  <c r="AL526" i="17" s="1"/>
  <c r="X526" i="1"/>
  <c r="AM526" i="17" s="1"/>
  <c r="Y526" i="1"/>
  <c r="AN526" i="17" s="1"/>
  <c r="Z526" i="1"/>
  <c r="AO526" i="17" s="1"/>
  <c r="AA526" i="1"/>
  <c r="AP526" i="17" s="1"/>
  <c r="AB526" i="1"/>
  <c r="AQ526" i="17" s="1"/>
  <c r="Q527" i="1"/>
  <c r="R527" i="1"/>
  <c r="AG527" i="17" s="1"/>
  <c r="S527" i="1"/>
  <c r="AH527" i="17" s="1"/>
  <c r="T527" i="1"/>
  <c r="AI527" i="17" s="1"/>
  <c r="AJ527" i="17"/>
  <c r="V527" i="1"/>
  <c r="AK527" i="17" s="1"/>
  <c r="W527" i="1"/>
  <c r="AL527" i="17" s="1"/>
  <c r="X527" i="1"/>
  <c r="AM527" i="17" s="1"/>
  <c r="Y527" i="1"/>
  <c r="AN527" i="17" s="1"/>
  <c r="Z527" i="1"/>
  <c r="AO527" i="17" s="1"/>
  <c r="AA527" i="1"/>
  <c r="AP527" i="17" s="1"/>
  <c r="AB527" i="1"/>
  <c r="AQ527" i="17" s="1"/>
  <c r="Q528" i="1"/>
  <c r="R528" i="1"/>
  <c r="AG528" i="17" s="1"/>
  <c r="S528" i="1"/>
  <c r="AH528" i="17" s="1"/>
  <c r="T528" i="1"/>
  <c r="AI528" i="17" s="1"/>
  <c r="AJ528" i="17"/>
  <c r="V528" i="1"/>
  <c r="AK528" i="17" s="1"/>
  <c r="W528" i="1"/>
  <c r="AL528" i="17" s="1"/>
  <c r="X528" i="1"/>
  <c r="AM528" i="17" s="1"/>
  <c r="Y528" i="1"/>
  <c r="AN528" i="17" s="1"/>
  <c r="Z528" i="1"/>
  <c r="AO528" i="17" s="1"/>
  <c r="AA528" i="1"/>
  <c r="AP528" i="17" s="1"/>
  <c r="AB528" i="1"/>
  <c r="AQ528" i="17" s="1"/>
  <c r="Q529" i="1"/>
  <c r="R529" i="1"/>
  <c r="AG529" i="17" s="1"/>
  <c r="S529" i="1"/>
  <c r="AH529" i="17" s="1"/>
  <c r="T529" i="1"/>
  <c r="AI529" i="17" s="1"/>
  <c r="AJ529" i="17"/>
  <c r="V529" i="1"/>
  <c r="AK529" i="17" s="1"/>
  <c r="W529" i="1"/>
  <c r="AL529" i="17" s="1"/>
  <c r="X529" i="1"/>
  <c r="AM529" i="17" s="1"/>
  <c r="Y529" i="1"/>
  <c r="AN529" i="17" s="1"/>
  <c r="Z529" i="1"/>
  <c r="AO529" i="17" s="1"/>
  <c r="AA529" i="1"/>
  <c r="AP529" i="17" s="1"/>
  <c r="AB529" i="1"/>
  <c r="AQ529" i="17" s="1"/>
  <c r="Q530" i="1"/>
  <c r="R530" i="1"/>
  <c r="AG530" i="17" s="1"/>
  <c r="S530" i="1"/>
  <c r="AH530" i="17" s="1"/>
  <c r="T530" i="1"/>
  <c r="AI530" i="17" s="1"/>
  <c r="AJ530" i="17"/>
  <c r="V530" i="1"/>
  <c r="AK530" i="17" s="1"/>
  <c r="W530" i="1"/>
  <c r="AL530" i="17" s="1"/>
  <c r="X530" i="1"/>
  <c r="AM530" i="17" s="1"/>
  <c r="Y530" i="1"/>
  <c r="AN530" i="17" s="1"/>
  <c r="Z530" i="1"/>
  <c r="AO530" i="17" s="1"/>
  <c r="AA530" i="1"/>
  <c r="AP530" i="17" s="1"/>
  <c r="AB530" i="1"/>
  <c r="AQ530" i="17" s="1"/>
  <c r="Q531" i="1"/>
  <c r="R531" i="1"/>
  <c r="AG531" i="17" s="1"/>
  <c r="S531" i="1"/>
  <c r="AH531" i="17" s="1"/>
  <c r="T531" i="1"/>
  <c r="AI531" i="17" s="1"/>
  <c r="AJ531" i="17"/>
  <c r="V531" i="1"/>
  <c r="AK531" i="17" s="1"/>
  <c r="W531" i="1"/>
  <c r="AL531" i="17" s="1"/>
  <c r="X531" i="1"/>
  <c r="AM531" i="17" s="1"/>
  <c r="Y531" i="1"/>
  <c r="AN531" i="17" s="1"/>
  <c r="Z531" i="1"/>
  <c r="AO531" i="17" s="1"/>
  <c r="AA531" i="1"/>
  <c r="AP531" i="17" s="1"/>
  <c r="AB531" i="1"/>
  <c r="AQ531" i="17" s="1"/>
  <c r="Q532" i="1"/>
  <c r="R532" i="1"/>
  <c r="AG532" i="17" s="1"/>
  <c r="S532" i="1"/>
  <c r="AH532" i="17" s="1"/>
  <c r="T532" i="1"/>
  <c r="AI532" i="17" s="1"/>
  <c r="AJ532" i="17"/>
  <c r="V532" i="1"/>
  <c r="AK532" i="17" s="1"/>
  <c r="W532" i="1"/>
  <c r="AL532" i="17" s="1"/>
  <c r="X532" i="1"/>
  <c r="AM532" i="17" s="1"/>
  <c r="Y532" i="1"/>
  <c r="AN532" i="17" s="1"/>
  <c r="Z532" i="1"/>
  <c r="AO532" i="17" s="1"/>
  <c r="AA532" i="1"/>
  <c r="AP532" i="17" s="1"/>
  <c r="AB532" i="1"/>
  <c r="AQ532" i="17" s="1"/>
  <c r="Q533" i="1"/>
  <c r="R533" i="1"/>
  <c r="AG533" i="17" s="1"/>
  <c r="S533" i="1"/>
  <c r="AH533" i="17" s="1"/>
  <c r="T533" i="1"/>
  <c r="AI533" i="17" s="1"/>
  <c r="AJ533" i="17"/>
  <c r="V533" i="1"/>
  <c r="AK533" i="17" s="1"/>
  <c r="W533" i="1"/>
  <c r="AL533" i="17" s="1"/>
  <c r="X533" i="1"/>
  <c r="AM533" i="17" s="1"/>
  <c r="Y533" i="1"/>
  <c r="AN533" i="17" s="1"/>
  <c r="Z533" i="1"/>
  <c r="AO533" i="17" s="1"/>
  <c r="AA533" i="1"/>
  <c r="AP533" i="17" s="1"/>
  <c r="AB533" i="1"/>
  <c r="AQ533" i="17" s="1"/>
  <c r="Q534" i="1"/>
  <c r="R534" i="1"/>
  <c r="AG534" i="17" s="1"/>
  <c r="S534" i="1"/>
  <c r="AH534" i="17" s="1"/>
  <c r="T534" i="1"/>
  <c r="AI534" i="17" s="1"/>
  <c r="AJ534" i="17"/>
  <c r="V534" i="1"/>
  <c r="AK534" i="17" s="1"/>
  <c r="W534" i="1"/>
  <c r="AL534" i="17" s="1"/>
  <c r="X534" i="1"/>
  <c r="AM534" i="17" s="1"/>
  <c r="Y534" i="1"/>
  <c r="AN534" i="17" s="1"/>
  <c r="Z534" i="1"/>
  <c r="AO534" i="17" s="1"/>
  <c r="AA534" i="1"/>
  <c r="AP534" i="17" s="1"/>
  <c r="AB534" i="1"/>
  <c r="AQ534" i="17" s="1"/>
  <c r="Q535" i="1"/>
  <c r="R535" i="1"/>
  <c r="AG535" i="17" s="1"/>
  <c r="S535" i="1"/>
  <c r="AH535" i="17" s="1"/>
  <c r="T535" i="1"/>
  <c r="AI535" i="17" s="1"/>
  <c r="AJ535" i="17"/>
  <c r="V535" i="1"/>
  <c r="AK535" i="17" s="1"/>
  <c r="W535" i="1"/>
  <c r="AL535" i="17" s="1"/>
  <c r="X535" i="1"/>
  <c r="AM535" i="17" s="1"/>
  <c r="Y535" i="1"/>
  <c r="AN535" i="17" s="1"/>
  <c r="Z535" i="1"/>
  <c r="AO535" i="17" s="1"/>
  <c r="AA535" i="1"/>
  <c r="AP535" i="17" s="1"/>
  <c r="AB535" i="1"/>
  <c r="AQ535" i="17" s="1"/>
  <c r="Q536" i="1"/>
  <c r="R536" i="1"/>
  <c r="AG536" i="17" s="1"/>
  <c r="S536" i="1"/>
  <c r="AH536" i="17" s="1"/>
  <c r="T536" i="1"/>
  <c r="AI536" i="17" s="1"/>
  <c r="AJ536" i="17"/>
  <c r="V536" i="1"/>
  <c r="AK536" i="17" s="1"/>
  <c r="W536" i="1"/>
  <c r="AL536" i="17" s="1"/>
  <c r="X536" i="1"/>
  <c r="AM536" i="17" s="1"/>
  <c r="Y536" i="1"/>
  <c r="AN536" i="17" s="1"/>
  <c r="Z536" i="1"/>
  <c r="AO536" i="17" s="1"/>
  <c r="AA536" i="1"/>
  <c r="AP536" i="17" s="1"/>
  <c r="AB536" i="1"/>
  <c r="AQ536" i="17" s="1"/>
  <c r="Q537" i="1"/>
  <c r="R537" i="1"/>
  <c r="AG537" i="17" s="1"/>
  <c r="S537" i="1"/>
  <c r="AH537" i="17" s="1"/>
  <c r="T537" i="1"/>
  <c r="AI537" i="17" s="1"/>
  <c r="AJ537" i="17"/>
  <c r="V537" i="1"/>
  <c r="AK537" i="17" s="1"/>
  <c r="W537" i="1"/>
  <c r="AL537" i="17" s="1"/>
  <c r="X537" i="1"/>
  <c r="AM537" i="17" s="1"/>
  <c r="Y537" i="1"/>
  <c r="AN537" i="17" s="1"/>
  <c r="Z537" i="1"/>
  <c r="AO537" i="17" s="1"/>
  <c r="AA537" i="1"/>
  <c r="AP537" i="17" s="1"/>
  <c r="AB537" i="1"/>
  <c r="AQ537" i="17" s="1"/>
  <c r="Q538" i="1"/>
  <c r="R538" i="1"/>
  <c r="AG538" i="17" s="1"/>
  <c r="S538" i="1"/>
  <c r="AH538" i="17" s="1"/>
  <c r="T538" i="1"/>
  <c r="AI538" i="17" s="1"/>
  <c r="AJ538" i="17"/>
  <c r="V538" i="1"/>
  <c r="AK538" i="17" s="1"/>
  <c r="W538" i="1"/>
  <c r="AL538" i="17" s="1"/>
  <c r="X538" i="1"/>
  <c r="AM538" i="17" s="1"/>
  <c r="Y538" i="1"/>
  <c r="AN538" i="17" s="1"/>
  <c r="Z538" i="1"/>
  <c r="AO538" i="17" s="1"/>
  <c r="AA538" i="1"/>
  <c r="AP538" i="17" s="1"/>
  <c r="AB538" i="1"/>
  <c r="AQ538" i="17" s="1"/>
  <c r="Q539" i="1"/>
  <c r="R539" i="1"/>
  <c r="AG539" i="17" s="1"/>
  <c r="S539" i="1"/>
  <c r="AH539" i="17" s="1"/>
  <c r="T539" i="1"/>
  <c r="AI539" i="17" s="1"/>
  <c r="AJ539" i="17"/>
  <c r="V539" i="1"/>
  <c r="AK539" i="17" s="1"/>
  <c r="W539" i="1"/>
  <c r="AL539" i="17" s="1"/>
  <c r="X539" i="1"/>
  <c r="AM539" i="17" s="1"/>
  <c r="Y539" i="1"/>
  <c r="AN539" i="17" s="1"/>
  <c r="Z539" i="1"/>
  <c r="AO539" i="17" s="1"/>
  <c r="AA539" i="1"/>
  <c r="AP539" i="17" s="1"/>
  <c r="AB539" i="1"/>
  <c r="AQ539" i="17" s="1"/>
  <c r="Q540" i="1"/>
  <c r="R540" i="1"/>
  <c r="AG540" i="17" s="1"/>
  <c r="S540" i="1"/>
  <c r="AH540" i="17" s="1"/>
  <c r="T540" i="1"/>
  <c r="AI540" i="17" s="1"/>
  <c r="AJ540" i="17"/>
  <c r="V540" i="1"/>
  <c r="AK540" i="17" s="1"/>
  <c r="W540" i="1"/>
  <c r="AL540" i="17" s="1"/>
  <c r="X540" i="1"/>
  <c r="AM540" i="17" s="1"/>
  <c r="Y540" i="1"/>
  <c r="AN540" i="17" s="1"/>
  <c r="Z540" i="1"/>
  <c r="AO540" i="17" s="1"/>
  <c r="AA540" i="1"/>
  <c r="AP540" i="17" s="1"/>
  <c r="AB540" i="1"/>
  <c r="AQ540" i="17" s="1"/>
  <c r="Q541" i="1"/>
  <c r="R541" i="1"/>
  <c r="AG541" i="17" s="1"/>
  <c r="S541" i="1"/>
  <c r="AH541" i="17" s="1"/>
  <c r="T541" i="1"/>
  <c r="AI541" i="17" s="1"/>
  <c r="AJ541" i="17"/>
  <c r="V541" i="1"/>
  <c r="AK541" i="17" s="1"/>
  <c r="W541" i="1"/>
  <c r="AL541" i="17" s="1"/>
  <c r="X541" i="1"/>
  <c r="AM541" i="17" s="1"/>
  <c r="Y541" i="1"/>
  <c r="AN541" i="17" s="1"/>
  <c r="Z541" i="1"/>
  <c r="AO541" i="17" s="1"/>
  <c r="AA541" i="1"/>
  <c r="AP541" i="17" s="1"/>
  <c r="AB541" i="1"/>
  <c r="AQ541" i="17" s="1"/>
  <c r="Q542" i="1"/>
  <c r="R542" i="1"/>
  <c r="AG542" i="17" s="1"/>
  <c r="S542" i="1"/>
  <c r="AH542" i="17" s="1"/>
  <c r="T542" i="1"/>
  <c r="AI542" i="17" s="1"/>
  <c r="AJ542" i="17"/>
  <c r="V542" i="1"/>
  <c r="AK542" i="17" s="1"/>
  <c r="W542" i="1"/>
  <c r="AL542" i="17" s="1"/>
  <c r="X542" i="1"/>
  <c r="AM542" i="17" s="1"/>
  <c r="Y542" i="1"/>
  <c r="AN542" i="17" s="1"/>
  <c r="Z542" i="1"/>
  <c r="AO542" i="17" s="1"/>
  <c r="AA542" i="1"/>
  <c r="AP542" i="17" s="1"/>
  <c r="AB542" i="1"/>
  <c r="AQ542" i="17" s="1"/>
  <c r="Q543" i="1"/>
  <c r="R543" i="1"/>
  <c r="AG543" i="17" s="1"/>
  <c r="S543" i="1"/>
  <c r="AH543" i="17" s="1"/>
  <c r="T543" i="1"/>
  <c r="AI543" i="17" s="1"/>
  <c r="AJ543" i="17"/>
  <c r="V543" i="1"/>
  <c r="AK543" i="17" s="1"/>
  <c r="W543" i="1"/>
  <c r="AL543" i="17" s="1"/>
  <c r="X543" i="1"/>
  <c r="AM543" i="17" s="1"/>
  <c r="Y543" i="1"/>
  <c r="AN543" i="17" s="1"/>
  <c r="Z543" i="1"/>
  <c r="AO543" i="17" s="1"/>
  <c r="AA543" i="1"/>
  <c r="AP543" i="17" s="1"/>
  <c r="AB543" i="1"/>
  <c r="AQ543" i="17" s="1"/>
  <c r="Q544" i="1"/>
  <c r="R544" i="1"/>
  <c r="AG544" i="17" s="1"/>
  <c r="S544" i="1"/>
  <c r="AH544" i="17" s="1"/>
  <c r="T544" i="1"/>
  <c r="AI544" i="17" s="1"/>
  <c r="AJ544" i="17"/>
  <c r="V544" i="1"/>
  <c r="AK544" i="17" s="1"/>
  <c r="W544" i="1"/>
  <c r="AL544" i="17" s="1"/>
  <c r="X544" i="1"/>
  <c r="AM544" i="17" s="1"/>
  <c r="Y544" i="1"/>
  <c r="AN544" i="17" s="1"/>
  <c r="Z544" i="1"/>
  <c r="AO544" i="17" s="1"/>
  <c r="AA544" i="1"/>
  <c r="AP544" i="17" s="1"/>
  <c r="AB544" i="1"/>
  <c r="AQ544" i="17" s="1"/>
  <c r="Q545" i="1"/>
  <c r="R545" i="1"/>
  <c r="AG545" i="17" s="1"/>
  <c r="S545" i="1"/>
  <c r="AH545" i="17" s="1"/>
  <c r="T545" i="1"/>
  <c r="AI545" i="17" s="1"/>
  <c r="AJ545" i="17"/>
  <c r="V545" i="1"/>
  <c r="AK545" i="17" s="1"/>
  <c r="W545" i="1"/>
  <c r="AL545" i="17" s="1"/>
  <c r="X545" i="1"/>
  <c r="AM545" i="17" s="1"/>
  <c r="Y545" i="1"/>
  <c r="AN545" i="17" s="1"/>
  <c r="Z545" i="1"/>
  <c r="AO545" i="17" s="1"/>
  <c r="AA545" i="1"/>
  <c r="AP545" i="17" s="1"/>
  <c r="AB545" i="1"/>
  <c r="AQ545" i="17" s="1"/>
  <c r="Q546" i="1"/>
  <c r="R546" i="1"/>
  <c r="AG546" i="17" s="1"/>
  <c r="S546" i="1"/>
  <c r="AH546" i="17" s="1"/>
  <c r="T546" i="1"/>
  <c r="AI546" i="17" s="1"/>
  <c r="AJ546" i="17"/>
  <c r="V546" i="1"/>
  <c r="AK546" i="17" s="1"/>
  <c r="W546" i="1"/>
  <c r="AL546" i="17" s="1"/>
  <c r="X546" i="1"/>
  <c r="AM546" i="17" s="1"/>
  <c r="Y546" i="1"/>
  <c r="AN546" i="17" s="1"/>
  <c r="Z546" i="1"/>
  <c r="AO546" i="17" s="1"/>
  <c r="AA546" i="1"/>
  <c r="AP546" i="17" s="1"/>
  <c r="AB546" i="1"/>
  <c r="AQ546" i="17" s="1"/>
  <c r="Q547" i="1"/>
  <c r="R547" i="1"/>
  <c r="AG547" i="17" s="1"/>
  <c r="S547" i="1"/>
  <c r="AH547" i="17" s="1"/>
  <c r="T547" i="1"/>
  <c r="AI547" i="17" s="1"/>
  <c r="AJ547" i="17"/>
  <c r="V547" i="1"/>
  <c r="AK547" i="17" s="1"/>
  <c r="W547" i="1"/>
  <c r="AL547" i="17" s="1"/>
  <c r="X547" i="1"/>
  <c r="AM547" i="17" s="1"/>
  <c r="Y547" i="1"/>
  <c r="AN547" i="17" s="1"/>
  <c r="Z547" i="1"/>
  <c r="AO547" i="17" s="1"/>
  <c r="AA547" i="1"/>
  <c r="AP547" i="17" s="1"/>
  <c r="AB547" i="1"/>
  <c r="AQ547" i="17" s="1"/>
  <c r="Q548" i="1"/>
  <c r="R548" i="1"/>
  <c r="AG548" i="17" s="1"/>
  <c r="S548" i="1"/>
  <c r="AH548" i="17" s="1"/>
  <c r="T548" i="1"/>
  <c r="AI548" i="17" s="1"/>
  <c r="AJ548" i="17"/>
  <c r="V548" i="1"/>
  <c r="AK548" i="17" s="1"/>
  <c r="W548" i="1"/>
  <c r="AL548" i="17" s="1"/>
  <c r="X548" i="1"/>
  <c r="AM548" i="17" s="1"/>
  <c r="Y548" i="1"/>
  <c r="AN548" i="17" s="1"/>
  <c r="Z548" i="1"/>
  <c r="AO548" i="17" s="1"/>
  <c r="AA548" i="1"/>
  <c r="AP548" i="17" s="1"/>
  <c r="AB548" i="1"/>
  <c r="AQ548" i="17" s="1"/>
  <c r="Q549" i="1"/>
  <c r="R549" i="1"/>
  <c r="AG549" i="17" s="1"/>
  <c r="S549" i="1"/>
  <c r="AH549" i="17" s="1"/>
  <c r="T549" i="1"/>
  <c r="AI549" i="17" s="1"/>
  <c r="AJ549" i="17"/>
  <c r="V549" i="1"/>
  <c r="AK549" i="17" s="1"/>
  <c r="W549" i="1"/>
  <c r="AL549" i="17" s="1"/>
  <c r="X549" i="1"/>
  <c r="AM549" i="17" s="1"/>
  <c r="Y549" i="1"/>
  <c r="AN549" i="17" s="1"/>
  <c r="Z549" i="1"/>
  <c r="AO549" i="17" s="1"/>
  <c r="AA549" i="1"/>
  <c r="AP549" i="17" s="1"/>
  <c r="AB549" i="1"/>
  <c r="AQ549" i="17" s="1"/>
  <c r="Q550" i="1"/>
  <c r="R550" i="1"/>
  <c r="AG550" i="17" s="1"/>
  <c r="S550" i="1"/>
  <c r="AH550" i="17" s="1"/>
  <c r="T550" i="1"/>
  <c r="AI550" i="17" s="1"/>
  <c r="AJ550" i="17"/>
  <c r="V550" i="1"/>
  <c r="AK550" i="17" s="1"/>
  <c r="W550" i="1"/>
  <c r="AL550" i="17" s="1"/>
  <c r="X550" i="1"/>
  <c r="AM550" i="17" s="1"/>
  <c r="Y550" i="1"/>
  <c r="AN550" i="17" s="1"/>
  <c r="Z550" i="1"/>
  <c r="AO550" i="17" s="1"/>
  <c r="AA550" i="1"/>
  <c r="AP550" i="17" s="1"/>
  <c r="AB550" i="1"/>
  <c r="AQ550" i="17" s="1"/>
  <c r="Q551" i="1"/>
  <c r="R551" i="1"/>
  <c r="AG551" i="17" s="1"/>
  <c r="S551" i="1"/>
  <c r="AH551" i="17" s="1"/>
  <c r="T551" i="1"/>
  <c r="AI551" i="17" s="1"/>
  <c r="AJ551" i="17"/>
  <c r="V551" i="1"/>
  <c r="AK551" i="17" s="1"/>
  <c r="W551" i="1"/>
  <c r="AL551" i="17" s="1"/>
  <c r="X551" i="1"/>
  <c r="AM551" i="17" s="1"/>
  <c r="Y551" i="1"/>
  <c r="AN551" i="17" s="1"/>
  <c r="Z551" i="1"/>
  <c r="AO551" i="17" s="1"/>
  <c r="AA551" i="1"/>
  <c r="AP551" i="17" s="1"/>
  <c r="AB551" i="1"/>
  <c r="AQ551" i="17" s="1"/>
  <c r="Q552" i="1"/>
  <c r="R552" i="1"/>
  <c r="AG552" i="17" s="1"/>
  <c r="S552" i="1"/>
  <c r="AH552" i="17" s="1"/>
  <c r="T552" i="1"/>
  <c r="AI552" i="17" s="1"/>
  <c r="AJ552" i="17"/>
  <c r="V552" i="1"/>
  <c r="AK552" i="17" s="1"/>
  <c r="W552" i="1"/>
  <c r="AL552" i="17" s="1"/>
  <c r="X552" i="1"/>
  <c r="AM552" i="17" s="1"/>
  <c r="Y552" i="1"/>
  <c r="AN552" i="17" s="1"/>
  <c r="Z552" i="1"/>
  <c r="AO552" i="17" s="1"/>
  <c r="AA552" i="1"/>
  <c r="AP552" i="17" s="1"/>
  <c r="AB552" i="1"/>
  <c r="AQ552" i="17" s="1"/>
  <c r="Q553" i="1"/>
  <c r="R553" i="1"/>
  <c r="AG553" i="17" s="1"/>
  <c r="S553" i="1"/>
  <c r="AH553" i="17" s="1"/>
  <c r="T553" i="1"/>
  <c r="AI553" i="17" s="1"/>
  <c r="AJ553" i="17"/>
  <c r="V553" i="1"/>
  <c r="AK553" i="17" s="1"/>
  <c r="W553" i="1"/>
  <c r="AL553" i="17" s="1"/>
  <c r="X553" i="1"/>
  <c r="AM553" i="17" s="1"/>
  <c r="Y553" i="1"/>
  <c r="AN553" i="17" s="1"/>
  <c r="Z553" i="1"/>
  <c r="AO553" i="17" s="1"/>
  <c r="AA553" i="1"/>
  <c r="AP553" i="17" s="1"/>
  <c r="AB553" i="1"/>
  <c r="AQ553" i="17" s="1"/>
  <c r="Q554" i="1"/>
  <c r="R554" i="1"/>
  <c r="AG554" i="17" s="1"/>
  <c r="S554" i="1"/>
  <c r="AH554" i="17" s="1"/>
  <c r="T554" i="1"/>
  <c r="AI554" i="17" s="1"/>
  <c r="AJ554" i="17"/>
  <c r="V554" i="1"/>
  <c r="AK554" i="17" s="1"/>
  <c r="W554" i="1"/>
  <c r="AL554" i="17" s="1"/>
  <c r="X554" i="1"/>
  <c r="AM554" i="17" s="1"/>
  <c r="Y554" i="1"/>
  <c r="AN554" i="17" s="1"/>
  <c r="Z554" i="1"/>
  <c r="AO554" i="17" s="1"/>
  <c r="AA554" i="1"/>
  <c r="AP554" i="17" s="1"/>
  <c r="AB554" i="1"/>
  <c r="AQ554" i="17" s="1"/>
  <c r="Q555" i="1"/>
  <c r="R555" i="1"/>
  <c r="AG555" i="17" s="1"/>
  <c r="S555" i="1"/>
  <c r="AH555" i="17" s="1"/>
  <c r="T555" i="1"/>
  <c r="AI555" i="17" s="1"/>
  <c r="AJ555" i="17"/>
  <c r="V555" i="1"/>
  <c r="AK555" i="17" s="1"/>
  <c r="W555" i="1"/>
  <c r="AL555" i="17" s="1"/>
  <c r="X555" i="1"/>
  <c r="AM555" i="17" s="1"/>
  <c r="Y555" i="1"/>
  <c r="AN555" i="17" s="1"/>
  <c r="Z555" i="1"/>
  <c r="AO555" i="17" s="1"/>
  <c r="AA555" i="1"/>
  <c r="AP555" i="17" s="1"/>
  <c r="AB555" i="1"/>
  <c r="AQ555" i="17" s="1"/>
  <c r="Q556" i="1"/>
  <c r="R556" i="1"/>
  <c r="AG556" i="17" s="1"/>
  <c r="S556" i="1"/>
  <c r="AH556" i="17" s="1"/>
  <c r="T556" i="1"/>
  <c r="AI556" i="17" s="1"/>
  <c r="AJ556" i="17"/>
  <c r="V556" i="1"/>
  <c r="AK556" i="17" s="1"/>
  <c r="W556" i="1"/>
  <c r="AL556" i="17" s="1"/>
  <c r="X556" i="1"/>
  <c r="AM556" i="17" s="1"/>
  <c r="Y556" i="1"/>
  <c r="AN556" i="17" s="1"/>
  <c r="Z556" i="1"/>
  <c r="AO556" i="17" s="1"/>
  <c r="AA556" i="1"/>
  <c r="AP556" i="17" s="1"/>
  <c r="AB556" i="1"/>
  <c r="AQ556" i="17" s="1"/>
  <c r="Q557" i="1"/>
  <c r="R557" i="1"/>
  <c r="AG557" i="17" s="1"/>
  <c r="S557" i="1"/>
  <c r="AH557" i="17" s="1"/>
  <c r="T557" i="1"/>
  <c r="AI557" i="17" s="1"/>
  <c r="AJ557" i="17"/>
  <c r="V557" i="1"/>
  <c r="AK557" i="17" s="1"/>
  <c r="W557" i="1"/>
  <c r="AL557" i="17" s="1"/>
  <c r="X557" i="1"/>
  <c r="AM557" i="17" s="1"/>
  <c r="Y557" i="1"/>
  <c r="AN557" i="17" s="1"/>
  <c r="Z557" i="1"/>
  <c r="AO557" i="17" s="1"/>
  <c r="AA557" i="1"/>
  <c r="AP557" i="17" s="1"/>
  <c r="AB557" i="1"/>
  <c r="AQ557" i="17" s="1"/>
  <c r="Q558" i="1"/>
  <c r="R558" i="1"/>
  <c r="AG558" i="17" s="1"/>
  <c r="S558" i="1"/>
  <c r="AH558" i="17" s="1"/>
  <c r="T558" i="1"/>
  <c r="AI558" i="17" s="1"/>
  <c r="AJ558" i="17"/>
  <c r="V558" i="1"/>
  <c r="AK558" i="17" s="1"/>
  <c r="W558" i="1"/>
  <c r="AL558" i="17" s="1"/>
  <c r="X558" i="1"/>
  <c r="AM558" i="17" s="1"/>
  <c r="Y558" i="1"/>
  <c r="AN558" i="17" s="1"/>
  <c r="Z558" i="1"/>
  <c r="AO558" i="17" s="1"/>
  <c r="AA558" i="1"/>
  <c r="AP558" i="17" s="1"/>
  <c r="AB558" i="1"/>
  <c r="AQ558" i="17" s="1"/>
  <c r="Q559" i="1"/>
  <c r="R559" i="1"/>
  <c r="AG559" i="17" s="1"/>
  <c r="S559" i="1"/>
  <c r="AH559" i="17" s="1"/>
  <c r="T559" i="1"/>
  <c r="AI559" i="17" s="1"/>
  <c r="AJ559" i="17"/>
  <c r="V559" i="1"/>
  <c r="AK559" i="17" s="1"/>
  <c r="W559" i="1"/>
  <c r="AL559" i="17" s="1"/>
  <c r="X559" i="1"/>
  <c r="AM559" i="17" s="1"/>
  <c r="Y559" i="1"/>
  <c r="AN559" i="17" s="1"/>
  <c r="Z559" i="1"/>
  <c r="AO559" i="17" s="1"/>
  <c r="AA559" i="1"/>
  <c r="AP559" i="17" s="1"/>
  <c r="AB559" i="1"/>
  <c r="AQ559" i="17" s="1"/>
  <c r="Q560" i="1"/>
  <c r="R560" i="1"/>
  <c r="AG560" i="17" s="1"/>
  <c r="S560" i="1"/>
  <c r="AH560" i="17" s="1"/>
  <c r="T560" i="1"/>
  <c r="AI560" i="17" s="1"/>
  <c r="AJ560" i="17"/>
  <c r="V560" i="1"/>
  <c r="AK560" i="17" s="1"/>
  <c r="W560" i="1"/>
  <c r="AL560" i="17" s="1"/>
  <c r="X560" i="1"/>
  <c r="AM560" i="17" s="1"/>
  <c r="Y560" i="1"/>
  <c r="AN560" i="17" s="1"/>
  <c r="Z560" i="1"/>
  <c r="AO560" i="17" s="1"/>
  <c r="AA560" i="1"/>
  <c r="AP560" i="17" s="1"/>
  <c r="AB560" i="1"/>
  <c r="AQ560" i="17" s="1"/>
  <c r="Q561" i="1"/>
  <c r="R561" i="1"/>
  <c r="AG561" i="17" s="1"/>
  <c r="S561" i="1"/>
  <c r="AH561" i="17" s="1"/>
  <c r="T561" i="1"/>
  <c r="AI561" i="17" s="1"/>
  <c r="AJ561" i="17"/>
  <c r="V561" i="1"/>
  <c r="AK561" i="17" s="1"/>
  <c r="W561" i="1"/>
  <c r="AL561" i="17" s="1"/>
  <c r="X561" i="1"/>
  <c r="AM561" i="17" s="1"/>
  <c r="Y561" i="1"/>
  <c r="AN561" i="17" s="1"/>
  <c r="Z561" i="1"/>
  <c r="AO561" i="17" s="1"/>
  <c r="AA561" i="1"/>
  <c r="AP561" i="17" s="1"/>
  <c r="AB561" i="1"/>
  <c r="AQ561" i="17" s="1"/>
  <c r="Q562" i="1"/>
  <c r="R562" i="1"/>
  <c r="AG562" i="17" s="1"/>
  <c r="S562" i="1"/>
  <c r="AH562" i="17" s="1"/>
  <c r="T562" i="1"/>
  <c r="AI562" i="17" s="1"/>
  <c r="AJ562" i="17"/>
  <c r="V562" i="1"/>
  <c r="AK562" i="17" s="1"/>
  <c r="W562" i="1"/>
  <c r="AL562" i="17" s="1"/>
  <c r="X562" i="1"/>
  <c r="AM562" i="17" s="1"/>
  <c r="Y562" i="1"/>
  <c r="AN562" i="17" s="1"/>
  <c r="Z562" i="1"/>
  <c r="AO562" i="17" s="1"/>
  <c r="AA562" i="1"/>
  <c r="AP562" i="17" s="1"/>
  <c r="AB562" i="1"/>
  <c r="AQ562" i="17" s="1"/>
  <c r="Q563" i="1"/>
  <c r="R563" i="1"/>
  <c r="AG563" i="17" s="1"/>
  <c r="S563" i="1"/>
  <c r="AH563" i="17" s="1"/>
  <c r="T563" i="1"/>
  <c r="AI563" i="17" s="1"/>
  <c r="AJ563" i="17"/>
  <c r="V563" i="1"/>
  <c r="AK563" i="17" s="1"/>
  <c r="W563" i="1"/>
  <c r="AL563" i="17" s="1"/>
  <c r="X563" i="1"/>
  <c r="AM563" i="17" s="1"/>
  <c r="Y563" i="1"/>
  <c r="AN563" i="17" s="1"/>
  <c r="Z563" i="1"/>
  <c r="AO563" i="17" s="1"/>
  <c r="AA563" i="1"/>
  <c r="AP563" i="17" s="1"/>
  <c r="AB563" i="1"/>
  <c r="AQ563" i="17" s="1"/>
  <c r="Q564" i="1"/>
  <c r="R564" i="1"/>
  <c r="AG564" i="17" s="1"/>
  <c r="S564" i="1"/>
  <c r="AH564" i="17" s="1"/>
  <c r="T564" i="1"/>
  <c r="AI564" i="17" s="1"/>
  <c r="AJ564" i="17"/>
  <c r="V564" i="1"/>
  <c r="AK564" i="17" s="1"/>
  <c r="W564" i="1"/>
  <c r="AL564" i="17" s="1"/>
  <c r="X564" i="1"/>
  <c r="AM564" i="17" s="1"/>
  <c r="Y564" i="1"/>
  <c r="AN564" i="17" s="1"/>
  <c r="Z564" i="1"/>
  <c r="AO564" i="17" s="1"/>
  <c r="AA564" i="1"/>
  <c r="AP564" i="17" s="1"/>
  <c r="AB564" i="1"/>
  <c r="AQ564" i="17" s="1"/>
  <c r="Q565" i="1"/>
  <c r="R565" i="1"/>
  <c r="AG565" i="17" s="1"/>
  <c r="S565" i="1"/>
  <c r="AH565" i="17" s="1"/>
  <c r="T565" i="1"/>
  <c r="AI565" i="17" s="1"/>
  <c r="AJ565" i="17"/>
  <c r="V565" i="1"/>
  <c r="AK565" i="17" s="1"/>
  <c r="W565" i="1"/>
  <c r="AL565" i="17" s="1"/>
  <c r="X565" i="1"/>
  <c r="AM565" i="17" s="1"/>
  <c r="Y565" i="1"/>
  <c r="AN565" i="17" s="1"/>
  <c r="Z565" i="1"/>
  <c r="AO565" i="17" s="1"/>
  <c r="AA565" i="1"/>
  <c r="AP565" i="17" s="1"/>
  <c r="AB565" i="1"/>
  <c r="AQ565" i="17" s="1"/>
  <c r="Q566" i="1"/>
  <c r="R566" i="1"/>
  <c r="AG566" i="17" s="1"/>
  <c r="S566" i="1"/>
  <c r="AH566" i="17" s="1"/>
  <c r="T566" i="1"/>
  <c r="AI566" i="17" s="1"/>
  <c r="AJ566" i="17"/>
  <c r="V566" i="1"/>
  <c r="AK566" i="17" s="1"/>
  <c r="W566" i="1"/>
  <c r="AL566" i="17" s="1"/>
  <c r="X566" i="1"/>
  <c r="AM566" i="17" s="1"/>
  <c r="Y566" i="1"/>
  <c r="AN566" i="17" s="1"/>
  <c r="Z566" i="1"/>
  <c r="AO566" i="17" s="1"/>
  <c r="AA566" i="1"/>
  <c r="AP566" i="17" s="1"/>
  <c r="AB566" i="1"/>
  <c r="AQ566" i="17" s="1"/>
  <c r="Q567" i="1"/>
  <c r="R567" i="1"/>
  <c r="AG567" i="17" s="1"/>
  <c r="S567" i="1"/>
  <c r="AH567" i="17" s="1"/>
  <c r="T567" i="1"/>
  <c r="AI567" i="17" s="1"/>
  <c r="AJ567" i="17"/>
  <c r="V567" i="1"/>
  <c r="AK567" i="17" s="1"/>
  <c r="W567" i="1"/>
  <c r="AL567" i="17" s="1"/>
  <c r="X567" i="1"/>
  <c r="AM567" i="17" s="1"/>
  <c r="Y567" i="1"/>
  <c r="AN567" i="17" s="1"/>
  <c r="Z567" i="1"/>
  <c r="AO567" i="17" s="1"/>
  <c r="AA567" i="1"/>
  <c r="AP567" i="17" s="1"/>
  <c r="AB567" i="1"/>
  <c r="AQ567" i="17" s="1"/>
  <c r="Q568" i="1"/>
  <c r="R568" i="1"/>
  <c r="AG568" i="17" s="1"/>
  <c r="S568" i="1"/>
  <c r="AH568" i="17" s="1"/>
  <c r="T568" i="1"/>
  <c r="AI568" i="17" s="1"/>
  <c r="AJ568" i="17"/>
  <c r="V568" i="1"/>
  <c r="AK568" i="17" s="1"/>
  <c r="W568" i="1"/>
  <c r="AL568" i="17" s="1"/>
  <c r="X568" i="1"/>
  <c r="AM568" i="17" s="1"/>
  <c r="Y568" i="1"/>
  <c r="AN568" i="17" s="1"/>
  <c r="Z568" i="1"/>
  <c r="AO568" i="17" s="1"/>
  <c r="AA568" i="1"/>
  <c r="AP568" i="17" s="1"/>
  <c r="AB568" i="1"/>
  <c r="AQ568" i="17" s="1"/>
  <c r="Q569" i="1"/>
  <c r="R569" i="1"/>
  <c r="AG569" i="17" s="1"/>
  <c r="S569" i="1"/>
  <c r="AH569" i="17" s="1"/>
  <c r="T569" i="1"/>
  <c r="AI569" i="17" s="1"/>
  <c r="AJ569" i="17"/>
  <c r="V569" i="1"/>
  <c r="AK569" i="17" s="1"/>
  <c r="W569" i="1"/>
  <c r="AL569" i="17" s="1"/>
  <c r="X569" i="1"/>
  <c r="AM569" i="17" s="1"/>
  <c r="Y569" i="1"/>
  <c r="AN569" i="17" s="1"/>
  <c r="Z569" i="1"/>
  <c r="AO569" i="17" s="1"/>
  <c r="AA569" i="1"/>
  <c r="AP569" i="17" s="1"/>
  <c r="AB569" i="1"/>
  <c r="AQ569" i="17" s="1"/>
  <c r="Q570" i="1"/>
  <c r="R570" i="1"/>
  <c r="AG570" i="17" s="1"/>
  <c r="S570" i="1"/>
  <c r="AH570" i="17" s="1"/>
  <c r="T570" i="1"/>
  <c r="AI570" i="17" s="1"/>
  <c r="AJ570" i="17"/>
  <c r="V570" i="1"/>
  <c r="AK570" i="17" s="1"/>
  <c r="W570" i="1"/>
  <c r="AL570" i="17" s="1"/>
  <c r="X570" i="1"/>
  <c r="AM570" i="17" s="1"/>
  <c r="Y570" i="1"/>
  <c r="AN570" i="17" s="1"/>
  <c r="Z570" i="1"/>
  <c r="AO570" i="17" s="1"/>
  <c r="AA570" i="1"/>
  <c r="AP570" i="17" s="1"/>
  <c r="AB570" i="1"/>
  <c r="AQ570" i="17" s="1"/>
  <c r="Q571" i="1"/>
  <c r="R571" i="1"/>
  <c r="AG571" i="17" s="1"/>
  <c r="S571" i="1"/>
  <c r="AH571" i="17" s="1"/>
  <c r="T571" i="1"/>
  <c r="AI571" i="17" s="1"/>
  <c r="AJ571" i="17"/>
  <c r="V571" i="1"/>
  <c r="AK571" i="17" s="1"/>
  <c r="W571" i="1"/>
  <c r="AL571" i="17" s="1"/>
  <c r="X571" i="1"/>
  <c r="AM571" i="17" s="1"/>
  <c r="Y571" i="1"/>
  <c r="AN571" i="17" s="1"/>
  <c r="Z571" i="1"/>
  <c r="AO571" i="17" s="1"/>
  <c r="AA571" i="1"/>
  <c r="AP571" i="17" s="1"/>
  <c r="AB571" i="1"/>
  <c r="AQ571" i="17" s="1"/>
  <c r="Q572" i="1"/>
  <c r="R572" i="1"/>
  <c r="AG572" i="17" s="1"/>
  <c r="S572" i="1"/>
  <c r="AH572" i="17" s="1"/>
  <c r="T572" i="1"/>
  <c r="AI572" i="17" s="1"/>
  <c r="AJ572" i="17"/>
  <c r="V572" i="1"/>
  <c r="AK572" i="17" s="1"/>
  <c r="W572" i="1"/>
  <c r="AL572" i="17" s="1"/>
  <c r="X572" i="1"/>
  <c r="AM572" i="17" s="1"/>
  <c r="Y572" i="1"/>
  <c r="AN572" i="17" s="1"/>
  <c r="Z572" i="1"/>
  <c r="AO572" i="17" s="1"/>
  <c r="AA572" i="1"/>
  <c r="AP572" i="17" s="1"/>
  <c r="AB572" i="1"/>
  <c r="AQ572" i="17" s="1"/>
  <c r="Q573" i="1"/>
  <c r="R573" i="1"/>
  <c r="AG573" i="17" s="1"/>
  <c r="S573" i="1"/>
  <c r="AH573" i="17" s="1"/>
  <c r="T573" i="1"/>
  <c r="AI573" i="17" s="1"/>
  <c r="AJ573" i="17"/>
  <c r="V573" i="1"/>
  <c r="AK573" i="17" s="1"/>
  <c r="W573" i="1"/>
  <c r="AL573" i="17" s="1"/>
  <c r="X573" i="1"/>
  <c r="AM573" i="17" s="1"/>
  <c r="Y573" i="1"/>
  <c r="AN573" i="17" s="1"/>
  <c r="Z573" i="1"/>
  <c r="AO573" i="17" s="1"/>
  <c r="AA573" i="1"/>
  <c r="AP573" i="17" s="1"/>
  <c r="AB573" i="1"/>
  <c r="AQ573" i="17" s="1"/>
  <c r="Q574" i="1"/>
  <c r="R574" i="1"/>
  <c r="AG574" i="17" s="1"/>
  <c r="S574" i="1"/>
  <c r="AH574" i="17" s="1"/>
  <c r="T574" i="1"/>
  <c r="AI574" i="17" s="1"/>
  <c r="AJ574" i="17"/>
  <c r="V574" i="1"/>
  <c r="AK574" i="17" s="1"/>
  <c r="W574" i="1"/>
  <c r="AL574" i="17" s="1"/>
  <c r="X574" i="1"/>
  <c r="AM574" i="17" s="1"/>
  <c r="Y574" i="1"/>
  <c r="AN574" i="17" s="1"/>
  <c r="Z574" i="1"/>
  <c r="AO574" i="17" s="1"/>
  <c r="AA574" i="1"/>
  <c r="AP574" i="17" s="1"/>
  <c r="AB574" i="1"/>
  <c r="AQ574" i="17" s="1"/>
  <c r="Q575" i="1"/>
  <c r="R575" i="1"/>
  <c r="AG575" i="17" s="1"/>
  <c r="S575" i="1"/>
  <c r="AH575" i="17" s="1"/>
  <c r="T575" i="1"/>
  <c r="AI575" i="17" s="1"/>
  <c r="AJ575" i="17"/>
  <c r="V575" i="1"/>
  <c r="AK575" i="17" s="1"/>
  <c r="W575" i="1"/>
  <c r="AL575" i="17" s="1"/>
  <c r="X575" i="1"/>
  <c r="AM575" i="17" s="1"/>
  <c r="Y575" i="1"/>
  <c r="AN575" i="17" s="1"/>
  <c r="Z575" i="1"/>
  <c r="AO575" i="17" s="1"/>
  <c r="AA575" i="1"/>
  <c r="AP575" i="17" s="1"/>
  <c r="AB575" i="1"/>
  <c r="AQ575" i="17" s="1"/>
  <c r="Q576" i="1"/>
  <c r="R576" i="1"/>
  <c r="AG576" i="17" s="1"/>
  <c r="S576" i="1"/>
  <c r="AH576" i="17" s="1"/>
  <c r="T576" i="1"/>
  <c r="AI576" i="17" s="1"/>
  <c r="AJ576" i="17"/>
  <c r="V576" i="1"/>
  <c r="AK576" i="17" s="1"/>
  <c r="W576" i="1"/>
  <c r="AL576" i="17" s="1"/>
  <c r="X576" i="1"/>
  <c r="AM576" i="17" s="1"/>
  <c r="Y576" i="1"/>
  <c r="AN576" i="17" s="1"/>
  <c r="Z576" i="1"/>
  <c r="AO576" i="17" s="1"/>
  <c r="AA576" i="1"/>
  <c r="AP576" i="17" s="1"/>
  <c r="AB576" i="1"/>
  <c r="AQ576" i="17" s="1"/>
  <c r="Q577" i="1"/>
  <c r="R577" i="1"/>
  <c r="AG577" i="17" s="1"/>
  <c r="S577" i="1"/>
  <c r="AH577" i="17" s="1"/>
  <c r="T577" i="1"/>
  <c r="AI577" i="17" s="1"/>
  <c r="AJ577" i="17"/>
  <c r="V577" i="1"/>
  <c r="AK577" i="17" s="1"/>
  <c r="W577" i="1"/>
  <c r="AL577" i="17" s="1"/>
  <c r="X577" i="1"/>
  <c r="AM577" i="17" s="1"/>
  <c r="Y577" i="1"/>
  <c r="AN577" i="17" s="1"/>
  <c r="Z577" i="1"/>
  <c r="AO577" i="17" s="1"/>
  <c r="AA577" i="1"/>
  <c r="AP577" i="17" s="1"/>
  <c r="AB577" i="1"/>
  <c r="AQ577" i="17" s="1"/>
  <c r="Q578" i="1"/>
  <c r="R578" i="1"/>
  <c r="AG578" i="17" s="1"/>
  <c r="S578" i="1"/>
  <c r="AH578" i="17" s="1"/>
  <c r="T578" i="1"/>
  <c r="AI578" i="17" s="1"/>
  <c r="AJ578" i="17"/>
  <c r="V578" i="1"/>
  <c r="AK578" i="17" s="1"/>
  <c r="W578" i="1"/>
  <c r="AL578" i="17" s="1"/>
  <c r="X578" i="1"/>
  <c r="AM578" i="17" s="1"/>
  <c r="Y578" i="1"/>
  <c r="AN578" i="17" s="1"/>
  <c r="Z578" i="1"/>
  <c r="AO578" i="17" s="1"/>
  <c r="AA578" i="1"/>
  <c r="AP578" i="17" s="1"/>
  <c r="AB578" i="1"/>
  <c r="AQ578" i="17" s="1"/>
  <c r="Q579" i="1"/>
  <c r="R579" i="1"/>
  <c r="AG579" i="17" s="1"/>
  <c r="S579" i="1"/>
  <c r="AH579" i="17" s="1"/>
  <c r="T579" i="1"/>
  <c r="AI579" i="17" s="1"/>
  <c r="AJ579" i="17"/>
  <c r="V579" i="1"/>
  <c r="AK579" i="17" s="1"/>
  <c r="W579" i="1"/>
  <c r="AL579" i="17" s="1"/>
  <c r="X579" i="1"/>
  <c r="AM579" i="17" s="1"/>
  <c r="Y579" i="1"/>
  <c r="AN579" i="17" s="1"/>
  <c r="Z579" i="1"/>
  <c r="AO579" i="17" s="1"/>
  <c r="AA579" i="1"/>
  <c r="AP579" i="17" s="1"/>
  <c r="AB579" i="1"/>
  <c r="AQ579" i="17" s="1"/>
  <c r="Q580" i="1"/>
  <c r="R580" i="1"/>
  <c r="AG580" i="17" s="1"/>
  <c r="S580" i="1"/>
  <c r="AH580" i="17" s="1"/>
  <c r="T580" i="1"/>
  <c r="AI580" i="17" s="1"/>
  <c r="AJ580" i="17"/>
  <c r="V580" i="1"/>
  <c r="AK580" i="17" s="1"/>
  <c r="W580" i="1"/>
  <c r="AL580" i="17" s="1"/>
  <c r="X580" i="1"/>
  <c r="AM580" i="17" s="1"/>
  <c r="Y580" i="1"/>
  <c r="AN580" i="17" s="1"/>
  <c r="Z580" i="1"/>
  <c r="AO580" i="17" s="1"/>
  <c r="AA580" i="1"/>
  <c r="AP580" i="17" s="1"/>
  <c r="AB580" i="1"/>
  <c r="AQ580" i="17" s="1"/>
  <c r="Q581" i="1"/>
  <c r="R581" i="1"/>
  <c r="AG581" i="17" s="1"/>
  <c r="S581" i="1"/>
  <c r="AH581" i="17" s="1"/>
  <c r="T581" i="1"/>
  <c r="AI581" i="17" s="1"/>
  <c r="AJ581" i="17"/>
  <c r="V581" i="1"/>
  <c r="AK581" i="17" s="1"/>
  <c r="W581" i="1"/>
  <c r="AL581" i="17" s="1"/>
  <c r="X581" i="1"/>
  <c r="AM581" i="17" s="1"/>
  <c r="Y581" i="1"/>
  <c r="AN581" i="17" s="1"/>
  <c r="Z581" i="1"/>
  <c r="AO581" i="17" s="1"/>
  <c r="AA581" i="1"/>
  <c r="AP581" i="17" s="1"/>
  <c r="AB581" i="1"/>
  <c r="AQ581" i="17" s="1"/>
  <c r="Q582" i="1"/>
  <c r="R582" i="1"/>
  <c r="AG582" i="17" s="1"/>
  <c r="S582" i="1"/>
  <c r="AH582" i="17" s="1"/>
  <c r="T582" i="1"/>
  <c r="AI582" i="17" s="1"/>
  <c r="AJ582" i="17"/>
  <c r="V582" i="1"/>
  <c r="AK582" i="17" s="1"/>
  <c r="W582" i="1"/>
  <c r="AL582" i="17" s="1"/>
  <c r="X582" i="1"/>
  <c r="AM582" i="17" s="1"/>
  <c r="Y582" i="1"/>
  <c r="AN582" i="17" s="1"/>
  <c r="Z582" i="1"/>
  <c r="AO582" i="17" s="1"/>
  <c r="AA582" i="1"/>
  <c r="AP582" i="17" s="1"/>
  <c r="AB582" i="1"/>
  <c r="AQ582" i="17" s="1"/>
  <c r="Q583" i="1"/>
  <c r="R583" i="1"/>
  <c r="AG583" i="17" s="1"/>
  <c r="S583" i="1"/>
  <c r="AH583" i="17" s="1"/>
  <c r="T583" i="1"/>
  <c r="AI583" i="17" s="1"/>
  <c r="AJ583" i="17"/>
  <c r="V583" i="1"/>
  <c r="AK583" i="17" s="1"/>
  <c r="W583" i="1"/>
  <c r="AL583" i="17" s="1"/>
  <c r="X583" i="1"/>
  <c r="AM583" i="17" s="1"/>
  <c r="Y583" i="1"/>
  <c r="AN583" i="17" s="1"/>
  <c r="Z583" i="1"/>
  <c r="AO583" i="17" s="1"/>
  <c r="AA583" i="1"/>
  <c r="AP583" i="17" s="1"/>
  <c r="AB583" i="1"/>
  <c r="AQ583" i="17" s="1"/>
  <c r="Q584" i="1"/>
  <c r="R584" i="1"/>
  <c r="AG584" i="17" s="1"/>
  <c r="S584" i="1"/>
  <c r="AH584" i="17" s="1"/>
  <c r="T584" i="1"/>
  <c r="AI584" i="17" s="1"/>
  <c r="AJ584" i="17"/>
  <c r="V584" i="1"/>
  <c r="AK584" i="17" s="1"/>
  <c r="W584" i="1"/>
  <c r="AL584" i="17" s="1"/>
  <c r="X584" i="1"/>
  <c r="AM584" i="17" s="1"/>
  <c r="Y584" i="1"/>
  <c r="AN584" i="17" s="1"/>
  <c r="Z584" i="1"/>
  <c r="AO584" i="17" s="1"/>
  <c r="AA584" i="1"/>
  <c r="AP584" i="17" s="1"/>
  <c r="AB584" i="1"/>
  <c r="AQ584" i="17" s="1"/>
  <c r="Q585" i="1"/>
  <c r="R585" i="1"/>
  <c r="AG585" i="17" s="1"/>
  <c r="S585" i="1"/>
  <c r="AH585" i="17" s="1"/>
  <c r="T585" i="1"/>
  <c r="AI585" i="17" s="1"/>
  <c r="AJ585" i="17"/>
  <c r="V585" i="1"/>
  <c r="AK585" i="17" s="1"/>
  <c r="W585" i="1"/>
  <c r="AL585" i="17" s="1"/>
  <c r="X585" i="1"/>
  <c r="AM585" i="17" s="1"/>
  <c r="Y585" i="1"/>
  <c r="AN585" i="17" s="1"/>
  <c r="Z585" i="1"/>
  <c r="AO585" i="17" s="1"/>
  <c r="AA585" i="1"/>
  <c r="AP585" i="17" s="1"/>
  <c r="AB585" i="1"/>
  <c r="AQ585" i="17" s="1"/>
  <c r="Q586" i="1"/>
  <c r="R586" i="1"/>
  <c r="AG586" i="17" s="1"/>
  <c r="S586" i="1"/>
  <c r="AH586" i="17" s="1"/>
  <c r="T586" i="1"/>
  <c r="AI586" i="17" s="1"/>
  <c r="AJ586" i="17"/>
  <c r="V586" i="1"/>
  <c r="AK586" i="17" s="1"/>
  <c r="W586" i="1"/>
  <c r="AL586" i="17" s="1"/>
  <c r="X586" i="1"/>
  <c r="AM586" i="17" s="1"/>
  <c r="Y586" i="1"/>
  <c r="AN586" i="17" s="1"/>
  <c r="Z586" i="1"/>
  <c r="AO586" i="17" s="1"/>
  <c r="AA586" i="1"/>
  <c r="AP586" i="17" s="1"/>
  <c r="AB586" i="1"/>
  <c r="AQ586" i="17" s="1"/>
  <c r="Q587" i="1"/>
  <c r="R587" i="1"/>
  <c r="AG587" i="17" s="1"/>
  <c r="S587" i="1"/>
  <c r="AH587" i="17" s="1"/>
  <c r="T587" i="1"/>
  <c r="AI587" i="17" s="1"/>
  <c r="AJ587" i="17"/>
  <c r="V587" i="1"/>
  <c r="AK587" i="17" s="1"/>
  <c r="W587" i="1"/>
  <c r="AL587" i="17" s="1"/>
  <c r="X587" i="1"/>
  <c r="AM587" i="17" s="1"/>
  <c r="Y587" i="1"/>
  <c r="AN587" i="17" s="1"/>
  <c r="Z587" i="1"/>
  <c r="AO587" i="17" s="1"/>
  <c r="AA587" i="1"/>
  <c r="AP587" i="17" s="1"/>
  <c r="AB587" i="1"/>
  <c r="AQ587" i="17" s="1"/>
  <c r="Q588" i="1"/>
  <c r="R588" i="1"/>
  <c r="AG588" i="17" s="1"/>
  <c r="S588" i="1"/>
  <c r="AH588" i="17" s="1"/>
  <c r="T588" i="1"/>
  <c r="AI588" i="17" s="1"/>
  <c r="AJ588" i="17"/>
  <c r="V588" i="1"/>
  <c r="AK588" i="17" s="1"/>
  <c r="W588" i="1"/>
  <c r="AL588" i="17" s="1"/>
  <c r="X588" i="1"/>
  <c r="AM588" i="17" s="1"/>
  <c r="Y588" i="1"/>
  <c r="AN588" i="17" s="1"/>
  <c r="Z588" i="1"/>
  <c r="AO588" i="17" s="1"/>
  <c r="AA588" i="1"/>
  <c r="AP588" i="17" s="1"/>
  <c r="AB588" i="1"/>
  <c r="AQ588" i="17" s="1"/>
  <c r="Q589" i="1"/>
  <c r="R589" i="1"/>
  <c r="AG589" i="17" s="1"/>
  <c r="S589" i="1"/>
  <c r="AH589" i="17" s="1"/>
  <c r="T589" i="1"/>
  <c r="AI589" i="17" s="1"/>
  <c r="AJ589" i="17"/>
  <c r="V589" i="1"/>
  <c r="AK589" i="17" s="1"/>
  <c r="W589" i="1"/>
  <c r="AL589" i="17" s="1"/>
  <c r="X589" i="1"/>
  <c r="AM589" i="17" s="1"/>
  <c r="Y589" i="1"/>
  <c r="AN589" i="17" s="1"/>
  <c r="Z589" i="1"/>
  <c r="AO589" i="17" s="1"/>
  <c r="AA589" i="1"/>
  <c r="AP589" i="17" s="1"/>
  <c r="AB589" i="1"/>
  <c r="AQ589" i="17" s="1"/>
  <c r="Q590" i="1"/>
  <c r="R590" i="1"/>
  <c r="AG590" i="17" s="1"/>
  <c r="S590" i="1"/>
  <c r="AH590" i="17" s="1"/>
  <c r="T590" i="1"/>
  <c r="AI590" i="17" s="1"/>
  <c r="AJ590" i="17"/>
  <c r="V590" i="1"/>
  <c r="AK590" i="17" s="1"/>
  <c r="W590" i="1"/>
  <c r="AL590" i="17" s="1"/>
  <c r="X590" i="1"/>
  <c r="AM590" i="17" s="1"/>
  <c r="Y590" i="1"/>
  <c r="AN590" i="17" s="1"/>
  <c r="Z590" i="1"/>
  <c r="AO590" i="17" s="1"/>
  <c r="AA590" i="1"/>
  <c r="AP590" i="17" s="1"/>
  <c r="AB590" i="1"/>
  <c r="AQ590" i="17" s="1"/>
  <c r="Q591" i="1"/>
  <c r="R591" i="1"/>
  <c r="AG591" i="17" s="1"/>
  <c r="S591" i="1"/>
  <c r="AH591" i="17" s="1"/>
  <c r="T591" i="1"/>
  <c r="AI591" i="17" s="1"/>
  <c r="AJ591" i="17"/>
  <c r="V591" i="1"/>
  <c r="AK591" i="17" s="1"/>
  <c r="W591" i="1"/>
  <c r="AL591" i="17" s="1"/>
  <c r="X591" i="1"/>
  <c r="AM591" i="17" s="1"/>
  <c r="Y591" i="1"/>
  <c r="AN591" i="17" s="1"/>
  <c r="Z591" i="1"/>
  <c r="AO591" i="17" s="1"/>
  <c r="AA591" i="1"/>
  <c r="AP591" i="17" s="1"/>
  <c r="AB591" i="1"/>
  <c r="AQ591" i="17" s="1"/>
  <c r="Q592" i="1"/>
  <c r="R592" i="1"/>
  <c r="AG592" i="17" s="1"/>
  <c r="S592" i="1"/>
  <c r="AH592" i="17" s="1"/>
  <c r="T592" i="1"/>
  <c r="AI592" i="17" s="1"/>
  <c r="AJ592" i="17"/>
  <c r="V592" i="1"/>
  <c r="AK592" i="17" s="1"/>
  <c r="W592" i="1"/>
  <c r="AL592" i="17" s="1"/>
  <c r="X592" i="1"/>
  <c r="AM592" i="17" s="1"/>
  <c r="Y592" i="1"/>
  <c r="AN592" i="17" s="1"/>
  <c r="Z592" i="1"/>
  <c r="AO592" i="17" s="1"/>
  <c r="AA592" i="1"/>
  <c r="AP592" i="17" s="1"/>
  <c r="AB592" i="1"/>
  <c r="AQ592" i="17" s="1"/>
  <c r="Q593" i="1"/>
  <c r="R593" i="1"/>
  <c r="AG593" i="17" s="1"/>
  <c r="S593" i="1"/>
  <c r="AH593" i="17" s="1"/>
  <c r="T593" i="1"/>
  <c r="AI593" i="17" s="1"/>
  <c r="AJ593" i="17"/>
  <c r="V593" i="1"/>
  <c r="AK593" i="17" s="1"/>
  <c r="W593" i="1"/>
  <c r="AL593" i="17" s="1"/>
  <c r="X593" i="1"/>
  <c r="AM593" i="17" s="1"/>
  <c r="Y593" i="1"/>
  <c r="AN593" i="17" s="1"/>
  <c r="Z593" i="1"/>
  <c r="AO593" i="17" s="1"/>
  <c r="AA593" i="1"/>
  <c r="AP593" i="17" s="1"/>
  <c r="AB593" i="1"/>
  <c r="AQ593" i="17" s="1"/>
  <c r="Q594" i="1"/>
  <c r="R594" i="1"/>
  <c r="AG594" i="17" s="1"/>
  <c r="S594" i="1"/>
  <c r="AH594" i="17" s="1"/>
  <c r="T594" i="1"/>
  <c r="AI594" i="17" s="1"/>
  <c r="AJ594" i="17"/>
  <c r="V594" i="1"/>
  <c r="AK594" i="17" s="1"/>
  <c r="W594" i="1"/>
  <c r="AL594" i="17" s="1"/>
  <c r="X594" i="1"/>
  <c r="AM594" i="17" s="1"/>
  <c r="Y594" i="1"/>
  <c r="AN594" i="17" s="1"/>
  <c r="Z594" i="1"/>
  <c r="AO594" i="17" s="1"/>
  <c r="AA594" i="1"/>
  <c r="AP594" i="17" s="1"/>
  <c r="AB594" i="1"/>
  <c r="AQ594" i="17" s="1"/>
  <c r="Q595" i="1"/>
  <c r="R595" i="1"/>
  <c r="AG595" i="17" s="1"/>
  <c r="S595" i="1"/>
  <c r="AH595" i="17" s="1"/>
  <c r="T595" i="1"/>
  <c r="AI595" i="17" s="1"/>
  <c r="AJ595" i="17"/>
  <c r="V595" i="1"/>
  <c r="AK595" i="17" s="1"/>
  <c r="W595" i="1"/>
  <c r="AL595" i="17" s="1"/>
  <c r="X595" i="1"/>
  <c r="AM595" i="17" s="1"/>
  <c r="Y595" i="1"/>
  <c r="AN595" i="17" s="1"/>
  <c r="Z595" i="1"/>
  <c r="AO595" i="17" s="1"/>
  <c r="AA595" i="1"/>
  <c r="AP595" i="17" s="1"/>
  <c r="AB595" i="1"/>
  <c r="AQ595" i="17" s="1"/>
  <c r="Q596" i="1"/>
  <c r="R596" i="1"/>
  <c r="AG596" i="17" s="1"/>
  <c r="S596" i="1"/>
  <c r="AH596" i="17" s="1"/>
  <c r="T596" i="1"/>
  <c r="AI596" i="17" s="1"/>
  <c r="AJ596" i="17"/>
  <c r="V596" i="1"/>
  <c r="AK596" i="17" s="1"/>
  <c r="W596" i="1"/>
  <c r="AL596" i="17" s="1"/>
  <c r="X596" i="1"/>
  <c r="AM596" i="17" s="1"/>
  <c r="Y596" i="1"/>
  <c r="AN596" i="17" s="1"/>
  <c r="Z596" i="1"/>
  <c r="AO596" i="17" s="1"/>
  <c r="AA596" i="1"/>
  <c r="AP596" i="17" s="1"/>
  <c r="AB596" i="1"/>
  <c r="AQ596" i="17" s="1"/>
  <c r="Q597" i="1"/>
  <c r="R597" i="1"/>
  <c r="AG597" i="17" s="1"/>
  <c r="S597" i="1"/>
  <c r="AH597" i="17" s="1"/>
  <c r="T597" i="1"/>
  <c r="AI597" i="17" s="1"/>
  <c r="AJ597" i="17"/>
  <c r="V597" i="1"/>
  <c r="AK597" i="17" s="1"/>
  <c r="W597" i="1"/>
  <c r="AL597" i="17" s="1"/>
  <c r="X597" i="1"/>
  <c r="AM597" i="17" s="1"/>
  <c r="Y597" i="1"/>
  <c r="AN597" i="17" s="1"/>
  <c r="Z597" i="1"/>
  <c r="AO597" i="17" s="1"/>
  <c r="AA597" i="1"/>
  <c r="AP597" i="17" s="1"/>
  <c r="AB597" i="1"/>
  <c r="AQ597" i="17" s="1"/>
  <c r="Q598" i="1"/>
  <c r="R598" i="1"/>
  <c r="AG598" i="17" s="1"/>
  <c r="S598" i="1"/>
  <c r="AH598" i="17" s="1"/>
  <c r="T598" i="1"/>
  <c r="AI598" i="17" s="1"/>
  <c r="AJ598" i="17"/>
  <c r="V598" i="1"/>
  <c r="AK598" i="17" s="1"/>
  <c r="W598" i="1"/>
  <c r="AL598" i="17" s="1"/>
  <c r="X598" i="1"/>
  <c r="AM598" i="17" s="1"/>
  <c r="Y598" i="1"/>
  <c r="AN598" i="17" s="1"/>
  <c r="Z598" i="1"/>
  <c r="AO598" i="17" s="1"/>
  <c r="AA598" i="1"/>
  <c r="AP598" i="17" s="1"/>
  <c r="AB598" i="1"/>
  <c r="AQ598" i="17" s="1"/>
  <c r="Q599" i="1"/>
  <c r="R599" i="1"/>
  <c r="AG599" i="17" s="1"/>
  <c r="S599" i="1"/>
  <c r="AH599" i="17" s="1"/>
  <c r="T599" i="1"/>
  <c r="AI599" i="17" s="1"/>
  <c r="AJ599" i="17"/>
  <c r="V599" i="1"/>
  <c r="AK599" i="17" s="1"/>
  <c r="W599" i="1"/>
  <c r="AL599" i="17" s="1"/>
  <c r="X599" i="1"/>
  <c r="AM599" i="17" s="1"/>
  <c r="Y599" i="1"/>
  <c r="AN599" i="17" s="1"/>
  <c r="Z599" i="1"/>
  <c r="AO599" i="17" s="1"/>
  <c r="AA599" i="1"/>
  <c r="AP599" i="17" s="1"/>
  <c r="AB599" i="1"/>
  <c r="AQ599" i="17" s="1"/>
  <c r="Q600" i="1"/>
  <c r="R600" i="1"/>
  <c r="AG600" i="17" s="1"/>
  <c r="S600" i="1"/>
  <c r="AH600" i="17" s="1"/>
  <c r="T600" i="1"/>
  <c r="AI600" i="17" s="1"/>
  <c r="AJ600" i="17"/>
  <c r="V600" i="1"/>
  <c r="AK600" i="17" s="1"/>
  <c r="W600" i="1"/>
  <c r="AL600" i="17" s="1"/>
  <c r="X600" i="1"/>
  <c r="AM600" i="17" s="1"/>
  <c r="Y600" i="1"/>
  <c r="AN600" i="17" s="1"/>
  <c r="Z600" i="1"/>
  <c r="AO600" i="17" s="1"/>
  <c r="AA600" i="1"/>
  <c r="AP600" i="17" s="1"/>
  <c r="AB600" i="1"/>
  <c r="AQ600" i="17" s="1"/>
  <c r="Q601" i="1"/>
  <c r="R601" i="1"/>
  <c r="AG601" i="17" s="1"/>
  <c r="S601" i="1"/>
  <c r="AH601" i="17" s="1"/>
  <c r="T601" i="1"/>
  <c r="AI601" i="17" s="1"/>
  <c r="AJ601" i="17"/>
  <c r="V601" i="1"/>
  <c r="AK601" i="17" s="1"/>
  <c r="W601" i="1"/>
  <c r="AL601" i="17" s="1"/>
  <c r="X601" i="1"/>
  <c r="AM601" i="17" s="1"/>
  <c r="Y601" i="1"/>
  <c r="AN601" i="17" s="1"/>
  <c r="Z601" i="1"/>
  <c r="AO601" i="17" s="1"/>
  <c r="AA601" i="1"/>
  <c r="AP601" i="17" s="1"/>
  <c r="AB601" i="1"/>
  <c r="AQ601" i="17" s="1"/>
  <c r="Q602" i="1"/>
  <c r="R602" i="1"/>
  <c r="AG602" i="17" s="1"/>
  <c r="S602" i="1"/>
  <c r="AH602" i="17" s="1"/>
  <c r="T602" i="1"/>
  <c r="AI602" i="17" s="1"/>
  <c r="AJ602" i="17"/>
  <c r="V602" i="1"/>
  <c r="AK602" i="17" s="1"/>
  <c r="W602" i="1"/>
  <c r="AL602" i="17" s="1"/>
  <c r="X602" i="1"/>
  <c r="AM602" i="17" s="1"/>
  <c r="Y602" i="1"/>
  <c r="AN602" i="17" s="1"/>
  <c r="Z602" i="1"/>
  <c r="AO602" i="17" s="1"/>
  <c r="AA602" i="1"/>
  <c r="AP602" i="17" s="1"/>
  <c r="AB602" i="1"/>
  <c r="AQ602" i="17" s="1"/>
  <c r="Q603" i="1"/>
  <c r="R603" i="1"/>
  <c r="AG603" i="17" s="1"/>
  <c r="S603" i="1"/>
  <c r="AH603" i="17" s="1"/>
  <c r="T603" i="1"/>
  <c r="AI603" i="17" s="1"/>
  <c r="AJ603" i="17"/>
  <c r="V603" i="1"/>
  <c r="AK603" i="17" s="1"/>
  <c r="W603" i="1"/>
  <c r="AL603" i="17" s="1"/>
  <c r="X603" i="1"/>
  <c r="AM603" i="17" s="1"/>
  <c r="Y603" i="1"/>
  <c r="AN603" i="17" s="1"/>
  <c r="Z603" i="1"/>
  <c r="AO603" i="17" s="1"/>
  <c r="AA603" i="1"/>
  <c r="AP603" i="17" s="1"/>
  <c r="AB603" i="1"/>
  <c r="AQ603" i="17" s="1"/>
  <c r="Q604" i="1"/>
  <c r="R604" i="1"/>
  <c r="AG604" i="17" s="1"/>
  <c r="S604" i="1"/>
  <c r="AH604" i="17" s="1"/>
  <c r="T604" i="1"/>
  <c r="AI604" i="17" s="1"/>
  <c r="AJ604" i="17"/>
  <c r="V604" i="1"/>
  <c r="AK604" i="17" s="1"/>
  <c r="W604" i="1"/>
  <c r="AL604" i="17" s="1"/>
  <c r="X604" i="1"/>
  <c r="AM604" i="17" s="1"/>
  <c r="Y604" i="1"/>
  <c r="AN604" i="17" s="1"/>
  <c r="Z604" i="1"/>
  <c r="AO604" i="17" s="1"/>
  <c r="AA604" i="1"/>
  <c r="AP604" i="17" s="1"/>
  <c r="AB604" i="1"/>
  <c r="AQ604" i="17" s="1"/>
  <c r="Q605" i="1"/>
  <c r="R605" i="1"/>
  <c r="AG605" i="17" s="1"/>
  <c r="S605" i="1"/>
  <c r="AH605" i="17" s="1"/>
  <c r="T605" i="1"/>
  <c r="AI605" i="17" s="1"/>
  <c r="AJ605" i="17"/>
  <c r="V605" i="1"/>
  <c r="AK605" i="17" s="1"/>
  <c r="W605" i="1"/>
  <c r="AL605" i="17" s="1"/>
  <c r="X605" i="1"/>
  <c r="AM605" i="17" s="1"/>
  <c r="Y605" i="1"/>
  <c r="AN605" i="17" s="1"/>
  <c r="Z605" i="1"/>
  <c r="AO605" i="17" s="1"/>
  <c r="AA605" i="1"/>
  <c r="AP605" i="17" s="1"/>
  <c r="AB605" i="1"/>
  <c r="AQ605" i="17" s="1"/>
  <c r="Q606" i="1"/>
  <c r="R606" i="1"/>
  <c r="AG606" i="17" s="1"/>
  <c r="S606" i="1"/>
  <c r="AH606" i="17" s="1"/>
  <c r="T606" i="1"/>
  <c r="AI606" i="17" s="1"/>
  <c r="AJ606" i="17"/>
  <c r="V606" i="1"/>
  <c r="AK606" i="17" s="1"/>
  <c r="W606" i="1"/>
  <c r="AL606" i="17" s="1"/>
  <c r="X606" i="1"/>
  <c r="AM606" i="17" s="1"/>
  <c r="Y606" i="1"/>
  <c r="AN606" i="17" s="1"/>
  <c r="Z606" i="1"/>
  <c r="AO606" i="17" s="1"/>
  <c r="AA606" i="1"/>
  <c r="AP606" i="17" s="1"/>
  <c r="AB606" i="1"/>
  <c r="AQ606" i="17" s="1"/>
  <c r="Q607" i="1"/>
  <c r="R607" i="1"/>
  <c r="AG607" i="17" s="1"/>
  <c r="S607" i="1"/>
  <c r="AH607" i="17" s="1"/>
  <c r="T607" i="1"/>
  <c r="AI607" i="17" s="1"/>
  <c r="AJ607" i="17"/>
  <c r="V607" i="1"/>
  <c r="AK607" i="17" s="1"/>
  <c r="W607" i="1"/>
  <c r="AL607" i="17" s="1"/>
  <c r="X607" i="1"/>
  <c r="AM607" i="17" s="1"/>
  <c r="Y607" i="1"/>
  <c r="AN607" i="17" s="1"/>
  <c r="Z607" i="1"/>
  <c r="AO607" i="17" s="1"/>
  <c r="AA607" i="1"/>
  <c r="AP607" i="17" s="1"/>
  <c r="AB607" i="1"/>
  <c r="AQ607" i="17" s="1"/>
  <c r="Q608" i="1"/>
  <c r="R608" i="1"/>
  <c r="AG608" i="17" s="1"/>
  <c r="S608" i="1"/>
  <c r="AH608" i="17" s="1"/>
  <c r="T608" i="1"/>
  <c r="AI608" i="17" s="1"/>
  <c r="AJ608" i="17"/>
  <c r="V608" i="1"/>
  <c r="AK608" i="17" s="1"/>
  <c r="W608" i="1"/>
  <c r="AL608" i="17" s="1"/>
  <c r="X608" i="1"/>
  <c r="AM608" i="17" s="1"/>
  <c r="Y608" i="1"/>
  <c r="AN608" i="17" s="1"/>
  <c r="Z608" i="1"/>
  <c r="AO608" i="17" s="1"/>
  <c r="AA608" i="1"/>
  <c r="AP608" i="17" s="1"/>
  <c r="AB608" i="1"/>
  <c r="AQ608" i="17" s="1"/>
  <c r="Q609" i="1"/>
  <c r="R609" i="1"/>
  <c r="AG609" i="17" s="1"/>
  <c r="S609" i="1"/>
  <c r="AH609" i="17" s="1"/>
  <c r="T609" i="1"/>
  <c r="AI609" i="17" s="1"/>
  <c r="AJ609" i="17"/>
  <c r="V609" i="1"/>
  <c r="AK609" i="17" s="1"/>
  <c r="W609" i="1"/>
  <c r="AL609" i="17" s="1"/>
  <c r="X609" i="1"/>
  <c r="AM609" i="17" s="1"/>
  <c r="Y609" i="1"/>
  <c r="AN609" i="17" s="1"/>
  <c r="Z609" i="1"/>
  <c r="AO609" i="17" s="1"/>
  <c r="AA609" i="1"/>
  <c r="AP609" i="17" s="1"/>
  <c r="AB609" i="1"/>
  <c r="AQ609" i="17" s="1"/>
  <c r="Q610" i="1"/>
  <c r="R610" i="1"/>
  <c r="AG610" i="17" s="1"/>
  <c r="S610" i="1"/>
  <c r="AH610" i="17" s="1"/>
  <c r="T610" i="1"/>
  <c r="AI610" i="17" s="1"/>
  <c r="AJ610" i="17"/>
  <c r="V610" i="1"/>
  <c r="AK610" i="17" s="1"/>
  <c r="W610" i="1"/>
  <c r="AL610" i="17" s="1"/>
  <c r="X610" i="1"/>
  <c r="AM610" i="17" s="1"/>
  <c r="Y610" i="1"/>
  <c r="AN610" i="17" s="1"/>
  <c r="Z610" i="1"/>
  <c r="AO610" i="17" s="1"/>
  <c r="AA610" i="1"/>
  <c r="AP610" i="17" s="1"/>
  <c r="AB610" i="1"/>
  <c r="AQ610" i="17" s="1"/>
  <c r="Q611" i="1"/>
  <c r="R611" i="1"/>
  <c r="AG611" i="17" s="1"/>
  <c r="S611" i="1"/>
  <c r="AH611" i="17" s="1"/>
  <c r="T611" i="1"/>
  <c r="AI611" i="17" s="1"/>
  <c r="AJ611" i="17"/>
  <c r="V611" i="1"/>
  <c r="AK611" i="17" s="1"/>
  <c r="W611" i="1"/>
  <c r="AL611" i="17" s="1"/>
  <c r="X611" i="1"/>
  <c r="AM611" i="17" s="1"/>
  <c r="Y611" i="1"/>
  <c r="AN611" i="17" s="1"/>
  <c r="Z611" i="1"/>
  <c r="AO611" i="17" s="1"/>
  <c r="AA611" i="1"/>
  <c r="AP611" i="17" s="1"/>
  <c r="AB611" i="1"/>
  <c r="AQ611" i="17" s="1"/>
  <c r="Q612" i="1"/>
  <c r="R612" i="1"/>
  <c r="AG612" i="17" s="1"/>
  <c r="S612" i="1"/>
  <c r="AH612" i="17" s="1"/>
  <c r="T612" i="1"/>
  <c r="AI612" i="17" s="1"/>
  <c r="AJ612" i="17"/>
  <c r="V612" i="1"/>
  <c r="AK612" i="17" s="1"/>
  <c r="W612" i="1"/>
  <c r="AL612" i="17" s="1"/>
  <c r="X612" i="1"/>
  <c r="AM612" i="17" s="1"/>
  <c r="Y612" i="1"/>
  <c r="AN612" i="17" s="1"/>
  <c r="Z612" i="1"/>
  <c r="AO612" i="17" s="1"/>
  <c r="AA612" i="1"/>
  <c r="AP612" i="17" s="1"/>
  <c r="AB612" i="1"/>
  <c r="AQ612" i="17" s="1"/>
  <c r="Q613" i="1"/>
  <c r="R613" i="1"/>
  <c r="AG613" i="17" s="1"/>
  <c r="S613" i="1"/>
  <c r="AH613" i="17" s="1"/>
  <c r="T613" i="1"/>
  <c r="AI613" i="17" s="1"/>
  <c r="AJ613" i="17"/>
  <c r="V613" i="1"/>
  <c r="AK613" i="17" s="1"/>
  <c r="W613" i="1"/>
  <c r="AL613" i="17" s="1"/>
  <c r="X613" i="1"/>
  <c r="AM613" i="17" s="1"/>
  <c r="Y613" i="1"/>
  <c r="AN613" i="17" s="1"/>
  <c r="Z613" i="1"/>
  <c r="AO613" i="17" s="1"/>
  <c r="AA613" i="1"/>
  <c r="AP613" i="17" s="1"/>
  <c r="AB613" i="1"/>
  <c r="AQ613" i="17" s="1"/>
  <c r="Q614" i="1"/>
  <c r="R614" i="1"/>
  <c r="AG614" i="17" s="1"/>
  <c r="S614" i="1"/>
  <c r="AH614" i="17" s="1"/>
  <c r="T614" i="1"/>
  <c r="AI614" i="17" s="1"/>
  <c r="AJ614" i="17"/>
  <c r="V614" i="1"/>
  <c r="AK614" i="17" s="1"/>
  <c r="W614" i="1"/>
  <c r="AL614" i="17" s="1"/>
  <c r="X614" i="1"/>
  <c r="AM614" i="17" s="1"/>
  <c r="Y614" i="1"/>
  <c r="AN614" i="17" s="1"/>
  <c r="Z614" i="1"/>
  <c r="AO614" i="17" s="1"/>
  <c r="AA614" i="1"/>
  <c r="AP614" i="17" s="1"/>
  <c r="AB614" i="1"/>
  <c r="AQ614" i="17" s="1"/>
  <c r="Q615" i="1"/>
  <c r="R615" i="1"/>
  <c r="AG615" i="17" s="1"/>
  <c r="S615" i="1"/>
  <c r="AH615" i="17" s="1"/>
  <c r="T615" i="1"/>
  <c r="AI615" i="17" s="1"/>
  <c r="AJ615" i="17"/>
  <c r="V615" i="1"/>
  <c r="AK615" i="17" s="1"/>
  <c r="W615" i="1"/>
  <c r="AL615" i="17" s="1"/>
  <c r="X615" i="1"/>
  <c r="AM615" i="17" s="1"/>
  <c r="Y615" i="1"/>
  <c r="AN615" i="17" s="1"/>
  <c r="Z615" i="1"/>
  <c r="AO615" i="17" s="1"/>
  <c r="AA615" i="1"/>
  <c r="AP615" i="17" s="1"/>
  <c r="AB615" i="1"/>
  <c r="AQ615" i="17" s="1"/>
  <c r="Q616" i="1"/>
  <c r="R616" i="1"/>
  <c r="AG616" i="17" s="1"/>
  <c r="S616" i="1"/>
  <c r="AH616" i="17" s="1"/>
  <c r="T616" i="1"/>
  <c r="AI616" i="17" s="1"/>
  <c r="AJ616" i="17"/>
  <c r="V616" i="1"/>
  <c r="AK616" i="17" s="1"/>
  <c r="W616" i="1"/>
  <c r="AL616" i="17" s="1"/>
  <c r="X616" i="1"/>
  <c r="AM616" i="17" s="1"/>
  <c r="Y616" i="1"/>
  <c r="AN616" i="17" s="1"/>
  <c r="Z616" i="1"/>
  <c r="AO616" i="17" s="1"/>
  <c r="AA616" i="1"/>
  <c r="AP616" i="17" s="1"/>
  <c r="AB616" i="1"/>
  <c r="AQ616" i="17" s="1"/>
  <c r="Q617" i="1"/>
  <c r="R617" i="1"/>
  <c r="AG617" i="17" s="1"/>
  <c r="S617" i="1"/>
  <c r="AH617" i="17" s="1"/>
  <c r="T617" i="1"/>
  <c r="AI617" i="17" s="1"/>
  <c r="AJ617" i="17"/>
  <c r="V617" i="1"/>
  <c r="AK617" i="17" s="1"/>
  <c r="W617" i="1"/>
  <c r="AL617" i="17" s="1"/>
  <c r="X617" i="1"/>
  <c r="AM617" i="17" s="1"/>
  <c r="Y617" i="1"/>
  <c r="AN617" i="17" s="1"/>
  <c r="Z617" i="1"/>
  <c r="AO617" i="17" s="1"/>
  <c r="AA617" i="1"/>
  <c r="AP617" i="17" s="1"/>
  <c r="AB617" i="1"/>
  <c r="AQ617" i="17" s="1"/>
  <c r="Q618" i="1"/>
  <c r="R618" i="1"/>
  <c r="AG618" i="17" s="1"/>
  <c r="S618" i="1"/>
  <c r="AH618" i="17" s="1"/>
  <c r="T618" i="1"/>
  <c r="AI618" i="17" s="1"/>
  <c r="AJ618" i="17"/>
  <c r="V618" i="1"/>
  <c r="AK618" i="17" s="1"/>
  <c r="W618" i="1"/>
  <c r="AL618" i="17" s="1"/>
  <c r="X618" i="1"/>
  <c r="AM618" i="17" s="1"/>
  <c r="Y618" i="1"/>
  <c r="AN618" i="17" s="1"/>
  <c r="Z618" i="1"/>
  <c r="AO618" i="17" s="1"/>
  <c r="AA618" i="1"/>
  <c r="AP618" i="17" s="1"/>
  <c r="AB618" i="1"/>
  <c r="AQ618" i="17" s="1"/>
  <c r="Q619" i="1"/>
  <c r="R619" i="1"/>
  <c r="AG619" i="17" s="1"/>
  <c r="S619" i="1"/>
  <c r="AH619" i="17" s="1"/>
  <c r="T619" i="1"/>
  <c r="AI619" i="17" s="1"/>
  <c r="AJ619" i="17"/>
  <c r="V619" i="1"/>
  <c r="AK619" i="17" s="1"/>
  <c r="W619" i="1"/>
  <c r="AL619" i="17" s="1"/>
  <c r="X619" i="1"/>
  <c r="AM619" i="17" s="1"/>
  <c r="Y619" i="1"/>
  <c r="AN619" i="17" s="1"/>
  <c r="Z619" i="1"/>
  <c r="AO619" i="17" s="1"/>
  <c r="AA619" i="1"/>
  <c r="AP619" i="17" s="1"/>
  <c r="AB619" i="1"/>
  <c r="AQ619" i="17" s="1"/>
  <c r="Q620" i="1"/>
  <c r="R620" i="1"/>
  <c r="AG620" i="17" s="1"/>
  <c r="S620" i="1"/>
  <c r="AH620" i="17" s="1"/>
  <c r="T620" i="1"/>
  <c r="AI620" i="17" s="1"/>
  <c r="AJ620" i="17"/>
  <c r="V620" i="1"/>
  <c r="AK620" i="17" s="1"/>
  <c r="W620" i="1"/>
  <c r="AL620" i="17" s="1"/>
  <c r="X620" i="1"/>
  <c r="AM620" i="17" s="1"/>
  <c r="Y620" i="1"/>
  <c r="AN620" i="17" s="1"/>
  <c r="Z620" i="1"/>
  <c r="AO620" i="17" s="1"/>
  <c r="AA620" i="1"/>
  <c r="AP620" i="17" s="1"/>
  <c r="AB620" i="1"/>
  <c r="AQ620" i="17" s="1"/>
  <c r="Q621" i="1"/>
  <c r="R621" i="1"/>
  <c r="AG621" i="17" s="1"/>
  <c r="S621" i="1"/>
  <c r="AH621" i="17" s="1"/>
  <c r="T621" i="1"/>
  <c r="AI621" i="17" s="1"/>
  <c r="AJ621" i="17"/>
  <c r="V621" i="1"/>
  <c r="AK621" i="17" s="1"/>
  <c r="W621" i="1"/>
  <c r="AL621" i="17" s="1"/>
  <c r="X621" i="1"/>
  <c r="AM621" i="17" s="1"/>
  <c r="Y621" i="1"/>
  <c r="AN621" i="17" s="1"/>
  <c r="Z621" i="1"/>
  <c r="AO621" i="17" s="1"/>
  <c r="AA621" i="1"/>
  <c r="AP621" i="17" s="1"/>
  <c r="AB621" i="1"/>
  <c r="AQ621" i="17" s="1"/>
  <c r="Q622" i="1"/>
  <c r="R622" i="1"/>
  <c r="AG622" i="17" s="1"/>
  <c r="S622" i="1"/>
  <c r="AH622" i="17" s="1"/>
  <c r="T622" i="1"/>
  <c r="AI622" i="17" s="1"/>
  <c r="AJ622" i="17"/>
  <c r="V622" i="1"/>
  <c r="AK622" i="17" s="1"/>
  <c r="W622" i="1"/>
  <c r="AL622" i="17" s="1"/>
  <c r="X622" i="1"/>
  <c r="AM622" i="17" s="1"/>
  <c r="Y622" i="1"/>
  <c r="AN622" i="17" s="1"/>
  <c r="Z622" i="1"/>
  <c r="AO622" i="17" s="1"/>
  <c r="AA622" i="1"/>
  <c r="AP622" i="17" s="1"/>
  <c r="AB622" i="1"/>
  <c r="AQ622" i="17" s="1"/>
  <c r="Q623" i="1"/>
  <c r="R623" i="1"/>
  <c r="AG623" i="17" s="1"/>
  <c r="S623" i="1"/>
  <c r="AH623" i="17" s="1"/>
  <c r="T623" i="1"/>
  <c r="AI623" i="17" s="1"/>
  <c r="AJ623" i="17"/>
  <c r="V623" i="1"/>
  <c r="AK623" i="17" s="1"/>
  <c r="W623" i="1"/>
  <c r="AL623" i="17" s="1"/>
  <c r="X623" i="1"/>
  <c r="AM623" i="17" s="1"/>
  <c r="Y623" i="1"/>
  <c r="AN623" i="17" s="1"/>
  <c r="Z623" i="1"/>
  <c r="AO623" i="17" s="1"/>
  <c r="AA623" i="1"/>
  <c r="AP623" i="17" s="1"/>
  <c r="AB623" i="1"/>
  <c r="AQ623" i="17" s="1"/>
  <c r="Q624" i="1"/>
  <c r="R624" i="1"/>
  <c r="AG624" i="17" s="1"/>
  <c r="S624" i="1"/>
  <c r="AH624" i="17" s="1"/>
  <c r="T624" i="1"/>
  <c r="AI624" i="17" s="1"/>
  <c r="AJ624" i="17"/>
  <c r="V624" i="1"/>
  <c r="AK624" i="17" s="1"/>
  <c r="W624" i="1"/>
  <c r="AL624" i="17" s="1"/>
  <c r="X624" i="1"/>
  <c r="AM624" i="17" s="1"/>
  <c r="Y624" i="1"/>
  <c r="AN624" i="17" s="1"/>
  <c r="Z624" i="1"/>
  <c r="AO624" i="17" s="1"/>
  <c r="AA624" i="1"/>
  <c r="AP624" i="17" s="1"/>
  <c r="AB624" i="1"/>
  <c r="AQ624" i="17" s="1"/>
  <c r="Q625" i="1"/>
  <c r="R625" i="1"/>
  <c r="AG625" i="17" s="1"/>
  <c r="S625" i="1"/>
  <c r="AH625" i="17" s="1"/>
  <c r="T625" i="1"/>
  <c r="AI625" i="17" s="1"/>
  <c r="AJ625" i="17"/>
  <c r="V625" i="1"/>
  <c r="AK625" i="17" s="1"/>
  <c r="W625" i="1"/>
  <c r="AL625" i="17" s="1"/>
  <c r="X625" i="1"/>
  <c r="AM625" i="17" s="1"/>
  <c r="Y625" i="1"/>
  <c r="AN625" i="17" s="1"/>
  <c r="Z625" i="1"/>
  <c r="AO625" i="17" s="1"/>
  <c r="AA625" i="1"/>
  <c r="AP625" i="17" s="1"/>
  <c r="AB625" i="1"/>
  <c r="AQ625" i="17" s="1"/>
  <c r="Q626" i="1"/>
  <c r="R626" i="1"/>
  <c r="AG626" i="17" s="1"/>
  <c r="S626" i="1"/>
  <c r="AH626" i="17" s="1"/>
  <c r="T626" i="1"/>
  <c r="AI626" i="17" s="1"/>
  <c r="AJ626" i="17"/>
  <c r="V626" i="1"/>
  <c r="AK626" i="17" s="1"/>
  <c r="W626" i="1"/>
  <c r="AL626" i="17" s="1"/>
  <c r="X626" i="1"/>
  <c r="AM626" i="17" s="1"/>
  <c r="Y626" i="1"/>
  <c r="AN626" i="17" s="1"/>
  <c r="Z626" i="1"/>
  <c r="AO626" i="17" s="1"/>
  <c r="AA626" i="1"/>
  <c r="AP626" i="17" s="1"/>
  <c r="AB626" i="1"/>
  <c r="AQ626" i="17" s="1"/>
  <c r="Q627" i="1"/>
  <c r="R627" i="1"/>
  <c r="AG627" i="17" s="1"/>
  <c r="S627" i="1"/>
  <c r="AH627" i="17" s="1"/>
  <c r="T627" i="1"/>
  <c r="AI627" i="17" s="1"/>
  <c r="AJ627" i="17"/>
  <c r="V627" i="1"/>
  <c r="AK627" i="17" s="1"/>
  <c r="W627" i="1"/>
  <c r="AL627" i="17" s="1"/>
  <c r="X627" i="1"/>
  <c r="AM627" i="17" s="1"/>
  <c r="Y627" i="1"/>
  <c r="AN627" i="17" s="1"/>
  <c r="Z627" i="1"/>
  <c r="AO627" i="17" s="1"/>
  <c r="AA627" i="1"/>
  <c r="AP627" i="17" s="1"/>
  <c r="AB627" i="1"/>
  <c r="AQ627" i="17" s="1"/>
  <c r="Q628" i="1"/>
  <c r="R628" i="1"/>
  <c r="AG628" i="17" s="1"/>
  <c r="S628" i="1"/>
  <c r="AH628" i="17" s="1"/>
  <c r="T628" i="1"/>
  <c r="AI628" i="17" s="1"/>
  <c r="AJ628" i="17"/>
  <c r="V628" i="1"/>
  <c r="AK628" i="17" s="1"/>
  <c r="W628" i="1"/>
  <c r="AL628" i="17" s="1"/>
  <c r="X628" i="1"/>
  <c r="AM628" i="17" s="1"/>
  <c r="Y628" i="1"/>
  <c r="AN628" i="17" s="1"/>
  <c r="Z628" i="1"/>
  <c r="AO628" i="17" s="1"/>
  <c r="AA628" i="1"/>
  <c r="AP628" i="17" s="1"/>
  <c r="AB628" i="1"/>
  <c r="AQ628" i="17" s="1"/>
  <c r="Q629" i="1"/>
  <c r="R629" i="1"/>
  <c r="AG629" i="17" s="1"/>
  <c r="S629" i="1"/>
  <c r="AH629" i="17" s="1"/>
  <c r="T629" i="1"/>
  <c r="AI629" i="17" s="1"/>
  <c r="AJ629" i="17"/>
  <c r="V629" i="1"/>
  <c r="AK629" i="17" s="1"/>
  <c r="W629" i="1"/>
  <c r="AL629" i="17" s="1"/>
  <c r="X629" i="1"/>
  <c r="AM629" i="17" s="1"/>
  <c r="Y629" i="1"/>
  <c r="AN629" i="17" s="1"/>
  <c r="Z629" i="1"/>
  <c r="AO629" i="17" s="1"/>
  <c r="AA629" i="1"/>
  <c r="AP629" i="17" s="1"/>
  <c r="AB629" i="1"/>
  <c r="AQ629" i="17" s="1"/>
  <c r="Q630" i="1"/>
  <c r="R630" i="1"/>
  <c r="AG630" i="17" s="1"/>
  <c r="S630" i="1"/>
  <c r="AH630" i="17" s="1"/>
  <c r="T630" i="1"/>
  <c r="AI630" i="17" s="1"/>
  <c r="AJ630" i="17"/>
  <c r="V630" i="1"/>
  <c r="AK630" i="17" s="1"/>
  <c r="W630" i="1"/>
  <c r="AL630" i="17" s="1"/>
  <c r="X630" i="1"/>
  <c r="AM630" i="17" s="1"/>
  <c r="Y630" i="1"/>
  <c r="AN630" i="17" s="1"/>
  <c r="Z630" i="1"/>
  <c r="AO630" i="17" s="1"/>
  <c r="AA630" i="1"/>
  <c r="AP630" i="17" s="1"/>
  <c r="AB630" i="1"/>
  <c r="AQ630" i="17" s="1"/>
  <c r="Q631" i="1"/>
  <c r="R631" i="1"/>
  <c r="AG631" i="17" s="1"/>
  <c r="S631" i="1"/>
  <c r="AH631" i="17" s="1"/>
  <c r="T631" i="1"/>
  <c r="AI631" i="17" s="1"/>
  <c r="AJ631" i="17"/>
  <c r="V631" i="1"/>
  <c r="AK631" i="17" s="1"/>
  <c r="W631" i="1"/>
  <c r="AL631" i="17" s="1"/>
  <c r="X631" i="1"/>
  <c r="AM631" i="17" s="1"/>
  <c r="Y631" i="1"/>
  <c r="AN631" i="17" s="1"/>
  <c r="Z631" i="1"/>
  <c r="AO631" i="17" s="1"/>
  <c r="AA631" i="1"/>
  <c r="AP631" i="17" s="1"/>
  <c r="AB631" i="1"/>
  <c r="AQ631" i="17" s="1"/>
  <c r="Q632" i="1"/>
  <c r="R632" i="1"/>
  <c r="AG632" i="17" s="1"/>
  <c r="S632" i="1"/>
  <c r="AH632" i="17" s="1"/>
  <c r="T632" i="1"/>
  <c r="AI632" i="17" s="1"/>
  <c r="AJ632" i="17"/>
  <c r="V632" i="1"/>
  <c r="AK632" i="17" s="1"/>
  <c r="W632" i="1"/>
  <c r="AL632" i="17" s="1"/>
  <c r="X632" i="1"/>
  <c r="AM632" i="17" s="1"/>
  <c r="Y632" i="1"/>
  <c r="AN632" i="17" s="1"/>
  <c r="Z632" i="1"/>
  <c r="AO632" i="17" s="1"/>
  <c r="AA632" i="1"/>
  <c r="AP632" i="17" s="1"/>
  <c r="AB632" i="1"/>
  <c r="AQ632" i="17" s="1"/>
  <c r="Q633" i="1"/>
  <c r="R633" i="1"/>
  <c r="AG633" i="17" s="1"/>
  <c r="S633" i="1"/>
  <c r="AH633" i="17" s="1"/>
  <c r="T633" i="1"/>
  <c r="AI633" i="17" s="1"/>
  <c r="AJ633" i="17"/>
  <c r="V633" i="1"/>
  <c r="AK633" i="17" s="1"/>
  <c r="W633" i="1"/>
  <c r="AL633" i="17" s="1"/>
  <c r="X633" i="1"/>
  <c r="AM633" i="17" s="1"/>
  <c r="Y633" i="1"/>
  <c r="AN633" i="17" s="1"/>
  <c r="Z633" i="1"/>
  <c r="AO633" i="17" s="1"/>
  <c r="AA633" i="1"/>
  <c r="AP633" i="17" s="1"/>
  <c r="AB633" i="1"/>
  <c r="AQ633" i="17" s="1"/>
  <c r="Q634" i="1"/>
  <c r="R634" i="1"/>
  <c r="AG634" i="17" s="1"/>
  <c r="S634" i="1"/>
  <c r="AH634" i="17" s="1"/>
  <c r="T634" i="1"/>
  <c r="AI634" i="17" s="1"/>
  <c r="AJ634" i="17"/>
  <c r="V634" i="1"/>
  <c r="AK634" i="17" s="1"/>
  <c r="W634" i="1"/>
  <c r="AL634" i="17" s="1"/>
  <c r="X634" i="1"/>
  <c r="AM634" i="17" s="1"/>
  <c r="Y634" i="1"/>
  <c r="AN634" i="17" s="1"/>
  <c r="Z634" i="1"/>
  <c r="AO634" i="17" s="1"/>
  <c r="AA634" i="1"/>
  <c r="AP634" i="17" s="1"/>
  <c r="AB634" i="1"/>
  <c r="AQ634" i="17" s="1"/>
  <c r="Q635" i="1"/>
  <c r="R635" i="1"/>
  <c r="AG635" i="17" s="1"/>
  <c r="S635" i="1"/>
  <c r="AH635" i="17" s="1"/>
  <c r="T635" i="1"/>
  <c r="AI635" i="17" s="1"/>
  <c r="AJ635" i="17"/>
  <c r="V635" i="1"/>
  <c r="AK635" i="17" s="1"/>
  <c r="W635" i="1"/>
  <c r="AL635" i="17" s="1"/>
  <c r="X635" i="1"/>
  <c r="AM635" i="17" s="1"/>
  <c r="Y635" i="1"/>
  <c r="AN635" i="17" s="1"/>
  <c r="Z635" i="1"/>
  <c r="AO635" i="17" s="1"/>
  <c r="AA635" i="1"/>
  <c r="AP635" i="17" s="1"/>
  <c r="AB635" i="1"/>
  <c r="AQ635" i="17" s="1"/>
  <c r="Q636" i="1"/>
  <c r="R636" i="1"/>
  <c r="AG636" i="17" s="1"/>
  <c r="S636" i="1"/>
  <c r="AH636" i="17" s="1"/>
  <c r="T636" i="1"/>
  <c r="AI636" i="17" s="1"/>
  <c r="AJ636" i="17"/>
  <c r="V636" i="1"/>
  <c r="AK636" i="17" s="1"/>
  <c r="W636" i="1"/>
  <c r="AL636" i="17" s="1"/>
  <c r="X636" i="1"/>
  <c r="AM636" i="17" s="1"/>
  <c r="Y636" i="1"/>
  <c r="AN636" i="17" s="1"/>
  <c r="Z636" i="1"/>
  <c r="AO636" i="17" s="1"/>
  <c r="AA636" i="1"/>
  <c r="AP636" i="17" s="1"/>
  <c r="AB636" i="1"/>
  <c r="AQ636" i="17" s="1"/>
  <c r="Q637" i="1"/>
  <c r="R637" i="1"/>
  <c r="AG637" i="17" s="1"/>
  <c r="S637" i="1"/>
  <c r="AH637" i="17" s="1"/>
  <c r="T637" i="1"/>
  <c r="AI637" i="17" s="1"/>
  <c r="AJ637" i="17"/>
  <c r="V637" i="1"/>
  <c r="AK637" i="17" s="1"/>
  <c r="W637" i="1"/>
  <c r="AL637" i="17" s="1"/>
  <c r="X637" i="1"/>
  <c r="AM637" i="17" s="1"/>
  <c r="Y637" i="1"/>
  <c r="AN637" i="17" s="1"/>
  <c r="Z637" i="1"/>
  <c r="AO637" i="17" s="1"/>
  <c r="AA637" i="1"/>
  <c r="AP637" i="17" s="1"/>
  <c r="AB637" i="1"/>
  <c r="AQ637" i="17" s="1"/>
  <c r="Q638" i="1"/>
  <c r="R638" i="1"/>
  <c r="AG638" i="17" s="1"/>
  <c r="S638" i="1"/>
  <c r="AH638" i="17" s="1"/>
  <c r="T638" i="1"/>
  <c r="AI638" i="17" s="1"/>
  <c r="AJ638" i="17"/>
  <c r="V638" i="1"/>
  <c r="AK638" i="17" s="1"/>
  <c r="W638" i="1"/>
  <c r="AL638" i="17" s="1"/>
  <c r="X638" i="1"/>
  <c r="AM638" i="17" s="1"/>
  <c r="Y638" i="1"/>
  <c r="AN638" i="17" s="1"/>
  <c r="Z638" i="1"/>
  <c r="AO638" i="17" s="1"/>
  <c r="AA638" i="1"/>
  <c r="AP638" i="17" s="1"/>
  <c r="AB638" i="1"/>
  <c r="AQ638" i="17" s="1"/>
  <c r="Q639" i="1"/>
  <c r="R639" i="1"/>
  <c r="AG639" i="17" s="1"/>
  <c r="S639" i="1"/>
  <c r="AH639" i="17" s="1"/>
  <c r="T639" i="1"/>
  <c r="AI639" i="17" s="1"/>
  <c r="AJ639" i="17"/>
  <c r="V639" i="1"/>
  <c r="AK639" i="17" s="1"/>
  <c r="W639" i="1"/>
  <c r="AL639" i="17" s="1"/>
  <c r="X639" i="1"/>
  <c r="AM639" i="17" s="1"/>
  <c r="Y639" i="1"/>
  <c r="AN639" i="17" s="1"/>
  <c r="Z639" i="1"/>
  <c r="AO639" i="17" s="1"/>
  <c r="AA639" i="1"/>
  <c r="AP639" i="17" s="1"/>
  <c r="AB639" i="1"/>
  <c r="AQ639" i="17" s="1"/>
  <c r="Q640" i="1"/>
  <c r="R640" i="1"/>
  <c r="AG640" i="17" s="1"/>
  <c r="S640" i="1"/>
  <c r="AH640" i="17" s="1"/>
  <c r="T640" i="1"/>
  <c r="AI640" i="17" s="1"/>
  <c r="AJ640" i="17"/>
  <c r="V640" i="1"/>
  <c r="AK640" i="17" s="1"/>
  <c r="W640" i="1"/>
  <c r="AL640" i="17" s="1"/>
  <c r="X640" i="1"/>
  <c r="AM640" i="17" s="1"/>
  <c r="Y640" i="1"/>
  <c r="AN640" i="17" s="1"/>
  <c r="Z640" i="1"/>
  <c r="AO640" i="17" s="1"/>
  <c r="AA640" i="1"/>
  <c r="AP640" i="17" s="1"/>
  <c r="AB640" i="1"/>
  <c r="AQ640" i="17" s="1"/>
  <c r="Q641" i="1"/>
  <c r="R641" i="1"/>
  <c r="AG641" i="17" s="1"/>
  <c r="S641" i="1"/>
  <c r="AH641" i="17" s="1"/>
  <c r="T641" i="1"/>
  <c r="AI641" i="17" s="1"/>
  <c r="AJ641" i="17"/>
  <c r="V641" i="1"/>
  <c r="AK641" i="17" s="1"/>
  <c r="W641" i="1"/>
  <c r="AL641" i="17" s="1"/>
  <c r="X641" i="1"/>
  <c r="AM641" i="17" s="1"/>
  <c r="Y641" i="1"/>
  <c r="AN641" i="17" s="1"/>
  <c r="Z641" i="1"/>
  <c r="AO641" i="17" s="1"/>
  <c r="AA641" i="1"/>
  <c r="AP641" i="17" s="1"/>
  <c r="AB641" i="1"/>
  <c r="AQ641" i="17" s="1"/>
  <c r="Q642" i="1"/>
  <c r="R642" i="1"/>
  <c r="AG642" i="17" s="1"/>
  <c r="S642" i="1"/>
  <c r="AH642" i="17" s="1"/>
  <c r="T642" i="1"/>
  <c r="AI642" i="17" s="1"/>
  <c r="AJ642" i="17"/>
  <c r="V642" i="1"/>
  <c r="AK642" i="17" s="1"/>
  <c r="W642" i="1"/>
  <c r="AL642" i="17" s="1"/>
  <c r="X642" i="1"/>
  <c r="AM642" i="17" s="1"/>
  <c r="Y642" i="1"/>
  <c r="AN642" i="17" s="1"/>
  <c r="Z642" i="1"/>
  <c r="AO642" i="17" s="1"/>
  <c r="AA642" i="1"/>
  <c r="AP642" i="17" s="1"/>
  <c r="AB642" i="1"/>
  <c r="AQ642" i="17" s="1"/>
  <c r="Q643" i="1"/>
  <c r="R643" i="1"/>
  <c r="AG643" i="17" s="1"/>
  <c r="S643" i="1"/>
  <c r="AH643" i="17" s="1"/>
  <c r="T643" i="1"/>
  <c r="AI643" i="17" s="1"/>
  <c r="AJ643" i="17"/>
  <c r="V643" i="1"/>
  <c r="AK643" i="17" s="1"/>
  <c r="W643" i="1"/>
  <c r="AL643" i="17" s="1"/>
  <c r="X643" i="1"/>
  <c r="AM643" i="17" s="1"/>
  <c r="Y643" i="1"/>
  <c r="AN643" i="17" s="1"/>
  <c r="Z643" i="1"/>
  <c r="AO643" i="17" s="1"/>
  <c r="AA643" i="1"/>
  <c r="AP643" i="17" s="1"/>
  <c r="AB643" i="1"/>
  <c r="AQ643" i="17" s="1"/>
  <c r="Q644" i="1"/>
  <c r="R644" i="1"/>
  <c r="AG644" i="17" s="1"/>
  <c r="S644" i="1"/>
  <c r="AH644" i="17" s="1"/>
  <c r="T644" i="1"/>
  <c r="AI644" i="17" s="1"/>
  <c r="AJ644" i="17"/>
  <c r="V644" i="1"/>
  <c r="AK644" i="17" s="1"/>
  <c r="W644" i="1"/>
  <c r="AL644" i="17" s="1"/>
  <c r="X644" i="1"/>
  <c r="AM644" i="17" s="1"/>
  <c r="Y644" i="1"/>
  <c r="AN644" i="17" s="1"/>
  <c r="Z644" i="1"/>
  <c r="AO644" i="17" s="1"/>
  <c r="AA644" i="1"/>
  <c r="AP644" i="17" s="1"/>
  <c r="AB644" i="1"/>
  <c r="AQ644" i="17" s="1"/>
  <c r="Q645" i="1"/>
  <c r="R645" i="1"/>
  <c r="AG645" i="17" s="1"/>
  <c r="S645" i="1"/>
  <c r="AH645" i="17" s="1"/>
  <c r="T645" i="1"/>
  <c r="AI645" i="17" s="1"/>
  <c r="AJ645" i="17"/>
  <c r="V645" i="1"/>
  <c r="AK645" i="17" s="1"/>
  <c r="W645" i="1"/>
  <c r="AL645" i="17" s="1"/>
  <c r="X645" i="1"/>
  <c r="AM645" i="17" s="1"/>
  <c r="Y645" i="1"/>
  <c r="AN645" i="17" s="1"/>
  <c r="Z645" i="1"/>
  <c r="AO645" i="17" s="1"/>
  <c r="AA645" i="1"/>
  <c r="AP645" i="17" s="1"/>
  <c r="AB645" i="1"/>
  <c r="AQ645" i="17" s="1"/>
  <c r="Q646" i="1"/>
  <c r="R646" i="1"/>
  <c r="AG646" i="17" s="1"/>
  <c r="S646" i="1"/>
  <c r="AH646" i="17" s="1"/>
  <c r="T646" i="1"/>
  <c r="AI646" i="17" s="1"/>
  <c r="AJ646" i="17"/>
  <c r="V646" i="1"/>
  <c r="AK646" i="17" s="1"/>
  <c r="W646" i="1"/>
  <c r="AL646" i="17" s="1"/>
  <c r="X646" i="1"/>
  <c r="AM646" i="17" s="1"/>
  <c r="Y646" i="1"/>
  <c r="AN646" i="17" s="1"/>
  <c r="Z646" i="1"/>
  <c r="AO646" i="17" s="1"/>
  <c r="AA646" i="1"/>
  <c r="AP646" i="17" s="1"/>
  <c r="AB646" i="1"/>
  <c r="AQ646" i="17" s="1"/>
  <c r="Q647" i="1"/>
  <c r="R647" i="1"/>
  <c r="AG647" i="17" s="1"/>
  <c r="S647" i="1"/>
  <c r="AH647" i="17" s="1"/>
  <c r="T647" i="1"/>
  <c r="AI647" i="17" s="1"/>
  <c r="AJ647" i="17"/>
  <c r="V647" i="1"/>
  <c r="AK647" i="17" s="1"/>
  <c r="W647" i="1"/>
  <c r="AL647" i="17" s="1"/>
  <c r="X647" i="1"/>
  <c r="AM647" i="17" s="1"/>
  <c r="Y647" i="1"/>
  <c r="AN647" i="17" s="1"/>
  <c r="Z647" i="1"/>
  <c r="AO647" i="17" s="1"/>
  <c r="AA647" i="1"/>
  <c r="AP647" i="17" s="1"/>
  <c r="AB647" i="1"/>
  <c r="AQ647" i="17" s="1"/>
  <c r="Q648" i="1"/>
  <c r="R648" i="1"/>
  <c r="AG648" i="17" s="1"/>
  <c r="S648" i="1"/>
  <c r="AH648" i="17" s="1"/>
  <c r="T648" i="1"/>
  <c r="AI648" i="17" s="1"/>
  <c r="AJ648" i="17"/>
  <c r="V648" i="1"/>
  <c r="AK648" i="17" s="1"/>
  <c r="W648" i="1"/>
  <c r="AL648" i="17" s="1"/>
  <c r="X648" i="1"/>
  <c r="AM648" i="17" s="1"/>
  <c r="Y648" i="1"/>
  <c r="AN648" i="17" s="1"/>
  <c r="Z648" i="1"/>
  <c r="AO648" i="17" s="1"/>
  <c r="AA648" i="1"/>
  <c r="AP648" i="17" s="1"/>
  <c r="AB648" i="1"/>
  <c r="AQ648" i="17" s="1"/>
  <c r="Q649" i="1"/>
  <c r="R649" i="1"/>
  <c r="AG649" i="17" s="1"/>
  <c r="S649" i="1"/>
  <c r="AH649" i="17" s="1"/>
  <c r="T649" i="1"/>
  <c r="AI649" i="17" s="1"/>
  <c r="AJ649" i="17"/>
  <c r="V649" i="1"/>
  <c r="AK649" i="17" s="1"/>
  <c r="W649" i="1"/>
  <c r="AL649" i="17" s="1"/>
  <c r="X649" i="1"/>
  <c r="AM649" i="17" s="1"/>
  <c r="Y649" i="1"/>
  <c r="AN649" i="17" s="1"/>
  <c r="Z649" i="1"/>
  <c r="AO649" i="17" s="1"/>
  <c r="AA649" i="1"/>
  <c r="AP649" i="17" s="1"/>
  <c r="AB649" i="1"/>
  <c r="AQ649" i="17" s="1"/>
  <c r="Q650" i="1"/>
  <c r="R650" i="1"/>
  <c r="AG650" i="17" s="1"/>
  <c r="S650" i="1"/>
  <c r="AH650" i="17" s="1"/>
  <c r="T650" i="1"/>
  <c r="AI650" i="17" s="1"/>
  <c r="AJ650" i="17"/>
  <c r="V650" i="1"/>
  <c r="AK650" i="17" s="1"/>
  <c r="W650" i="1"/>
  <c r="AL650" i="17" s="1"/>
  <c r="X650" i="1"/>
  <c r="AM650" i="17" s="1"/>
  <c r="Y650" i="1"/>
  <c r="AN650" i="17" s="1"/>
  <c r="Z650" i="1"/>
  <c r="AO650" i="17" s="1"/>
  <c r="AA650" i="1"/>
  <c r="AP650" i="17" s="1"/>
  <c r="AB650" i="1"/>
  <c r="AQ650" i="17" s="1"/>
  <c r="Q651" i="1"/>
  <c r="R651" i="1"/>
  <c r="AG651" i="17" s="1"/>
  <c r="S651" i="1"/>
  <c r="AH651" i="17" s="1"/>
  <c r="T651" i="1"/>
  <c r="AI651" i="17" s="1"/>
  <c r="AJ651" i="17"/>
  <c r="V651" i="1"/>
  <c r="AK651" i="17" s="1"/>
  <c r="W651" i="1"/>
  <c r="AL651" i="17" s="1"/>
  <c r="X651" i="1"/>
  <c r="AM651" i="17" s="1"/>
  <c r="Y651" i="1"/>
  <c r="AN651" i="17" s="1"/>
  <c r="Z651" i="1"/>
  <c r="AO651" i="17" s="1"/>
  <c r="AA651" i="1"/>
  <c r="AP651" i="17" s="1"/>
  <c r="AB651" i="1"/>
  <c r="AQ651" i="17" s="1"/>
  <c r="Q652" i="1"/>
  <c r="R652" i="1"/>
  <c r="AG652" i="17" s="1"/>
  <c r="S652" i="1"/>
  <c r="AH652" i="17" s="1"/>
  <c r="T652" i="1"/>
  <c r="AI652" i="17" s="1"/>
  <c r="AJ652" i="17"/>
  <c r="V652" i="1"/>
  <c r="AK652" i="17" s="1"/>
  <c r="W652" i="1"/>
  <c r="AL652" i="17" s="1"/>
  <c r="X652" i="1"/>
  <c r="AM652" i="17" s="1"/>
  <c r="Y652" i="1"/>
  <c r="AN652" i="17" s="1"/>
  <c r="Z652" i="1"/>
  <c r="AO652" i="17" s="1"/>
  <c r="AA652" i="1"/>
  <c r="AP652" i="17" s="1"/>
  <c r="AB652" i="1"/>
  <c r="AQ652" i="17" s="1"/>
  <c r="Q653" i="1"/>
  <c r="R653" i="1"/>
  <c r="AG653" i="17" s="1"/>
  <c r="S653" i="1"/>
  <c r="AH653" i="17" s="1"/>
  <c r="T653" i="1"/>
  <c r="AI653" i="17" s="1"/>
  <c r="AJ653" i="17"/>
  <c r="V653" i="1"/>
  <c r="AK653" i="17" s="1"/>
  <c r="W653" i="1"/>
  <c r="AL653" i="17" s="1"/>
  <c r="X653" i="1"/>
  <c r="AM653" i="17" s="1"/>
  <c r="Y653" i="1"/>
  <c r="AN653" i="17" s="1"/>
  <c r="Z653" i="1"/>
  <c r="AO653" i="17" s="1"/>
  <c r="AA653" i="1"/>
  <c r="AP653" i="17" s="1"/>
  <c r="AB653" i="1"/>
  <c r="AQ653" i="17" s="1"/>
  <c r="Q654" i="1"/>
  <c r="R654" i="1"/>
  <c r="AG654" i="17" s="1"/>
  <c r="S654" i="1"/>
  <c r="AH654" i="17" s="1"/>
  <c r="T654" i="1"/>
  <c r="AI654" i="17" s="1"/>
  <c r="AJ654" i="17"/>
  <c r="V654" i="1"/>
  <c r="AK654" i="17" s="1"/>
  <c r="W654" i="1"/>
  <c r="AL654" i="17" s="1"/>
  <c r="X654" i="1"/>
  <c r="AM654" i="17" s="1"/>
  <c r="Y654" i="1"/>
  <c r="AN654" i="17" s="1"/>
  <c r="Z654" i="1"/>
  <c r="AO654" i="17" s="1"/>
  <c r="AA654" i="1"/>
  <c r="AP654" i="17" s="1"/>
  <c r="AB654" i="1"/>
  <c r="AQ654" i="17" s="1"/>
  <c r="Q655" i="1"/>
  <c r="R655" i="1"/>
  <c r="AG655" i="17" s="1"/>
  <c r="S655" i="1"/>
  <c r="AH655" i="17" s="1"/>
  <c r="T655" i="1"/>
  <c r="AI655" i="17" s="1"/>
  <c r="AJ655" i="17"/>
  <c r="V655" i="1"/>
  <c r="AK655" i="17" s="1"/>
  <c r="W655" i="1"/>
  <c r="AL655" i="17" s="1"/>
  <c r="X655" i="1"/>
  <c r="AM655" i="17" s="1"/>
  <c r="Y655" i="1"/>
  <c r="AN655" i="17" s="1"/>
  <c r="Z655" i="1"/>
  <c r="AO655" i="17" s="1"/>
  <c r="AA655" i="1"/>
  <c r="AP655" i="17" s="1"/>
  <c r="AB655" i="1"/>
  <c r="AQ655" i="17" s="1"/>
  <c r="Q656" i="1"/>
  <c r="R656" i="1"/>
  <c r="AG656" i="17" s="1"/>
  <c r="S656" i="1"/>
  <c r="AH656" i="17" s="1"/>
  <c r="T656" i="1"/>
  <c r="AI656" i="17" s="1"/>
  <c r="AJ656" i="17"/>
  <c r="V656" i="1"/>
  <c r="AK656" i="17" s="1"/>
  <c r="W656" i="1"/>
  <c r="AL656" i="17" s="1"/>
  <c r="X656" i="1"/>
  <c r="AM656" i="17" s="1"/>
  <c r="Y656" i="1"/>
  <c r="AN656" i="17" s="1"/>
  <c r="Z656" i="1"/>
  <c r="AO656" i="17" s="1"/>
  <c r="AA656" i="1"/>
  <c r="AP656" i="17" s="1"/>
  <c r="AB656" i="1"/>
  <c r="AQ656" i="17" s="1"/>
  <c r="Q657" i="1"/>
  <c r="R657" i="1"/>
  <c r="AG657" i="17" s="1"/>
  <c r="S657" i="1"/>
  <c r="AH657" i="17" s="1"/>
  <c r="T657" i="1"/>
  <c r="AI657" i="17" s="1"/>
  <c r="AJ657" i="17"/>
  <c r="V657" i="1"/>
  <c r="AK657" i="17" s="1"/>
  <c r="W657" i="1"/>
  <c r="AL657" i="17" s="1"/>
  <c r="X657" i="1"/>
  <c r="AM657" i="17" s="1"/>
  <c r="Y657" i="1"/>
  <c r="AN657" i="17" s="1"/>
  <c r="Z657" i="1"/>
  <c r="AO657" i="17" s="1"/>
  <c r="AA657" i="1"/>
  <c r="AP657" i="17" s="1"/>
  <c r="AB657" i="1"/>
  <c r="AQ657" i="17" s="1"/>
  <c r="Q658" i="1"/>
  <c r="R658" i="1"/>
  <c r="AG658" i="17" s="1"/>
  <c r="S658" i="1"/>
  <c r="AH658" i="17" s="1"/>
  <c r="T658" i="1"/>
  <c r="AI658" i="17" s="1"/>
  <c r="AJ658" i="17"/>
  <c r="V658" i="1"/>
  <c r="AK658" i="17" s="1"/>
  <c r="W658" i="1"/>
  <c r="AL658" i="17" s="1"/>
  <c r="X658" i="1"/>
  <c r="AM658" i="17" s="1"/>
  <c r="Y658" i="1"/>
  <c r="AN658" i="17" s="1"/>
  <c r="Z658" i="1"/>
  <c r="AO658" i="17" s="1"/>
  <c r="AA658" i="1"/>
  <c r="AP658" i="17" s="1"/>
  <c r="AB658" i="1"/>
  <c r="AQ658" i="17" s="1"/>
  <c r="Q659" i="1"/>
  <c r="R659" i="1"/>
  <c r="AG659" i="17" s="1"/>
  <c r="S659" i="1"/>
  <c r="AH659" i="17" s="1"/>
  <c r="T659" i="1"/>
  <c r="AI659" i="17" s="1"/>
  <c r="AJ659" i="17"/>
  <c r="V659" i="1"/>
  <c r="AK659" i="17" s="1"/>
  <c r="W659" i="1"/>
  <c r="AL659" i="17" s="1"/>
  <c r="X659" i="1"/>
  <c r="AM659" i="17" s="1"/>
  <c r="Y659" i="1"/>
  <c r="AN659" i="17" s="1"/>
  <c r="Z659" i="1"/>
  <c r="AO659" i="17" s="1"/>
  <c r="AA659" i="1"/>
  <c r="AP659" i="17" s="1"/>
  <c r="AB659" i="1"/>
  <c r="AQ659" i="17" s="1"/>
  <c r="Q660" i="1"/>
  <c r="R660" i="1"/>
  <c r="AG660" i="17" s="1"/>
  <c r="S660" i="1"/>
  <c r="AH660" i="17" s="1"/>
  <c r="T660" i="1"/>
  <c r="AI660" i="17" s="1"/>
  <c r="AJ660" i="17"/>
  <c r="V660" i="1"/>
  <c r="AK660" i="17" s="1"/>
  <c r="W660" i="1"/>
  <c r="AL660" i="17" s="1"/>
  <c r="X660" i="1"/>
  <c r="AM660" i="17" s="1"/>
  <c r="Y660" i="1"/>
  <c r="AN660" i="17" s="1"/>
  <c r="Z660" i="1"/>
  <c r="AO660" i="17" s="1"/>
  <c r="AA660" i="1"/>
  <c r="AP660" i="17" s="1"/>
  <c r="AB660" i="1"/>
  <c r="AQ660" i="17" s="1"/>
  <c r="Q661" i="1"/>
  <c r="R661" i="1"/>
  <c r="AG661" i="17" s="1"/>
  <c r="S661" i="1"/>
  <c r="AH661" i="17" s="1"/>
  <c r="T661" i="1"/>
  <c r="AI661" i="17" s="1"/>
  <c r="AJ661" i="17"/>
  <c r="V661" i="1"/>
  <c r="AK661" i="17" s="1"/>
  <c r="W661" i="1"/>
  <c r="AL661" i="17" s="1"/>
  <c r="X661" i="1"/>
  <c r="AM661" i="17" s="1"/>
  <c r="Y661" i="1"/>
  <c r="AN661" i="17" s="1"/>
  <c r="Z661" i="1"/>
  <c r="AO661" i="17" s="1"/>
  <c r="AA661" i="1"/>
  <c r="AP661" i="17" s="1"/>
  <c r="AB661" i="1"/>
  <c r="AQ661" i="17" s="1"/>
  <c r="Q662" i="1"/>
  <c r="R662" i="1"/>
  <c r="AG662" i="17" s="1"/>
  <c r="S662" i="1"/>
  <c r="AH662" i="17" s="1"/>
  <c r="T662" i="1"/>
  <c r="AI662" i="17" s="1"/>
  <c r="AJ662" i="17"/>
  <c r="V662" i="1"/>
  <c r="AK662" i="17" s="1"/>
  <c r="W662" i="1"/>
  <c r="AL662" i="17" s="1"/>
  <c r="X662" i="1"/>
  <c r="AM662" i="17" s="1"/>
  <c r="Y662" i="1"/>
  <c r="AN662" i="17" s="1"/>
  <c r="Z662" i="1"/>
  <c r="AO662" i="17" s="1"/>
  <c r="AA662" i="1"/>
  <c r="AP662" i="17" s="1"/>
  <c r="AB662" i="1"/>
  <c r="AQ662" i="17" s="1"/>
  <c r="Q663" i="1"/>
  <c r="R663" i="1"/>
  <c r="AG663" i="17" s="1"/>
  <c r="S663" i="1"/>
  <c r="AH663" i="17" s="1"/>
  <c r="T663" i="1"/>
  <c r="AI663" i="17" s="1"/>
  <c r="AJ663" i="17"/>
  <c r="V663" i="1"/>
  <c r="AK663" i="17" s="1"/>
  <c r="W663" i="1"/>
  <c r="AL663" i="17" s="1"/>
  <c r="X663" i="1"/>
  <c r="AM663" i="17" s="1"/>
  <c r="Y663" i="1"/>
  <c r="AN663" i="17" s="1"/>
  <c r="Z663" i="1"/>
  <c r="AO663" i="17" s="1"/>
  <c r="AA663" i="1"/>
  <c r="AP663" i="17" s="1"/>
  <c r="AB663" i="1"/>
  <c r="AQ663" i="17" s="1"/>
  <c r="Q664" i="1"/>
  <c r="R664" i="1"/>
  <c r="AG664" i="17" s="1"/>
  <c r="S664" i="1"/>
  <c r="AH664" i="17" s="1"/>
  <c r="T664" i="1"/>
  <c r="AI664" i="17" s="1"/>
  <c r="AJ664" i="17"/>
  <c r="V664" i="1"/>
  <c r="AK664" i="17" s="1"/>
  <c r="W664" i="1"/>
  <c r="AL664" i="17" s="1"/>
  <c r="X664" i="1"/>
  <c r="AM664" i="17" s="1"/>
  <c r="Y664" i="1"/>
  <c r="AN664" i="17" s="1"/>
  <c r="Z664" i="1"/>
  <c r="AO664" i="17" s="1"/>
  <c r="AA664" i="1"/>
  <c r="AP664" i="17" s="1"/>
  <c r="AB664" i="1"/>
  <c r="AQ664" i="17" s="1"/>
  <c r="Q665" i="1"/>
  <c r="R665" i="1"/>
  <c r="AG665" i="17" s="1"/>
  <c r="S665" i="1"/>
  <c r="AH665" i="17" s="1"/>
  <c r="T665" i="1"/>
  <c r="AI665" i="17" s="1"/>
  <c r="AJ665" i="17"/>
  <c r="V665" i="1"/>
  <c r="AK665" i="17" s="1"/>
  <c r="W665" i="1"/>
  <c r="AL665" i="17" s="1"/>
  <c r="X665" i="1"/>
  <c r="AM665" i="17" s="1"/>
  <c r="Y665" i="1"/>
  <c r="AN665" i="17" s="1"/>
  <c r="Z665" i="1"/>
  <c r="AO665" i="17" s="1"/>
  <c r="AA665" i="1"/>
  <c r="AP665" i="17" s="1"/>
  <c r="AB665" i="1"/>
  <c r="AQ665" i="17" s="1"/>
  <c r="Q666" i="1"/>
  <c r="R666" i="1"/>
  <c r="AG666" i="17" s="1"/>
  <c r="S666" i="1"/>
  <c r="AH666" i="17" s="1"/>
  <c r="T666" i="1"/>
  <c r="AI666" i="17" s="1"/>
  <c r="AJ666" i="17"/>
  <c r="V666" i="1"/>
  <c r="AK666" i="17" s="1"/>
  <c r="W666" i="1"/>
  <c r="AL666" i="17" s="1"/>
  <c r="X666" i="1"/>
  <c r="AM666" i="17" s="1"/>
  <c r="Y666" i="1"/>
  <c r="AN666" i="17" s="1"/>
  <c r="Z666" i="1"/>
  <c r="AO666" i="17" s="1"/>
  <c r="AA666" i="1"/>
  <c r="AP666" i="17" s="1"/>
  <c r="AB666" i="1"/>
  <c r="AQ666" i="17" s="1"/>
  <c r="Q667" i="1"/>
  <c r="R667" i="1"/>
  <c r="AG667" i="17" s="1"/>
  <c r="S667" i="1"/>
  <c r="AH667" i="17" s="1"/>
  <c r="T667" i="1"/>
  <c r="AI667" i="17" s="1"/>
  <c r="AJ667" i="17"/>
  <c r="V667" i="1"/>
  <c r="AK667" i="17" s="1"/>
  <c r="W667" i="1"/>
  <c r="AL667" i="17" s="1"/>
  <c r="X667" i="1"/>
  <c r="AM667" i="17" s="1"/>
  <c r="Y667" i="1"/>
  <c r="AN667" i="17" s="1"/>
  <c r="Z667" i="1"/>
  <c r="AO667" i="17" s="1"/>
  <c r="AA667" i="1"/>
  <c r="AP667" i="17" s="1"/>
  <c r="AB667" i="1"/>
  <c r="AQ667" i="17" s="1"/>
  <c r="Q668" i="1"/>
  <c r="R668" i="1"/>
  <c r="AG668" i="17" s="1"/>
  <c r="S668" i="1"/>
  <c r="AH668" i="17" s="1"/>
  <c r="T668" i="1"/>
  <c r="AI668" i="17" s="1"/>
  <c r="AJ668" i="17"/>
  <c r="V668" i="1"/>
  <c r="AK668" i="17" s="1"/>
  <c r="W668" i="1"/>
  <c r="AL668" i="17" s="1"/>
  <c r="X668" i="1"/>
  <c r="AM668" i="17" s="1"/>
  <c r="Y668" i="1"/>
  <c r="AN668" i="17" s="1"/>
  <c r="Z668" i="1"/>
  <c r="AO668" i="17" s="1"/>
  <c r="AA668" i="1"/>
  <c r="AP668" i="17" s="1"/>
  <c r="AB668" i="1"/>
  <c r="AQ668" i="17" s="1"/>
  <c r="Q669" i="1"/>
  <c r="R669" i="1"/>
  <c r="AG669" i="17" s="1"/>
  <c r="S669" i="1"/>
  <c r="AH669" i="17" s="1"/>
  <c r="T669" i="1"/>
  <c r="AI669" i="17" s="1"/>
  <c r="AJ669" i="17"/>
  <c r="V669" i="1"/>
  <c r="AK669" i="17" s="1"/>
  <c r="W669" i="1"/>
  <c r="AL669" i="17" s="1"/>
  <c r="X669" i="1"/>
  <c r="AM669" i="17" s="1"/>
  <c r="Y669" i="1"/>
  <c r="AN669" i="17" s="1"/>
  <c r="Z669" i="1"/>
  <c r="AO669" i="17" s="1"/>
  <c r="AA669" i="1"/>
  <c r="AP669" i="17" s="1"/>
  <c r="AB669" i="1"/>
  <c r="AQ669" i="17" s="1"/>
  <c r="Q670" i="1"/>
  <c r="R670" i="1"/>
  <c r="AG670" i="17" s="1"/>
  <c r="S670" i="1"/>
  <c r="AH670" i="17" s="1"/>
  <c r="T670" i="1"/>
  <c r="AI670" i="17" s="1"/>
  <c r="AJ670" i="17"/>
  <c r="V670" i="1"/>
  <c r="AK670" i="17" s="1"/>
  <c r="W670" i="1"/>
  <c r="AL670" i="17" s="1"/>
  <c r="X670" i="1"/>
  <c r="AM670" i="17" s="1"/>
  <c r="Y670" i="1"/>
  <c r="AN670" i="17" s="1"/>
  <c r="Z670" i="1"/>
  <c r="AO670" i="17" s="1"/>
  <c r="AA670" i="1"/>
  <c r="AP670" i="17" s="1"/>
  <c r="AB670" i="1"/>
  <c r="AQ670" i="17" s="1"/>
  <c r="Q671" i="1"/>
  <c r="R671" i="1"/>
  <c r="AG671" i="17" s="1"/>
  <c r="S671" i="1"/>
  <c r="AH671" i="17" s="1"/>
  <c r="T671" i="1"/>
  <c r="AI671" i="17" s="1"/>
  <c r="AJ671" i="17"/>
  <c r="V671" i="1"/>
  <c r="AK671" i="17" s="1"/>
  <c r="W671" i="1"/>
  <c r="AL671" i="17" s="1"/>
  <c r="X671" i="1"/>
  <c r="AM671" i="17" s="1"/>
  <c r="Y671" i="1"/>
  <c r="AN671" i="17" s="1"/>
  <c r="Z671" i="1"/>
  <c r="AO671" i="17" s="1"/>
  <c r="AA671" i="1"/>
  <c r="AP671" i="17" s="1"/>
  <c r="AB671" i="1"/>
  <c r="AQ671" i="17" s="1"/>
  <c r="Q672" i="1"/>
  <c r="R672" i="1"/>
  <c r="AG672" i="17" s="1"/>
  <c r="S672" i="1"/>
  <c r="AH672" i="17" s="1"/>
  <c r="T672" i="1"/>
  <c r="AI672" i="17" s="1"/>
  <c r="AJ672" i="17"/>
  <c r="V672" i="1"/>
  <c r="AK672" i="17" s="1"/>
  <c r="W672" i="1"/>
  <c r="AL672" i="17" s="1"/>
  <c r="X672" i="1"/>
  <c r="AM672" i="17" s="1"/>
  <c r="Y672" i="1"/>
  <c r="AN672" i="17" s="1"/>
  <c r="Z672" i="1"/>
  <c r="AO672" i="17" s="1"/>
  <c r="AA672" i="1"/>
  <c r="AP672" i="17" s="1"/>
  <c r="AB672" i="1"/>
  <c r="AQ672" i="17" s="1"/>
  <c r="Q673" i="1"/>
  <c r="R673" i="1"/>
  <c r="AG673" i="17" s="1"/>
  <c r="S673" i="1"/>
  <c r="AH673" i="17" s="1"/>
  <c r="T673" i="1"/>
  <c r="AI673" i="17" s="1"/>
  <c r="AJ673" i="17"/>
  <c r="V673" i="1"/>
  <c r="AK673" i="17" s="1"/>
  <c r="W673" i="1"/>
  <c r="AL673" i="17" s="1"/>
  <c r="X673" i="1"/>
  <c r="AM673" i="17" s="1"/>
  <c r="Y673" i="1"/>
  <c r="AN673" i="17" s="1"/>
  <c r="Z673" i="1"/>
  <c r="AO673" i="17" s="1"/>
  <c r="AA673" i="1"/>
  <c r="AP673" i="17" s="1"/>
  <c r="AB673" i="1"/>
  <c r="AQ673" i="17" s="1"/>
  <c r="Q674" i="1"/>
  <c r="R674" i="1"/>
  <c r="AG674" i="17" s="1"/>
  <c r="S674" i="1"/>
  <c r="AH674" i="17" s="1"/>
  <c r="T674" i="1"/>
  <c r="AI674" i="17" s="1"/>
  <c r="AJ674" i="17"/>
  <c r="V674" i="1"/>
  <c r="AK674" i="17" s="1"/>
  <c r="W674" i="1"/>
  <c r="AL674" i="17" s="1"/>
  <c r="X674" i="1"/>
  <c r="AM674" i="17" s="1"/>
  <c r="Y674" i="1"/>
  <c r="AN674" i="17" s="1"/>
  <c r="Z674" i="1"/>
  <c r="AO674" i="17" s="1"/>
  <c r="AA674" i="1"/>
  <c r="AP674" i="17" s="1"/>
  <c r="AB674" i="1"/>
  <c r="AQ674" i="17" s="1"/>
  <c r="Q675" i="1"/>
  <c r="R675" i="1"/>
  <c r="AG675" i="17" s="1"/>
  <c r="S675" i="1"/>
  <c r="AH675" i="17" s="1"/>
  <c r="T675" i="1"/>
  <c r="AI675" i="17" s="1"/>
  <c r="AJ675" i="17"/>
  <c r="V675" i="1"/>
  <c r="AK675" i="17" s="1"/>
  <c r="W675" i="1"/>
  <c r="AL675" i="17" s="1"/>
  <c r="X675" i="1"/>
  <c r="AM675" i="17" s="1"/>
  <c r="Y675" i="1"/>
  <c r="AN675" i="17" s="1"/>
  <c r="Z675" i="1"/>
  <c r="AO675" i="17" s="1"/>
  <c r="AA675" i="1"/>
  <c r="AP675" i="17" s="1"/>
  <c r="AB675" i="1"/>
  <c r="AQ675" i="17" s="1"/>
  <c r="Q676" i="1"/>
  <c r="R676" i="1"/>
  <c r="AG676" i="17" s="1"/>
  <c r="S676" i="1"/>
  <c r="AH676" i="17" s="1"/>
  <c r="T676" i="1"/>
  <c r="AI676" i="17" s="1"/>
  <c r="AJ676" i="17"/>
  <c r="V676" i="1"/>
  <c r="AK676" i="17" s="1"/>
  <c r="W676" i="1"/>
  <c r="AL676" i="17" s="1"/>
  <c r="X676" i="1"/>
  <c r="AM676" i="17" s="1"/>
  <c r="Y676" i="1"/>
  <c r="AN676" i="17" s="1"/>
  <c r="Z676" i="1"/>
  <c r="AO676" i="17" s="1"/>
  <c r="AA676" i="1"/>
  <c r="AP676" i="17" s="1"/>
  <c r="AB676" i="1"/>
  <c r="AQ676" i="17" s="1"/>
  <c r="Q677" i="1"/>
  <c r="R677" i="1"/>
  <c r="AG677" i="17" s="1"/>
  <c r="S677" i="1"/>
  <c r="AH677" i="17" s="1"/>
  <c r="T677" i="1"/>
  <c r="AI677" i="17" s="1"/>
  <c r="AJ677" i="17"/>
  <c r="V677" i="1"/>
  <c r="AK677" i="17" s="1"/>
  <c r="W677" i="1"/>
  <c r="AL677" i="17" s="1"/>
  <c r="X677" i="1"/>
  <c r="AM677" i="17" s="1"/>
  <c r="Y677" i="1"/>
  <c r="AN677" i="17" s="1"/>
  <c r="Z677" i="1"/>
  <c r="AO677" i="17" s="1"/>
  <c r="AA677" i="1"/>
  <c r="AP677" i="17" s="1"/>
  <c r="AB677" i="1"/>
  <c r="AQ677" i="17" s="1"/>
  <c r="Q678" i="1"/>
  <c r="R678" i="1"/>
  <c r="AG678" i="17" s="1"/>
  <c r="S678" i="1"/>
  <c r="AH678" i="17" s="1"/>
  <c r="T678" i="1"/>
  <c r="AI678" i="17" s="1"/>
  <c r="AJ678" i="17"/>
  <c r="V678" i="1"/>
  <c r="AK678" i="17" s="1"/>
  <c r="W678" i="1"/>
  <c r="AL678" i="17" s="1"/>
  <c r="X678" i="1"/>
  <c r="AM678" i="17" s="1"/>
  <c r="Y678" i="1"/>
  <c r="AN678" i="17" s="1"/>
  <c r="Z678" i="1"/>
  <c r="AO678" i="17" s="1"/>
  <c r="AA678" i="1"/>
  <c r="AP678" i="17" s="1"/>
  <c r="AB678" i="1"/>
  <c r="AQ678" i="17" s="1"/>
  <c r="Q679" i="1"/>
  <c r="R679" i="1"/>
  <c r="AG679" i="17" s="1"/>
  <c r="S679" i="1"/>
  <c r="AH679" i="17" s="1"/>
  <c r="T679" i="1"/>
  <c r="AI679" i="17" s="1"/>
  <c r="AJ679" i="17"/>
  <c r="V679" i="1"/>
  <c r="AK679" i="17" s="1"/>
  <c r="W679" i="1"/>
  <c r="AL679" i="17" s="1"/>
  <c r="X679" i="1"/>
  <c r="AM679" i="17" s="1"/>
  <c r="Y679" i="1"/>
  <c r="AN679" i="17" s="1"/>
  <c r="Z679" i="1"/>
  <c r="AO679" i="17" s="1"/>
  <c r="AA679" i="1"/>
  <c r="AP679" i="17" s="1"/>
  <c r="AB679" i="1"/>
  <c r="AQ679" i="17" s="1"/>
  <c r="Q680" i="1"/>
  <c r="R680" i="1"/>
  <c r="AG680" i="17" s="1"/>
  <c r="S680" i="1"/>
  <c r="AH680" i="17" s="1"/>
  <c r="T680" i="1"/>
  <c r="AI680" i="17" s="1"/>
  <c r="AJ680" i="17"/>
  <c r="V680" i="1"/>
  <c r="AK680" i="17" s="1"/>
  <c r="W680" i="1"/>
  <c r="AL680" i="17" s="1"/>
  <c r="X680" i="1"/>
  <c r="AM680" i="17" s="1"/>
  <c r="Y680" i="1"/>
  <c r="AN680" i="17" s="1"/>
  <c r="Z680" i="1"/>
  <c r="AO680" i="17" s="1"/>
  <c r="AA680" i="1"/>
  <c r="AP680" i="17" s="1"/>
  <c r="AB680" i="1"/>
  <c r="AQ680" i="17" s="1"/>
  <c r="Q681" i="1"/>
  <c r="R681" i="1"/>
  <c r="AG681" i="17" s="1"/>
  <c r="S681" i="1"/>
  <c r="AH681" i="17" s="1"/>
  <c r="T681" i="1"/>
  <c r="AI681" i="17" s="1"/>
  <c r="AJ681" i="17"/>
  <c r="V681" i="1"/>
  <c r="AK681" i="17" s="1"/>
  <c r="W681" i="1"/>
  <c r="AL681" i="17" s="1"/>
  <c r="X681" i="1"/>
  <c r="AM681" i="17" s="1"/>
  <c r="Y681" i="1"/>
  <c r="AN681" i="17" s="1"/>
  <c r="Z681" i="1"/>
  <c r="AO681" i="17" s="1"/>
  <c r="AA681" i="1"/>
  <c r="AP681" i="17" s="1"/>
  <c r="AB681" i="1"/>
  <c r="AQ681" i="17" s="1"/>
  <c r="Q682" i="1"/>
  <c r="R682" i="1"/>
  <c r="AG682" i="17" s="1"/>
  <c r="S682" i="1"/>
  <c r="AH682" i="17" s="1"/>
  <c r="T682" i="1"/>
  <c r="AI682" i="17" s="1"/>
  <c r="AJ682" i="17"/>
  <c r="V682" i="1"/>
  <c r="AK682" i="17" s="1"/>
  <c r="W682" i="1"/>
  <c r="AL682" i="17" s="1"/>
  <c r="X682" i="1"/>
  <c r="AM682" i="17" s="1"/>
  <c r="Y682" i="1"/>
  <c r="AN682" i="17" s="1"/>
  <c r="Z682" i="1"/>
  <c r="AO682" i="17" s="1"/>
  <c r="AA682" i="1"/>
  <c r="AP682" i="17" s="1"/>
  <c r="AB682" i="1"/>
  <c r="AQ682" i="17" s="1"/>
  <c r="Q683" i="1"/>
  <c r="R683" i="1"/>
  <c r="AG683" i="17" s="1"/>
  <c r="S683" i="1"/>
  <c r="AH683" i="17" s="1"/>
  <c r="T683" i="1"/>
  <c r="AI683" i="17" s="1"/>
  <c r="AJ683" i="17"/>
  <c r="V683" i="1"/>
  <c r="AK683" i="17" s="1"/>
  <c r="W683" i="1"/>
  <c r="AL683" i="17" s="1"/>
  <c r="X683" i="1"/>
  <c r="AM683" i="17" s="1"/>
  <c r="Y683" i="1"/>
  <c r="AN683" i="17" s="1"/>
  <c r="Z683" i="1"/>
  <c r="AO683" i="17" s="1"/>
  <c r="AA683" i="1"/>
  <c r="AP683" i="17" s="1"/>
  <c r="AB683" i="1"/>
  <c r="AQ683" i="17" s="1"/>
  <c r="Q684" i="1"/>
  <c r="R684" i="1"/>
  <c r="AG684" i="17" s="1"/>
  <c r="S684" i="1"/>
  <c r="AH684" i="17" s="1"/>
  <c r="T684" i="1"/>
  <c r="AI684" i="17" s="1"/>
  <c r="AJ684" i="17"/>
  <c r="V684" i="1"/>
  <c r="AK684" i="17" s="1"/>
  <c r="W684" i="1"/>
  <c r="AL684" i="17" s="1"/>
  <c r="X684" i="1"/>
  <c r="AM684" i="17" s="1"/>
  <c r="Y684" i="1"/>
  <c r="AN684" i="17" s="1"/>
  <c r="Z684" i="1"/>
  <c r="AO684" i="17" s="1"/>
  <c r="AA684" i="1"/>
  <c r="AP684" i="17" s="1"/>
  <c r="AB684" i="1"/>
  <c r="AQ684" i="17" s="1"/>
  <c r="Q685" i="1"/>
  <c r="R685" i="1"/>
  <c r="AG685" i="17" s="1"/>
  <c r="S685" i="1"/>
  <c r="AH685" i="17" s="1"/>
  <c r="T685" i="1"/>
  <c r="AI685" i="17" s="1"/>
  <c r="AJ685" i="17"/>
  <c r="V685" i="1"/>
  <c r="AK685" i="17" s="1"/>
  <c r="W685" i="1"/>
  <c r="AL685" i="17" s="1"/>
  <c r="X685" i="1"/>
  <c r="AM685" i="17" s="1"/>
  <c r="Y685" i="1"/>
  <c r="AN685" i="17" s="1"/>
  <c r="Z685" i="1"/>
  <c r="AO685" i="17" s="1"/>
  <c r="AA685" i="1"/>
  <c r="AP685" i="17" s="1"/>
  <c r="AB685" i="1"/>
  <c r="AQ685" i="17" s="1"/>
  <c r="Q686" i="1"/>
  <c r="R686" i="1"/>
  <c r="AG686" i="17" s="1"/>
  <c r="S686" i="1"/>
  <c r="AH686" i="17" s="1"/>
  <c r="T686" i="1"/>
  <c r="AI686" i="17" s="1"/>
  <c r="AJ686" i="17"/>
  <c r="V686" i="1"/>
  <c r="AK686" i="17" s="1"/>
  <c r="W686" i="1"/>
  <c r="AL686" i="17" s="1"/>
  <c r="X686" i="1"/>
  <c r="AM686" i="17" s="1"/>
  <c r="Y686" i="1"/>
  <c r="AN686" i="17" s="1"/>
  <c r="Z686" i="1"/>
  <c r="AO686" i="17" s="1"/>
  <c r="AA686" i="1"/>
  <c r="AP686" i="17" s="1"/>
  <c r="AB686" i="1"/>
  <c r="AQ686" i="17" s="1"/>
  <c r="Q687" i="1"/>
  <c r="R687" i="1"/>
  <c r="AG687" i="17" s="1"/>
  <c r="S687" i="1"/>
  <c r="AH687" i="17" s="1"/>
  <c r="T687" i="1"/>
  <c r="AI687" i="17" s="1"/>
  <c r="AJ687" i="17"/>
  <c r="V687" i="1"/>
  <c r="AK687" i="17" s="1"/>
  <c r="W687" i="1"/>
  <c r="AL687" i="17" s="1"/>
  <c r="X687" i="1"/>
  <c r="AM687" i="17" s="1"/>
  <c r="Y687" i="1"/>
  <c r="AN687" i="17" s="1"/>
  <c r="Z687" i="1"/>
  <c r="AO687" i="17" s="1"/>
  <c r="AA687" i="1"/>
  <c r="AP687" i="17" s="1"/>
  <c r="AB687" i="1"/>
  <c r="AQ687" i="17" s="1"/>
  <c r="Q688" i="1"/>
  <c r="R688" i="1"/>
  <c r="AG688" i="17" s="1"/>
  <c r="S688" i="1"/>
  <c r="AH688" i="17" s="1"/>
  <c r="T688" i="1"/>
  <c r="AI688" i="17" s="1"/>
  <c r="AJ688" i="17"/>
  <c r="V688" i="1"/>
  <c r="AK688" i="17" s="1"/>
  <c r="W688" i="1"/>
  <c r="AL688" i="17" s="1"/>
  <c r="X688" i="1"/>
  <c r="AM688" i="17" s="1"/>
  <c r="Y688" i="1"/>
  <c r="AN688" i="17" s="1"/>
  <c r="Z688" i="1"/>
  <c r="AO688" i="17" s="1"/>
  <c r="AA688" i="1"/>
  <c r="AP688" i="17" s="1"/>
  <c r="AB688" i="1"/>
  <c r="AQ688" i="17" s="1"/>
  <c r="Q689" i="1"/>
  <c r="R689" i="1"/>
  <c r="AG689" i="17" s="1"/>
  <c r="S689" i="1"/>
  <c r="AH689" i="17" s="1"/>
  <c r="T689" i="1"/>
  <c r="AI689" i="17" s="1"/>
  <c r="AJ689" i="17"/>
  <c r="V689" i="1"/>
  <c r="AK689" i="17" s="1"/>
  <c r="W689" i="1"/>
  <c r="AL689" i="17" s="1"/>
  <c r="X689" i="1"/>
  <c r="AM689" i="17" s="1"/>
  <c r="Y689" i="1"/>
  <c r="AN689" i="17" s="1"/>
  <c r="Z689" i="1"/>
  <c r="AO689" i="17" s="1"/>
  <c r="AA689" i="1"/>
  <c r="AP689" i="17" s="1"/>
  <c r="AB689" i="1"/>
  <c r="AQ689" i="17" s="1"/>
  <c r="Q690" i="1"/>
  <c r="R690" i="1"/>
  <c r="AG690" i="17" s="1"/>
  <c r="S690" i="1"/>
  <c r="AH690" i="17" s="1"/>
  <c r="T690" i="1"/>
  <c r="AI690" i="17" s="1"/>
  <c r="AJ690" i="17"/>
  <c r="V690" i="1"/>
  <c r="AK690" i="17" s="1"/>
  <c r="W690" i="1"/>
  <c r="AL690" i="17" s="1"/>
  <c r="X690" i="1"/>
  <c r="AM690" i="17" s="1"/>
  <c r="Y690" i="1"/>
  <c r="AN690" i="17" s="1"/>
  <c r="Z690" i="1"/>
  <c r="AO690" i="17" s="1"/>
  <c r="AA690" i="1"/>
  <c r="AP690" i="17" s="1"/>
  <c r="AB690" i="1"/>
  <c r="AQ690" i="17" s="1"/>
  <c r="Q691" i="1"/>
  <c r="R691" i="1"/>
  <c r="AG691" i="17" s="1"/>
  <c r="S691" i="1"/>
  <c r="AH691" i="17" s="1"/>
  <c r="T691" i="1"/>
  <c r="AI691" i="17" s="1"/>
  <c r="AJ691" i="17"/>
  <c r="V691" i="1"/>
  <c r="AK691" i="17" s="1"/>
  <c r="W691" i="1"/>
  <c r="AL691" i="17" s="1"/>
  <c r="X691" i="1"/>
  <c r="AM691" i="17" s="1"/>
  <c r="Y691" i="1"/>
  <c r="AN691" i="17" s="1"/>
  <c r="Z691" i="1"/>
  <c r="AO691" i="17" s="1"/>
  <c r="AA691" i="1"/>
  <c r="AP691" i="17" s="1"/>
  <c r="AB691" i="1"/>
  <c r="AQ691" i="17" s="1"/>
  <c r="Q692" i="1"/>
  <c r="R692" i="1"/>
  <c r="AG692" i="17" s="1"/>
  <c r="S692" i="1"/>
  <c r="AH692" i="17" s="1"/>
  <c r="T692" i="1"/>
  <c r="AI692" i="17" s="1"/>
  <c r="AJ692" i="17"/>
  <c r="V692" i="1"/>
  <c r="AK692" i="17" s="1"/>
  <c r="W692" i="1"/>
  <c r="AL692" i="17" s="1"/>
  <c r="X692" i="1"/>
  <c r="AM692" i="17" s="1"/>
  <c r="Y692" i="1"/>
  <c r="AN692" i="17" s="1"/>
  <c r="Z692" i="1"/>
  <c r="AO692" i="17" s="1"/>
  <c r="AA692" i="1"/>
  <c r="AP692" i="17" s="1"/>
  <c r="AB692" i="1"/>
  <c r="AQ692" i="17" s="1"/>
  <c r="Q693" i="1"/>
  <c r="R693" i="1"/>
  <c r="AG693" i="17" s="1"/>
  <c r="S693" i="1"/>
  <c r="AH693" i="17" s="1"/>
  <c r="T693" i="1"/>
  <c r="AI693" i="17" s="1"/>
  <c r="AJ693" i="17"/>
  <c r="V693" i="1"/>
  <c r="AK693" i="17" s="1"/>
  <c r="W693" i="1"/>
  <c r="AL693" i="17" s="1"/>
  <c r="X693" i="1"/>
  <c r="AM693" i="17" s="1"/>
  <c r="Y693" i="1"/>
  <c r="AN693" i="17" s="1"/>
  <c r="Z693" i="1"/>
  <c r="AO693" i="17" s="1"/>
  <c r="AA693" i="1"/>
  <c r="AP693" i="17" s="1"/>
  <c r="AB693" i="1"/>
  <c r="AQ693" i="17" s="1"/>
  <c r="Q694" i="1"/>
  <c r="R694" i="1"/>
  <c r="AG694" i="17" s="1"/>
  <c r="S694" i="1"/>
  <c r="AH694" i="17" s="1"/>
  <c r="T694" i="1"/>
  <c r="AI694" i="17" s="1"/>
  <c r="AJ694" i="17"/>
  <c r="V694" i="1"/>
  <c r="AK694" i="17" s="1"/>
  <c r="W694" i="1"/>
  <c r="AL694" i="17" s="1"/>
  <c r="X694" i="1"/>
  <c r="AM694" i="17" s="1"/>
  <c r="Y694" i="1"/>
  <c r="AN694" i="17" s="1"/>
  <c r="Z694" i="1"/>
  <c r="AO694" i="17" s="1"/>
  <c r="AA694" i="1"/>
  <c r="AP694" i="17" s="1"/>
  <c r="AB694" i="1"/>
  <c r="AQ694" i="17" s="1"/>
  <c r="Q695" i="1"/>
  <c r="R695" i="1"/>
  <c r="AG695" i="17" s="1"/>
  <c r="S695" i="1"/>
  <c r="AH695" i="17" s="1"/>
  <c r="T695" i="1"/>
  <c r="AI695" i="17" s="1"/>
  <c r="AJ695" i="17"/>
  <c r="V695" i="1"/>
  <c r="AK695" i="17" s="1"/>
  <c r="W695" i="1"/>
  <c r="AL695" i="17" s="1"/>
  <c r="X695" i="1"/>
  <c r="AM695" i="17" s="1"/>
  <c r="Y695" i="1"/>
  <c r="AN695" i="17" s="1"/>
  <c r="Z695" i="1"/>
  <c r="AO695" i="17" s="1"/>
  <c r="AA695" i="1"/>
  <c r="AP695" i="17" s="1"/>
  <c r="AB695" i="1"/>
  <c r="AQ695" i="17" s="1"/>
  <c r="Q696" i="1"/>
  <c r="R696" i="1"/>
  <c r="AG696" i="17" s="1"/>
  <c r="S696" i="1"/>
  <c r="AH696" i="17" s="1"/>
  <c r="T696" i="1"/>
  <c r="AI696" i="17" s="1"/>
  <c r="AJ696" i="17"/>
  <c r="V696" i="1"/>
  <c r="AK696" i="17" s="1"/>
  <c r="W696" i="1"/>
  <c r="AL696" i="17" s="1"/>
  <c r="X696" i="1"/>
  <c r="AM696" i="17" s="1"/>
  <c r="Y696" i="1"/>
  <c r="AN696" i="17" s="1"/>
  <c r="Z696" i="1"/>
  <c r="AO696" i="17" s="1"/>
  <c r="AA696" i="1"/>
  <c r="AP696" i="17" s="1"/>
  <c r="AB696" i="1"/>
  <c r="AQ696" i="17" s="1"/>
  <c r="Q697" i="1"/>
  <c r="R697" i="1"/>
  <c r="AG697" i="17" s="1"/>
  <c r="S697" i="1"/>
  <c r="AH697" i="17" s="1"/>
  <c r="T697" i="1"/>
  <c r="AI697" i="17" s="1"/>
  <c r="AJ697" i="17"/>
  <c r="V697" i="1"/>
  <c r="AK697" i="17" s="1"/>
  <c r="W697" i="1"/>
  <c r="AL697" i="17" s="1"/>
  <c r="X697" i="1"/>
  <c r="AM697" i="17" s="1"/>
  <c r="Y697" i="1"/>
  <c r="AN697" i="17" s="1"/>
  <c r="Z697" i="1"/>
  <c r="AO697" i="17" s="1"/>
  <c r="AA697" i="1"/>
  <c r="AP697" i="17" s="1"/>
  <c r="AB697" i="1"/>
  <c r="AQ697" i="17" s="1"/>
  <c r="Q698" i="1"/>
  <c r="R698" i="1"/>
  <c r="AG698" i="17" s="1"/>
  <c r="S698" i="1"/>
  <c r="AH698" i="17" s="1"/>
  <c r="T698" i="1"/>
  <c r="AI698" i="17" s="1"/>
  <c r="AJ698" i="17"/>
  <c r="V698" i="1"/>
  <c r="AK698" i="17" s="1"/>
  <c r="W698" i="1"/>
  <c r="AL698" i="17" s="1"/>
  <c r="X698" i="1"/>
  <c r="AM698" i="17" s="1"/>
  <c r="Y698" i="1"/>
  <c r="AN698" i="17" s="1"/>
  <c r="Z698" i="1"/>
  <c r="AO698" i="17" s="1"/>
  <c r="AA698" i="1"/>
  <c r="AP698" i="17" s="1"/>
  <c r="AB698" i="1"/>
  <c r="AQ698" i="17" s="1"/>
  <c r="Q699" i="1"/>
  <c r="R699" i="1"/>
  <c r="AG699" i="17" s="1"/>
  <c r="S699" i="1"/>
  <c r="AH699" i="17" s="1"/>
  <c r="T699" i="1"/>
  <c r="AI699" i="17" s="1"/>
  <c r="AJ699" i="17"/>
  <c r="V699" i="1"/>
  <c r="AK699" i="17" s="1"/>
  <c r="W699" i="1"/>
  <c r="AL699" i="17" s="1"/>
  <c r="X699" i="1"/>
  <c r="AM699" i="17" s="1"/>
  <c r="Y699" i="1"/>
  <c r="AN699" i="17" s="1"/>
  <c r="Z699" i="1"/>
  <c r="AO699" i="17" s="1"/>
  <c r="AA699" i="1"/>
  <c r="AP699" i="17" s="1"/>
  <c r="AB699" i="1"/>
  <c r="AQ699" i="17" s="1"/>
  <c r="Q700" i="1"/>
  <c r="R700" i="1"/>
  <c r="AG700" i="17" s="1"/>
  <c r="S700" i="1"/>
  <c r="AH700" i="17" s="1"/>
  <c r="T700" i="1"/>
  <c r="AI700" i="17" s="1"/>
  <c r="AJ700" i="17"/>
  <c r="V700" i="1"/>
  <c r="AK700" i="17" s="1"/>
  <c r="W700" i="1"/>
  <c r="AL700" i="17" s="1"/>
  <c r="X700" i="1"/>
  <c r="AM700" i="17" s="1"/>
  <c r="Y700" i="1"/>
  <c r="AN700" i="17" s="1"/>
  <c r="Z700" i="1"/>
  <c r="AO700" i="17" s="1"/>
  <c r="AA700" i="1"/>
  <c r="AP700" i="17" s="1"/>
  <c r="AB700" i="1"/>
  <c r="AQ700" i="17" s="1"/>
  <c r="Q701" i="1"/>
  <c r="R701" i="1"/>
  <c r="AG701" i="17" s="1"/>
  <c r="S701" i="1"/>
  <c r="AH701" i="17" s="1"/>
  <c r="T701" i="1"/>
  <c r="AI701" i="17" s="1"/>
  <c r="AJ701" i="17"/>
  <c r="V701" i="1"/>
  <c r="AK701" i="17" s="1"/>
  <c r="W701" i="1"/>
  <c r="AL701" i="17" s="1"/>
  <c r="X701" i="1"/>
  <c r="AM701" i="17" s="1"/>
  <c r="Y701" i="1"/>
  <c r="AN701" i="17" s="1"/>
  <c r="Z701" i="1"/>
  <c r="AO701" i="17" s="1"/>
  <c r="AA701" i="1"/>
  <c r="AP701" i="17" s="1"/>
  <c r="AB701" i="1"/>
  <c r="AQ701" i="17" s="1"/>
  <c r="Q702" i="1"/>
  <c r="R702" i="1"/>
  <c r="AG702" i="17" s="1"/>
  <c r="S702" i="1"/>
  <c r="AH702" i="17" s="1"/>
  <c r="T702" i="1"/>
  <c r="AI702" i="17" s="1"/>
  <c r="AJ702" i="17"/>
  <c r="V702" i="1"/>
  <c r="AK702" i="17" s="1"/>
  <c r="W702" i="1"/>
  <c r="AL702" i="17" s="1"/>
  <c r="X702" i="1"/>
  <c r="AM702" i="17" s="1"/>
  <c r="Y702" i="1"/>
  <c r="AN702" i="17" s="1"/>
  <c r="Z702" i="1"/>
  <c r="AO702" i="17" s="1"/>
  <c r="AA702" i="1"/>
  <c r="AP702" i="17" s="1"/>
  <c r="AB702" i="1"/>
  <c r="AQ702" i="17" s="1"/>
  <c r="Q703" i="1"/>
  <c r="R703" i="1"/>
  <c r="AG703" i="17" s="1"/>
  <c r="S703" i="1"/>
  <c r="AH703" i="17" s="1"/>
  <c r="T703" i="1"/>
  <c r="AI703" i="17" s="1"/>
  <c r="AJ703" i="17"/>
  <c r="V703" i="1"/>
  <c r="AK703" i="17" s="1"/>
  <c r="W703" i="1"/>
  <c r="AL703" i="17" s="1"/>
  <c r="X703" i="1"/>
  <c r="AM703" i="17" s="1"/>
  <c r="Y703" i="1"/>
  <c r="AN703" i="17" s="1"/>
  <c r="Z703" i="1"/>
  <c r="AO703" i="17" s="1"/>
  <c r="AA703" i="1"/>
  <c r="AP703" i="17" s="1"/>
  <c r="AB703" i="1"/>
  <c r="AQ703" i="17" s="1"/>
  <c r="Q704" i="1"/>
  <c r="R704" i="1"/>
  <c r="AG704" i="17" s="1"/>
  <c r="S704" i="1"/>
  <c r="AH704" i="17" s="1"/>
  <c r="T704" i="1"/>
  <c r="AI704" i="17" s="1"/>
  <c r="AJ704" i="17"/>
  <c r="V704" i="1"/>
  <c r="AK704" i="17" s="1"/>
  <c r="W704" i="1"/>
  <c r="AL704" i="17" s="1"/>
  <c r="X704" i="1"/>
  <c r="AM704" i="17" s="1"/>
  <c r="Y704" i="1"/>
  <c r="AN704" i="17" s="1"/>
  <c r="Z704" i="1"/>
  <c r="AO704" i="17" s="1"/>
  <c r="AA704" i="1"/>
  <c r="AP704" i="17" s="1"/>
  <c r="AB704" i="1"/>
  <c r="AQ704" i="17" s="1"/>
  <c r="Q705" i="1"/>
  <c r="R705" i="1"/>
  <c r="AG705" i="17" s="1"/>
  <c r="S705" i="1"/>
  <c r="AH705" i="17" s="1"/>
  <c r="T705" i="1"/>
  <c r="AI705" i="17" s="1"/>
  <c r="AJ705" i="17"/>
  <c r="V705" i="1"/>
  <c r="AK705" i="17" s="1"/>
  <c r="W705" i="1"/>
  <c r="AL705" i="17" s="1"/>
  <c r="X705" i="1"/>
  <c r="AM705" i="17" s="1"/>
  <c r="Y705" i="1"/>
  <c r="AN705" i="17" s="1"/>
  <c r="Z705" i="1"/>
  <c r="AO705" i="17" s="1"/>
  <c r="AA705" i="1"/>
  <c r="AP705" i="17" s="1"/>
  <c r="AB705" i="1"/>
  <c r="AQ705" i="17" s="1"/>
  <c r="Q706" i="1"/>
  <c r="R706" i="1"/>
  <c r="AG706" i="17" s="1"/>
  <c r="S706" i="1"/>
  <c r="AH706" i="17" s="1"/>
  <c r="T706" i="1"/>
  <c r="AI706" i="17" s="1"/>
  <c r="AJ706" i="17"/>
  <c r="V706" i="1"/>
  <c r="AK706" i="17" s="1"/>
  <c r="W706" i="1"/>
  <c r="AL706" i="17" s="1"/>
  <c r="X706" i="1"/>
  <c r="AM706" i="17" s="1"/>
  <c r="Y706" i="1"/>
  <c r="AN706" i="17" s="1"/>
  <c r="Z706" i="1"/>
  <c r="AO706" i="17" s="1"/>
  <c r="AA706" i="1"/>
  <c r="AP706" i="17" s="1"/>
  <c r="AB706" i="1"/>
  <c r="AQ706" i="17" s="1"/>
  <c r="Q707" i="1"/>
  <c r="R707" i="1"/>
  <c r="AG707" i="17" s="1"/>
  <c r="S707" i="1"/>
  <c r="AH707" i="17" s="1"/>
  <c r="T707" i="1"/>
  <c r="AI707" i="17" s="1"/>
  <c r="AJ707" i="17"/>
  <c r="V707" i="1"/>
  <c r="AK707" i="17" s="1"/>
  <c r="W707" i="1"/>
  <c r="AL707" i="17" s="1"/>
  <c r="X707" i="1"/>
  <c r="AM707" i="17" s="1"/>
  <c r="Y707" i="1"/>
  <c r="AN707" i="17" s="1"/>
  <c r="Z707" i="1"/>
  <c r="AO707" i="17" s="1"/>
  <c r="AA707" i="1"/>
  <c r="AP707" i="17" s="1"/>
  <c r="AB707" i="1"/>
  <c r="AQ707" i="17" s="1"/>
  <c r="Q708" i="1"/>
  <c r="R708" i="1"/>
  <c r="AG708" i="17" s="1"/>
  <c r="S708" i="1"/>
  <c r="AH708" i="17" s="1"/>
  <c r="T708" i="1"/>
  <c r="AI708" i="17" s="1"/>
  <c r="AJ708" i="17"/>
  <c r="V708" i="1"/>
  <c r="AK708" i="17" s="1"/>
  <c r="W708" i="1"/>
  <c r="AL708" i="17" s="1"/>
  <c r="X708" i="1"/>
  <c r="AM708" i="17" s="1"/>
  <c r="Y708" i="1"/>
  <c r="AN708" i="17" s="1"/>
  <c r="Z708" i="1"/>
  <c r="AO708" i="17" s="1"/>
  <c r="AA708" i="1"/>
  <c r="AP708" i="17" s="1"/>
  <c r="AB708" i="1"/>
  <c r="AQ708" i="17" s="1"/>
  <c r="Q709" i="1"/>
  <c r="R709" i="1"/>
  <c r="AG709" i="17" s="1"/>
  <c r="S709" i="1"/>
  <c r="AH709" i="17" s="1"/>
  <c r="T709" i="1"/>
  <c r="AI709" i="17" s="1"/>
  <c r="AJ709" i="17"/>
  <c r="V709" i="1"/>
  <c r="AK709" i="17" s="1"/>
  <c r="W709" i="1"/>
  <c r="AL709" i="17" s="1"/>
  <c r="X709" i="1"/>
  <c r="AM709" i="17" s="1"/>
  <c r="Y709" i="1"/>
  <c r="AN709" i="17" s="1"/>
  <c r="Z709" i="1"/>
  <c r="AO709" i="17" s="1"/>
  <c r="AA709" i="1"/>
  <c r="AP709" i="17" s="1"/>
  <c r="AB709" i="1"/>
  <c r="AQ709" i="17" s="1"/>
  <c r="Q710" i="1"/>
  <c r="R710" i="1"/>
  <c r="AG710" i="17" s="1"/>
  <c r="S710" i="1"/>
  <c r="AH710" i="17" s="1"/>
  <c r="T710" i="1"/>
  <c r="AI710" i="17" s="1"/>
  <c r="AJ710" i="17"/>
  <c r="V710" i="1"/>
  <c r="AK710" i="17" s="1"/>
  <c r="W710" i="1"/>
  <c r="AL710" i="17" s="1"/>
  <c r="X710" i="1"/>
  <c r="AM710" i="17" s="1"/>
  <c r="Y710" i="1"/>
  <c r="AN710" i="17" s="1"/>
  <c r="Z710" i="1"/>
  <c r="AO710" i="17" s="1"/>
  <c r="AA710" i="1"/>
  <c r="AP710" i="17" s="1"/>
  <c r="AB710" i="1"/>
  <c r="AQ710" i="17" s="1"/>
  <c r="Q711" i="1"/>
  <c r="R711" i="1"/>
  <c r="AG711" i="17" s="1"/>
  <c r="S711" i="1"/>
  <c r="AH711" i="17" s="1"/>
  <c r="T711" i="1"/>
  <c r="AI711" i="17" s="1"/>
  <c r="AJ711" i="17"/>
  <c r="V711" i="1"/>
  <c r="AK711" i="17" s="1"/>
  <c r="W711" i="1"/>
  <c r="AL711" i="17" s="1"/>
  <c r="X711" i="1"/>
  <c r="AM711" i="17" s="1"/>
  <c r="Y711" i="1"/>
  <c r="AN711" i="17" s="1"/>
  <c r="Z711" i="1"/>
  <c r="AO711" i="17" s="1"/>
  <c r="AA711" i="1"/>
  <c r="AP711" i="17" s="1"/>
  <c r="AB711" i="1"/>
  <c r="AQ711" i="17" s="1"/>
  <c r="Q712" i="1"/>
  <c r="R712" i="1"/>
  <c r="AG712" i="17" s="1"/>
  <c r="S712" i="1"/>
  <c r="AH712" i="17" s="1"/>
  <c r="T712" i="1"/>
  <c r="AI712" i="17" s="1"/>
  <c r="AJ712" i="17"/>
  <c r="V712" i="1"/>
  <c r="AK712" i="17" s="1"/>
  <c r="W712" i="1"/>
  <c r="AL712" i="17" s="1"/>
  <c r="X712" i="1"/>
  <c r="AM712" i="17" s="1"/>
  <c r="Y712" i="1"/>
  <c r="AN712" i="17" s="1"/>
  <c r="Z712" i="1"/>
  <c r="AO712" i="17" s="1"/>
  <c r="AA712" i="1"/>
  <c r="AP712" i="17" s="1"/>
  <c r="AB712" i="1"/>
  <c r="AQ712" i="17" s="1"/>
  <c r="Q713" i="1"/>
  <c r="R713" i="1"/>
  <c r="AG713" i="17" s="1"/>
  <c r="S713" i="1"/>
  <c r="AH713" i="17" s="1"/>
  <c r="T713" i="1"/>
  <c r="AI713" i="17" s="1"/>
  <c r="AJ713" i="17"/>
  <c r="V713" i="1"/>
  <c r="AK713" i="17" s="1"/>
  <c r="W713" i="1"/>
  <c r="AL713" i="17" s="1"/>
  <c r="X713" i="1"/>
  <c r="AM713" i="17" s="1"/>
  <c r="Y713" i="1"/>
  <c r="AN713" i="17" s="1"/>
  <c r="Z713" i="1"/>
  <c r="AO713" i="17" s="1"/>
  <c r="AA713" i="1"/>
  <c r="AP713" i="17" s="1"/>
  <c r="AB713" i="1"/>
  <c r="AQ713" i="17" s="1"/>
  <c r="Q714" i="1"/>
  <c r="R714" i="1"/>
  <c r="AG714" i="17" s="1"/>
  <c r="S714" i="1"/>
  <c r="AH714" i="17" s="1"/>
  <c r="T714" i="1"/>
  <c r="AI714" i="17" s="1"/>
  <c r="AJ714" i="17"/>
  <c r="V714" i="1"/>
  <c r="AK714" i="17" s="1"/>
  <c r="W714" i="1"/>
  <c r="AL714" i="17" s="1"/>
  <c r="X714" i="1"/>
  <c r="AM714" i="17" s="1"/>
  <c r="Y714" i="1"/>
  <c r="AN714" i="17" s="1"/>
  <c r="Z714" i="1"/>
  <c r="AO714" i="17" s="1"/>
  <c r="AA714" i="1"/>
  <c r="AP714" i="17" s="1"/>
  <c r="AB714" i="1"/>
  <c r="AQ714" i="17" s="1"/>
  <c r="Q715" i="1"/>
  <c r="R715" i="1"/>
  <c r="AG715" i="17" s="1"/>
  <c r="S715" i="1"/>
  <c r="AH715" i="17" s="1"/>
  <c r="T715" i="1"/>
  <c r="AI715" i="17" s="1"/>
  <c r="AJ715" i="17"/>
  <c r="V715" i="1"/>
  <c r="AK715" i="17" s="1"/>
  <c r="W715" i="1"/>
  <c r="AL715" i="17" s="1"/>
  <c r="X715" i="1"/>
  <c r="AM715" i="17" s="1"/>
  <c r="Y715" i="1"/>
  <c r="AN715" i="17" s="1"/>
  <c r="Z715" i="1"/>
  <c r="AO715" i="17" s="1"/>
  <c r="AA715" i="1"/>
  <c r="AP715" i="17" s="1"/>
  <c r="AB715" i="1"/>
  <c r="AQ715" i="17" s="1"/>
  <c r="Q716" i="1"/>
  <c r="R716" i="1"/>
  <c r="AG716" i="17" s="1"/>
  <c r="S716" i="1"/>
  <c r="AH716" i="17" s="1"/>
  <c r="T716" i="1"/>
  <c r="AI716" i="17" s="1"/>
  <c r="AJ716" i="17"/>
  <c r="V716" i="1"/>
  <c r="AK716" i="17" s="1"/>
  <c r="W716" i="1"/>
  <c r="AL716" i="17" s="1"/>
  <c r="X716" i="1"/>
  <c r="AM716" i="17" s="1"/>
  <c r="Y716" i="1"/>
  <c r="AN716" i="17" s="1"/>
  <c r="Z716" i="1"/>
  <c r="AO716" i="17" s="1"/>
  <c r="AA716" i="1"/>
  <c r="AP716" i="17" s="1"/>
  <c r="AB716" i="1"/>
  <c r="AQ716" i="17" s="1"/>
  <c r="Q717" i="1"/>
  <c r="R717" i="1"/>
  <c r="AG717" i="17" s="1"/>
  <c r="S717" i="1"/>
  <c r="AH717" i="17" s="1"/>
  <c r="T717" i="1"/>
  <c r="AI717" i="17" s="1"/>
  <c r="AJ717" i="17"/>
  <c r="V717" i="1"/>
  <c r="AK717" i="17" s="1"/>
  <c r="W717" i="1"/>
  <c r="AL717" i="17" s="1"/>
  <c r="X717" i="1"/>
  <c r="AM717" i="17" s="1"/>
  <c r="Y717" i="1"/>
  <c r="AN717" i="17" s="1"/>
  <c r="Z717" i="1"/>
  <c r="AO717" i="17" s="1"/>
  <c r="AA717" i="1"/>
  <c r="AP717" i="17" s="1"/>
  <c r="AB717" i="1"/>
  <c r="AQ717" i="17" s="1"/>
  <c r="Q718" i="1"/>
  <c r="R718" i="1"/>
  <c r="AG718" i="17" s="1"/>
  <c r="S718" i="1"/>
  <c r="AH718" i="17" s="1"/>
  <c r="T718" i="1"/>
  <c r="AI718" i="17" s="1"/>
  <c r="AJ718" i="17"/>
  <c r="V718" i="1"/>
  <c r="AK718" i="17" s="1"/>
  <c r="W718" i="1"/>
  <c r="AL718" i="17" s="1"/>
  <c r="X718" i="1"/>
  <c r="AM718" i="17" s="1"/>
  <c r="Y718" i="1"/>
  <c r="AN718" i="17" s="1"/>
  <c r="Z718" i="1"/>
  <c r="AO718" i="17" s="1"/>
  <c r="AA718" i="1"/>
  <c r="AP718" i="17" s="1"/>
  <c r="AB718" i="1"/>
  <c r="AQ718" i="17" s="1"/>
  <c r="Q719" i="1"/>
  <c r="R719" i="1"/>
  <c r="AG719" i="17" s="1"/>
  <c r="S719" i="1"/>
  <c r="AH719" i="17" s="1"/>
  <c r="T719" i="1"/>
  <c r="AI719" i="17" s="1"/>
  <c r="AJ719" i="17"/>
  <c r="V719" i="1"/>
  <c r="AK719" i="17" s="1"/>
  <c r="W719" i="1"/>
  <c r="AL719" i="17" s="1"/>
  <c r="X719" i="1"/>
  <c r="AM719" i="17" s="1"/>
  <c r="Y719" i="1"/>
  <c r="AN719" i="17" s="1"/>
  <c r="Z719" i="1"/>
  <c r="AO719" i="17" s="1"/>
  <c r="AA719" i="1"/>
  <c r="AP719" i="17" s="1"/>
  <c r="AB719" i="1"/>
  <c r="AQ719" i="17" s="1"/>
  <c r="Q720" i="1"/>
  <c r="R720" i="1"/>
  <c r="AG720" i="17" s="1"/>
  <c r="S720" i="1"/>
  <c r="AH720" i="17" s="1"/>
  <c r="T720" i="1"/>
  <c r="AI720" i="17" s="1"/>
  <c r="AJ720" i="17"/>
  <c r="V720" i="1"/>
  <c r="AK720" i="17" s="1"/>
  <c r="W720" i="1"/>
  <c r="AL720" i="17" s="1"/>
  <c r="X720" i="1"/>
  <c r="AM720" i="17" s="1"/>
  <c r="Y720" i="1"/>
  <c r="AN720" i="17" s="1"/>
  <c r="Z720" i="1"/>
  <c r="AO720" i="17" s="1"/>
  <c r="AA720" i="1"/>
  <c r="AP720" i="17" s="1"/>
  <c r="AB720" i="1"/>
  <c r="AQ720" i="17" s="1"/>
  <c r="Q721" i="1"/>
  <c r="R721" i="1"/>
  <c r="AG721" i="17" s="1"/>
  <c r="S721" i="1"/>
  <c r="AH721" i="17" s="1"/>
  <c r="T721" i="1"/>
  <c r="AI721" i="17" s="1"/>
  <c r="AJ721" i="17"/>
  <c r="V721" i="1"/>
  <c r="AK721" i="17" s="1"/>
  <c r="W721" i="1"/>
  <c r="AL721" i="17" s="1"/>
  <c r="X721" i="1"/>
  <c r="AM721" i="17" s="1"/>
  <c r="Y721" i="1"/>
  <c r="AN721" i="17" s="1"/>
  <c r="Z721" i="1"/>
  <c r="AO721" i="17" s="1"/>
  <c r="AA721" i="1"/>
  <c r="AP721" i="17" s="1"/>
  <c r="AB721" i="1"/>
  <c r="AQ721" i="17" s="1"/>
  <c r="Q722" i="1"/>
  <c r="R722" i="1"/>
  <c r="AG722" i="17" s="1"/>
  <c r="S722" i="1"/>
  <c r="AH722" i="17" s="1"/>
  <c r="T722" i="1"/>
  <c r="AI722" i="17" s="1"/>
  <c r="AJ722" i="17"/>
  <c r="V722" i="1"/>
  <c r="AK722" i="17" s="1"/>
  <c r="W722" i="1"/>
  <c r="AL722" i="17" s="1"/>
  <c r="X722" i="1"/>
  <c r="AM722" i="17" s="1"/>
  <c r="Y722" i="1"/>
  <c r="AN722" i="17" s="1"/>
  <c r="Z722" i="1"/>
  <c r="AO722" i="17" s="1"/>
  <c r="AA722" i="1"/>
  <c r="AP722" i="17" s="1"/>
  <c r="AB722" i="1"/>
  <c r="AQ722" i="17" s="1"/>
  <c r="Q723" i="1"/>
  <c r="R723" i="1"/>
  <c r="AG723" i="17" s="1"/>
  <c r="S723" i="1"/>
  <c r="AH723" i="17" s="1"/>
  <c r="T723" i="1"/>
  <c r="AI723" i="17" s="1"/>
  <c r="AJ723" i="17"/>
  <c r="V723" i="1"/>
  <c r="AK723" i="17" s="1"/>
  <c r="W723" i="1"/>
  <c r="AL723" i="17" s="1"/>
  <c r="X723" i="1"/>
  <c r="AM723" i="17" s="1"/>
  <c r="Y723" i="1"/>
  <c r="AN723" i="17" s="1"/>
  <c r="Z723" i="1"/>
  <c r="AO723" i="17" s="1"/>
  <c r="AA723" i="1"/>
  <c r="AP723" i="17" s="1"/>
  <c r="AB723" i="1"/>
  <c r="AQ723" i="17" s="1"/>
  <c r="Q724" i="1"/>
  <c r="R724" i="1"/>
  <c r="AG724" i="17" s="1"/>
  <c r="S724" i="1"/>
  <c r="AH724" i="17" s="1"/>
  <c r="T724" i="1"/>
  <c r="AI724" i="17" s="1"/>
  <c r="AJ724" i="17"/>
  <c r="V724" i="1"/>
  <c r="AK724" i="17" s="1"/>
  <c r="W724" i="1"/>
  <c r="AL724" i="17" s="1"/>
  <c r="X724" i="1"/>
  <c r="AM724" i="17" s="1"/>
  <c r="Y724" i="1"/>
  <c r="AN724" i="17" s="1"/>
  <c r="Z724" i="1"/>
  <c r="AO724" i="17" s="1"/>
  <c r="AA724" i="1"/>
  <c r="AP724" i="17" s="1"/>
  <c r="AB724" i="1"/>
  <c r="AQ724" i="17" s="1"/>
  <c r="Q725" i="1"/>
  <c r="R725" i="1"/>
  <c r="AG725" i="17" s="1"/>
  <c r="S725" i="1"/>
  <c r="AH725" i="17" s="1"/>
  <c r="T725" i="1"/>
  <c r="AI725" i="17" s="1"/>
  <c r="AJ725" i="17"/>
  <c r="V725" i="1"/>
  <c r="AK725" i="17" s="1"/>
  <c r="W725" i="1"/>
  <c r="AL725" i="17" s="1"/>
  <c r="X725" i="1"/>
  <c r="AM725" i="17" s="1"/>
  <c r="Y725" i="1"/>
  <c r="AN725" i="17" s="1"/>
  <c r="Z725" i="1"/>
  <c r="AO725" i="17" s="1"/>
  <c r="AA725" i="1"/>
  <c r="AP725" i="17" s="1"/>
  <c r="AB725" i="1"/>
  <c r="AQ725" i="17" s="1"/>
  <c r="Q726" i="1"/>
  <c r="R726" i="1"/>
  <c r="AG726" i="17" s="1"/>
  <c r="S726" i="1"/>
  <c r="AH726" i="17" s="1"/>
  <c r="T726" i="1"/>
  <c r="AI726" i="17" s="1"/>
  <c r="AJ726" i="17"/>
  <c r="V726" i="1"/>
  <c r="AK726" i="17" s="1"/>
  <c r="W726" i="1"/>
  <c r="AL726" i="17" s="1"/>
  <c r="X726" i="1"/>
  <c r="AM726" i="17" s="1"/>
  <c r="Y726" i="1"/>
  <c r="AN726" i="17" s="1"/>
  <c r="Z726" i="1"/>
  <c r="AO726" i="17" s="1"/>
  <c r="AA726" i="1"/>
  <c r="AP726" i="17" s="1"/>
  <c r="AB726" i="1"/>
  <c r="AQ726" i="17" s="1"/>
  <c r="Q727" i="1"/>
  <c r="R727" i="1"/>
  <c r="AG727" i="17" s="1"/>
  <c r="S727" i="1"/>
  <c r="AH727" i="17" s="1"/>
  <c r="T727" i="1"/>
  <c r="AI727" i="17" s="1"/>
  <c r="AJ727" i="17"/>
  <c r="V727" i="1"/>
  <c r="AK727" i="17" s="1"/>
  <c r="W727" i="1"/>
  <c r="AL727" i="17" s="1"/>
  <c r="X727" i="1"/>
  <c r="AM727" i="17" s="1"/>
  <c r="Y727" i="1"/>
  <c r="AN727" i="17" s="1"/>
  <c r="Z727" i="1"/>
  <c r="AO727" i="17" s="1"/>
  <c r="AA727" i="1"/>
  <c r="AP727" i="17" s="1"/>
  <c r="AB727" i="1"/>
  <c r="AQ727" i="17" s="1"/>
  <c r="Q728" i="1"/>
  <c r="R728" i="1"/>
  <c r="AG728" i="17" s="1"/>
  <c r="S728" i="1"/>
  <c r="AH728" i="17" s="1"/>
  <c r="T728" i="1"/>
  <c r="AI728" i="17" s="1"/>
  <c r="AJ728" i="17"/>
  <c r="V728" i="1"/>
  <c r="AK728" i="17" s="1"/>
  <c r="W728" i="1"/>
  <c r="AL728" i="17" s="1"/>
  <c r="X728" i="1"/>
  <c r="AM728" i="17" s="1"/>
  <c r="Y728" i="1"/>
  <c r="AN728" i="17" s="1"/>
  <c r="Z728" i="1"/>
  <c r="AO728" i="17" s="1"/>
  <c r="AA728" i="1"/>
  <c r="AP728" i="17" s="1"/>
  <c r="AB728" i="1"/>
  <c r="AQ728" i="17" s="1"/>
  <c r="Q729" i="1"/>
  <c r="R729" i="1"/>
  <c r="AG729" i="17" s="1"/>
  <c r="S729" i="1"/>
  <c r="AH729" i="17" s="1"/>
  <c r="T729" i="1"/>
  <c r="AI729" i="17" s="1"/>
  <c r="AJ729" i="17"/>
  <c r="V729" i="1"/>
  <c r="AK729" i="17" s="1"/>
  <c r="W729" i="1"/>
  <c r="AL729" i="17" s="1"/>
  <c r="X729" i="1"/>
  <c r="AM729" i="17" s="1"/>
  <c r="Y729" i="1"/>
  <c r="AN729" i="17" s="1"/>
  <c r="Z729" i="1"/>
  <c r="AO729" i="17" s="1"/>
  <c r="AA729" i="1"/>
  <c r="AP729" i="17" s="1"/>
  <c r="AB729" i="1"/>
  <c r="AQ729" i="17" s="1"/>
  <c r="Q730" i="1"/>
  <c r="R730" i="1"/>
  <c r="AG730" i="17" s="1"/>
  <c r="S730" i="1"/>
  <c r="AH730" i="17" s="1"/>
  <c r="T730" i="1"/>
  <c r="AI730" i="17" s="1"/>
  <c r="AJ730" i="17"/>
  <c r="V730" i="1"/>
  <c r="AK730" i="17" s="1"/>
  <c r="W730" i="1"/>
  <c r="AL730" i="17" s="1"/>
  <c r="X730" i="1"/>
  <c r="AM730" i="17" s="1"/>
  <c r="Y730" i="1"/>
  <c r="AN730" i="17" s="1"/>
  <c r="Z730" i="1"/>
  <c r="AO730" i="17" s="1"/>
  <c r="AA730" i="1"/>
  <c r="AP730" i="17" s="1"/>
  <c r="AB730" i="1"/>
  <c r="AQ730" i="17" s="1"/>
  <c r="Q731" i="1"/>
  <c r="R731" i="1"/>
  <c r="AG731" i="17" s="1"/>
  <c r="S731" i="1"/>
  <c r="AH731" i="17" s="1"/>
  <c r="T731" i="1"/>
  <c r="AI731" i="17" s="1"/>
  <c r="AJ731" i="17"/>
  <c r="V731" i="1"/>
  <c r="AK731" i="17" s="1"/>
  <c r="W731" i="1"/>
  <c r="AL731" i="17" s="1"/>
  <c r="X731" i="1"/>
  <c r="AM731" i="17" s="1"/>
  <c r="Y731" i="1"/>
  <c r="AN731" i="17" s="1"/>
  <c r="Z731" i="1"/>
  <c r="AO731" i="17" s="1"/>
  <c r="AA731" i="1"/>
  <c r="AP731" i="17" s="1"/>
  <c r="AB731" i="1"/>
  <c r="AQ731" i="17" s="1"/>
  <c r="Q732" i="1"/>
  <c r="R732" i="1"/>
  <c r="AG732" i="17" s="1"/>
  <c r="S732" i="1"/>
  <c r="AH732" i="17" s="1"/>
  <c r="T732" i="1"/>
  <c r="AI732" i="17" s="1"/>
  <c r="AJ732" i="17"/>
  <c r="V732" i="1"/>
  <c r="AK732" i="17" s="1"/>
  <c r="W732" i="1"/>
  <c r="AL732" i="17" s="1"/>
  <c r="X732" i="1"/>
  <c r="AM732" i="17" s="1"/>
  <c r="Y732" i="1"/>
  <c r="AN732" i="17" s="1"/>
  <c r="Z732" i="1"/>
  <c r="AO732" i="17" s="1"/>
  <c r="AA732" i="1"/>
  <c r="AP732" i="17" s="1"/>
  <c r="AB732" i="1"/>
  <c r="AQ732" i="17" s="1"/>
  <c r="Q733" i="1"/>
  <c r="R733" i="1"/>
  <c r="AG733" i="17" s="1"/>
  <c r="S733" i="1"/>
  <c r="AH733" i="17" s="1"/>
  <c r="T733" i="1"/>
  <c r="AI733" i="17" s="1"/>
  <c r="AJ733" i="17"/>
  <c r="V733" i="1"/>
  <c r="AK733" i="17" s="1"/>
  <c r="W733" i="1"/>
  <c r="AL733" i="17" s="1"/>
  <c r="X733" i="1"/>
  <c r="AM733" i="17" s="1"/>
  <c r="Y733" i="1"/>
  <c r="AN733" i="17" s="1"/>
  <c r="Z733" i="1"/>
  <c r="AO733" i="17" s="1"/>
  <c r="AA733" i="1"/>
  <c r="AP733" i="17" s="1"/>
  <c r="AB733" i="1"/>
  <c r="AQ733" i="17" s="1"/>
  <c r="Q734" i="1"/>
  <c r="R734" i="1"/>
  <c r="AG734" i="17" s="1"/>
  <c r="S734" i="1"/>
  <c r="AH734" i="17" s="1"/>
  <c r="T734" i="1"/>
  <c r="AI734" i="17" s="1"/>
  <c r="AJ734" i="17"/>
  <c r="V734" i="1"/>
  <c r="AK734" i="17" s="1"/>
  <c r="W734" i="1"/>
  <c r="AL734" i="17" s="1"/>
  <c r="X734" i="1"/>
  <c r="AM734" i="17" s="1"/>
  <c r="Y734" i="1"/>
  <c r="AN734" i="17" s="1"/>
  <c r="Z734" i="1"/>
  <c r="AO734" i="17" s="1"/>
  <c r="AA734" i="1"/>
  <c r="AP734" i="17" s="1"/>
  <c r="AB734" i="1"/>
  <c r="AQ734" i="17" s="1"/>
  <c r="Q735" i="1"/>
  <c r="R735" i="1"/>
  <c r="AG735" i="17" s="1"/>
  <c r="S735" i="1"/>
  <c r="AH735" i="17" s="1"/>
  <c r="T735" i="1"/>
  <c r="AI735" i="17" s="1"/>
  <c r="AJ735" i="17"/>
  <c r="V735" i="1"/>
  <c r="AK735" i="17" s="1"/>
  <c r="W735" i="1"/>
  <c r="AL735" i="17" s="1"/>
  <c r="X735" i="1"/>
  <c r="AM735" i="17" s="1"/>
  <c r="Y735" i="1"/>
  <c r="AN735" i="17" s="1"/>
  <c r="Z735" i="1"/>
  <c r="AO735" i="17" s="1"/>
  <c r="AA735" i="1"/>
  <c r="AP735" i="17" s="1"/>
  <c r="AB735" i="1"/>
  <c r="AQ735" i="17" s="1"/>
  <c r="Q736" i="1"/>
  <c r="R736" i="1"/>
  <c r="AG736" i="17" s="1"/>
  <c r="S736" i="1"/>
  <c r="AH736" i="17" s="1"/>
  <c r="T736" i="1"/>
  <c r="AI736" i="17" s="1"/>
  <c r="AJ736" i="17"/>
  <c r="V736" i="1"/>
  <c r="AK736" i="17" s="1"/>
  <c r="W736" i="1"/>
  <c r="AL736" i="17" s="1"/>
  <c r="X736" i="1"/>
  <c r="AM736" i="17" s="1"/>
  <c r="Y736" i="1"/>
  <c r="AN736" i="17" s="1"/>
  <c r="Z736" i="1"/>
  <c r="AO736" i="17" s="1"/>
  <c r="AA736" i="1"/>
  <c r="AP736" i="17" s="1"/>
  <c r="AB736" i="1"/>
  <c r="AQ736" i="17" s="1"/>
  <c r="Q737" i="1"/>
  <c r="R737" i="1"/>
  <c r="AG737" i="17" s="1"/>
  <c r="S737" i="1"/>
  <c r="AH737" i="17" s="1"/>
  <c r="T737" i="1"/>
  <c r="AI737" i="17" s="1"/>
  <c r="AJ737" i="17"/>
  <c r="V737" i="1"/>
  <c r="AK737" i="17" s="1"/>
  <c r="W737" i="1"/>
  <c r="AL737" i="17" s="1"/>
  <c r="X737" i="1"/>
  <c r="AM737" i="17" s="1"/>
  <c r="Y737" i="1"/>
  <c r="AN737" i="17" s="1"/>
  <c r="Z737" i="1"/>
  <c r="AO737" i="17" s="1"/>
  <c r="AA737" i="1"/>
  <c r="AP737" i="17" s="1"/>
  <c r="AB737" i="1"/>
  <c r="AQ737" i="17" s="1"/>
  <c r="Q738" i="1"/>
  <c r="R738" i="1"/>
  <c r="AG738" i="17" s="1"/>
  <c r="S738" i="1"/>
  <c r="AH738" i="17" s="1"/>
  <c r="T738" i="1"/>
  <c r="AI738" i="17" s="1"/>
  <c r="AJ738" i="17"/>
  <c r="V738" i="1"/>
  <c r="AK738" i="17" s="1"/>
  <c r="W738" i="1"/>
  <c r="AL738" i="17" s="1"/>
  <c r="X738" i="1"/>
  <c r="AM738" i="17" s="1"/>
  <c r="Y738" i="1"/>
  <c r="AN738" i="17" s="1"/>
  <c r="Z738" i="1"/>
  <c r="AO738" i="17" s="1"/>
  <c r="AA738" i="1"/>
  <c r="AP738" i="17" s="1"/>
  <c r="AB738" i="1"/>
  <c r="AQ738" i="17" s="1"/>
  <c r="Q739" i="1"/>
  <c r="R739" i="1"/>
  <c r="AG739" i="17" s="1"/>
  <c r="S739" i="1"/>
  <c r="AH739" i="17" s="1"/>
  <c r="T739" i="1"/>
  <c r="AI739" i="17" s="1"/>
  <c r="AJ739" i="17"/>
  <c r="V739" i="1"/>
  <c r="AK739" i="17" s="1"/>
  <c r="W739" i="1"/>
  <c r="AL739" i="17" s="1"/>
  <c r="X739" i="1"/>
  <c r="AM739" i="17" s="1"/>
  <c r="Y739" i="1"/>
  <c r="AN739" i="17" s="1"/>
  <c r="Z739" i="1"/>
  <c r="AO739" i="17" s="1"/>
  <c r="AA739" i="1"/>
  <c r="AP739" i="17" s="1"/>
  <c r="AB739" i="1"/>
  <c r="AQ739" i="17" s="1"/>
  <c r="Q740" i="1"/>
  <c r="R740" i="1"/>
  <c r="AG740" i="17" s="1"/>
  <c r="S740" i="1"/>
  <c r="AH740" i="17" s="1"/>
  <c r="T740" i="1"/>
  <c r="AI740" i="17" s="1"/>
  <c r="AJ740" i="17"/>
  <c r="V740" i="1"/>
  <c r="AK740" i="17" s="1"/>
  <c r="W740" i="1"/>
  <c r="AL740" i="17" s="1"/>
  <c r="X740" i="1"/>
  <c r="AM740" i="17" s="1"/>
  <c r="Y740" i="1"/>
  <c r="AN740" i="17" s="1"/>
  <c r="Z740" i="1"/>
  <c r="AO740" i="17" s="1"/>
  <c r="AA740" i="1"/>
  <c r="AP740" i="17" s="1"/>
  <c r="AB740" i="1"/>
  <c r="AQ740" i="17" s="1"/>
  <c r="Q741" i="1"/>
  <c r="R741" i="1"/>
  <c r="AG741" i="17" s="1"/>
  <c r="S741" i="1"/>
  <c r="AH741" i="17" s="1"/>
  <c r="T741" i="1"/>
  <c r="AI741" i="17" s="1"/>
  <c r="AJ741" i="17"/>
  <c r="V741" i="1"/>
  <c r="AK741" i="17" s="1"/>
  <c r="W741" i="1"/>
  <c r="AL741" i="17" s="1"/>
  <c r="X741" i="1"/>
  <c r="AM741" i="17" s="1"/>
  <c r="Y741" i="1"/>
  <c r="AN741" i="17" s="1"/>
  <c r="Z741" i="1"/>
  <c r="AO741" i="17" s="1"/>
  <c r="AA741" i="1"/>
  <c r="AP741" i="17" s="1"/>
  <c r="AB741" i="1"/>
  <c r="AQ741" i="17" s="1"/>
  <c r="Q742" i="1"/>
  <c r="R742" i="1"/>
  <c r="AG742" i="17" s="1"/>
  <c r="S742" i="1"/>
  <c r="AH742" i="17" s="1"/>
  <c r="T742" i="1"/>
  <c r="AI742" i="17" s="1"/>
  <c r="AJ742" i="17"/>
  <c r="V742" i="1"/>
  <c r="AK742" i="17" s="1"/>
  <c r="W742" i="1"/>
  <c r="AL742" i="17" s="1"/>
  <c r="X742" i="1"/>
  <c r="AM742" i="17" s="1"/>
  <c r="Y742" i="1"/>
  <c r="AN742" i="17" s="1"/>
  <c r="Z742" i="1"/>
  <c r="AO742" i="17" s="1"/>
  <c r="AA742" i="1"/>
  <c r="AP742" i="17" s="1"/>
  <c r="AB742" i="1"/>
  <c r="AQ742" i="17" s="1"/>
  <c r="Q743" i="1"/>
  <c r="R743" i="1"/>
  <c r="AG743" i="17" s="1"/>
  <c r="S743" i="1"/>
  <c r="AH743" i="17" s="1"/>
  <c r="T743" i="1"/>
  <c r="AI743" i="17" s="1"/>
  <c r="AJ743" i="17"/>
  <c r="V743" i="1"/>
  <c r="AK743" i="17" s="1"/>
  <c r="W743" i="1"/>
  <c r="AL743" i="17" s="1"/>
  <c r="X743" i="1"/>
  <c r="AM743" i="17" s="1"/>
  <c r="Y743" i="1"/>
  <c r="AN743" i="17" s="1"/>
  <c r="Z743" i="1"/>
  <c r="AO743" i="17" s="1"/>
  <c r="AA743" i="1"/>
  <c r="AP743" i="17" s="1"/>
  <c r="AB743" i="1"/>
  <c r="AQ743" i="17" s="1"/>
  <c r="Q744" i="1"/>
  <c r="R744" i="1"/>
  <c r="AG744" i="17" s="1"/>
  <c r="S744" i="1"/>
  <c r="AH744" i="17" s="1"/>
  <c r="T744" i="1"/>
  <c r="AI744" i="17" s="1"/>
  <c r="AJ744" i="17"/>
  <c r="V744" i="1"/>
  <c r="AK744" i="17" s="1"/>
  <c r="W744" i="1"/>
  <c r="AL744" i="17" s="1"/>
  <c r="X744" i="1"/>
  <c r="AM744" i="17" s="1"/>
  <c r="Y744" i="1"/>
  <c r="AN744" i="17" s="1"/>
  <c r="Z744" i="1"/>
  <c r="AO744" i="17" s="1"/>
  <c r="AA744" i="1"/>
  <c r="AP744" i="17" s="1"/>
  <c r="AB744" i="1"/>
  <c r="AQ744" i="17" s="1"/>
  <c r="Q745" i="1"/>
  <c r="R745" i="1"/>
  <c r="AG745" i="17" s="1"/>
  <c r="S745" i="1"/>
  <c r="AH745" i="17" s="1"/>
  <c r="T745" i="1"/>
  <c r="AI745" i="17" s="1"/>
  <c r="AJ745" i="17"/>
  <c r="V745" i="1"/>
  <c r="AK745" i="17" s="1"/>
  <c r="W745" i="1"/>
  <c r="AL745" i="17" s="1"/>
  <c r="X745" i="1"/>
  <c r="AM745" i="17" s="1"/>
  <c r="Y745" i="1"/>
  <c r="AN745" i="17" s="1"/>
  <c r="Z745" i="1"/>
  <c r="AO745" i="17" s="1"/>
  <c r="AA745" i="1"/>
  <c r="AP745" i="17" s="1"/>
  <c r="AB745" i="1"/>
  <c r="AQ745" i="17" s="1"/>
  <c r="Q746" i="1"/>
  <c r="R746" i="1"/>
  <c r="AG746" i="17" s="1"/>
  <c r="S746" i="1"/>
  <c r="AH746" i="17" s="1"/>
  <c r="T746" i="1"/>
  <c r="AI746" i="17" s="1"/>
  <c r="AJ746" i="17"/>
  <c r="V746" i="1"/>
  <c r="AK746" i="17" s="1"/>
  <c r="W746" i="1"/>
  <c r="AL746" i="17" s="1"/>
  <c r="X746" i="1"/>
  <c r="AM746" i="17" s="1"/>
  <c r="Y746" i="1"/>
  <c r="AN746" i="17" s="1"/>
  <c r="Z746" i="1"/>
  <c r="AO746" i="17" s="1"/>
  <c r="AA746" i="1"/>
  <c r="AP746" i="17" s="1"/>
  <c r="AB746" i="1"/>
  <c r="AQ746" i="17" s="1"/>
  <c r="Q747" i="1"/>
  <c r="R747" i="1"/>
  <c r="AG747" i="17" s="1"/>
  <c r="S747" i="1"/>
  <c r="AH747" i="17" s="1"/>
  <c r="T747" i="1"/>
  <c r="AI747" i="17" s="1"/>
  <c r="AJ747" i="17"/>
  <c r="V747" i="1"/>
  <c r="AK747" i="17" s="1"/>
  <c r="W747" i="1"/>
  <c r="AL747" i="17" s="1"/>
  <c r="X747" i="1"/>
  <c r="AM747" i="17" s="1"/>
  <c r="Y747" i="1"/>
  <c r="AN747" i="17" s="1"/>
  <c r="Z747" i="1"/>
  <c r="AO747" i="17" s="1"/>
  <c r="AA747" i="1"/>
  <c r="AP747" i="17" s="1"/>
  <c r="AB747" i="1"/>
  <c r="AQ747" i="17" s="1"/>
  <c r="Q748" i="1"/>
  <c r="R748" i="1"/>
  <c r="AG748" i="17" s="1"/>
  <c r="S748" i="1"/>
  <c r="AH748" i="17" s="1"/>
  <c r="T748" i="1"/>
  <c r="AI748" i="17" s="1"/>
  <c r="AJ748" i="17"/>
  <c r="V748" i="1"/>
  <c r="AK748" i="17" s="1"/>
  <c r="W748" i="1"/>
  <c r="AL748" i="17" s="1"/>
  <c r="X748" i="1"/>
  <c r="AM748" i="17" s="1"/>
  <c r="Y748" i="1"/>
  <c r="AN748" i="17" s="1"/>
  <c r="Z748" i="1"/>
  <c r="AO748" i="17" s="1"/>
  <c r="AA748" i="1"/>
  <c r="AP748" i="17" s="1"/>
  <c r="AB748" i="1"/>
  <c r="AQ748" i="17" s="1"/>
  <c r="Q749" i="1"/>
  <c r="R749" i="1"/>
  <c r="AG749" i="17" s="1"/>
  <c r="S749" i="1"/>
  <c r="AH749" i="17" s="1"/>
  <c r="T749" i="1"/>
  <c r="AI749" i="17" s="1"/>
  <c r="AJ749" i="17"/>
  <c r="V749" i="1"/>
  <c r="AK749" i="17" s="1"/>
  <c r="W749" i="1"/>
  <c r="AL749" i="17" s="1"/>
  <c r="X749" i="1"/>
  <c r="AM749" i="17" s="1"/>
  <c r="Y749" i="1"/>
  <c r="AN749" i="17" s="1"/>
  <c r="Z749" i="1"/>
  <c r="AO749" i="17" s="1"/>
  <c r="AA749" i="1"/>
  <c r="AP749" i="17" s="1"/>
  <c r="AB749" i="1"/>
  <c r="AQ749" i="17" s="1"/>
  <c r="Q750" i="1"/>
  <c r="R750" i="1"/>
  <c r="AG750" i="17" s="1"/>
  <c r="S750" i="1"/>
  <c r="AH750" i="17" s="1"/>
  <c r="T750" i="1"/>
  <c r="AI750" i="17" s="1"/>
  <c r="AJ750" i="17"/>
  <c r="V750" i="1"/>
  <c r="AK750" i="17" s="1"/>
  <c r="W750" i="1"/>
  <c r="AL750" i="17" s="1"/>
  <c r="X750" i="1"/>
  <c r="AM750" i="17" s="1"/>
  <c r="Y750" i="1"/>
  <c r="AN750" i="17" s="1"/>
  <c r="Z750" i="1"/>
  <c r="AO750" i="17" s="1"/>
  <c r="AA750" i="1"/>
  <c r="AP750" i="17" s="1"/>
  <c r="AB750" i="1"/>
  <c r="AQ750" i="17" s="1"/>
  <c r="Q751" i="1"/>
  <c r="R751" i="1"/>
  <c r="AG751" i="17" s="1"/>
  <c r="S751" i="1"/>
  <c r="AH751" i="17" s="1"/>
  <c r="T751" i="1"/>
  <c r="AI751" i="17" s="1"/>
  <c r="AJ751" i="17"/>
  <c r="V751" i="1"/>
  <c r="AK751" i="17" s="1"/>
  <c r="W751" i="1"/>
  <c r="AL751" i="17" s="1"/>
  <c r="X751" i="1"/>
  <c r="AM751" i="17" s="1"/>
  <c r="Y751" i="1"/>
  <c r="AN751" i="17" s="1"/>
  <c r="Z751" i="1"/>
  <c r="AO751" i="17" s="1"/>
  <c r="AA751" i="1"/>
  <c r="AP751" i="17" s="1"/>
  <c r="AB751" i="1"/>
  <c r="AQ751" i="17" s="1"/>
  <c r="Q752" i="1"/>
  <c r="R752" i="1"/>
  <c r="AG752" i="17" s="1"/>
  <c r="S752" i="1"/>
  <c r="AH752" i="17" s="1"/>
  <c r="T752" i="1"/>
  <c r="AI752" i="17" s="1"/>
  <c r="AJ752" i="17"/>
  <c r="V752" i="1"/>
  <c r="AK752" i="17" s="1"/>
  <c r="W752" i="1"/>
  <c r="AL752" i="17" s="1"/>
  <c r="X752" i="1"/>
  <c r="AM752" i="17" s="1"/>
  <c r="Y752" i="1"/>
  <c r="AN752" i="17" s="1"/>
  <c r="Z752" i="1"/>
  <c r="AO752" i="17" s="1"/>
  <c r="AA752" i="1"/>
  <c r="AP752" i="17" s="1"/>
  <c r="AB752" i="1"/>
  <c r="AQ752" i="17" s="1"/>
  <c r="Q753" i="1"/>
  <c r="R753" i="1"/>
  <c r="AG753" i="17" s="1"/>
  <c r="S753" i="1"/>
  <c r="AH753" i="17" s="1"/>
  <c r="T753" i="1"/>
  <c r="AI753" i="17" s="1"/>
  <c r="AJ753" i="17"/>
  <c r="V753" i="1"/>
  <c r="AK753" i="17" s="1"/>
  <c r="W753" i="1"/>
  <c r="AL753" i="17" s="1"/>
  <c r="X753" i="1"/>
  <c r="AM753" i="17" s="1"/>
  <c r="Y753" i="1"/>
  <c r="AN753" i="17" s="1"/>
  <c r="Z753" i="1"/>
  <c r="AO753" i="17" s="1"/>
  <c r="AA753" i="1"/>
  <c r="AP753" i="17" s="1"/>
  <c r="AB753" i="1"/>
  <c r="AQ753" i="17" s="1"/>
  <c r="Q754" i="1"/>
  <c r="R754" i="1"/>
  <c r="AG754" i="17" s="1"/>
  <c r="S754" i="1"/>
  <c r="AH754" i="17" s="1"/>
  <c r="T754" i="1"/>
  <c r="AI754" i="17" s="1"/>
  <c r="AJ754" i="17"/>
  <c r="V754" i="1"/>
  <c r="AK754" i="17" s="1"/>
  <c r="W754" i="1"/>
  <c r="AL754" i="17" s="1"/>
  <c r="X754" i="1"/>
  <c r="AM754" i="17" s="1"/>
  <c r="Y754" i="1"/>
  <c r="AN754" i="17" s="1"/>
  <c r="Z754" i="1"/>
  <c r="AO754" i="17" s="1"/>
  <c r="AA754" i="1"/>
  <c r="AP754" i="17" s="1"/>
  <c r="AB754" i="1"/>
  <c r="AQ754" i="17" s="1"/>
  <c r="Q755" i="1"/>
  <c r="R755" i="1"/>
  <c r="AG755" i="17" s="1"/>
  <c r="S755" i="1"/>
  <c r="AH755" i="17" s="1"/>
  <c r="T755" i="1"/>
  <c r="AI755" i="17" s="1"/>
  <c r="AJ755" i="17"/>
  <c r="V755" i="1"/>
  <c r="AK755" i="17" s="1"/>
  <c r="W755" i="1"/>
  <c r="AL755" i="17" s="1"/>
  <c r="X755" i="1"/>
  <c r="AM755" i="17" s="1"/>
  <c r="Y755" i="1"/>
  <c r="AN755" i="17" s="1"/>
  <c r="Z755" i="1"/>
  <c r="AO755" i="17" s="1"/>
  <c r="AA755" i="1"/>
  <c r="AP755" i="17" s="1"/>
  <c r="AB755" i="1"/>
  <c r="AQ755" i="17" s="1"/>
  <c r="Q756" i="1"/>
  <c r="R756" i="1"/>
  <c r="AG756" i="17" s="1"/>
  <c r="S756" i="1"/>
  <c r="AH756" i="17" s="1"/>
  <c r="T756" i="1"/>
  <c r="AI756" i="17" s="1"/>
  <c r="AJ756" i="17"/>
  <c r="V756" i="1"/>
  <c r="AK756" i="17" s="1"/>
  <c r="W756" i="1"/>
  <c r="AL756" i="17" s="1"/>
  <c r="X756" i="1"/>
  <c r="AM756" i="17" s="1"/>
  <c r="Y756" i="1"/>
  <c r="AN756" i="17" s="1"/>
  <c r="Z756" i="1"/>
  <c r="AO756" i="17" s="1"/>
  <c r="AA756" i="1"/>
  <c r="AP756" i="17" s="1"/>
  <c r="AB756" i="1"/>
  <c r="AQ756" i="17" s="1"/>
  <c r="Q757" i="1"/>
  <c r="R757" i="1"/>
  <c r="AG757" i="17" s="1"/>
  <c r="S757" i="1"/>
  <c r="AH757" i="17" s="1"/>
  <c r="T757" i="1"/>
  <c r="AI757" i="17" s="1"/>
  <c r="AJ757" i="17"/>
  <c r="V757" i="1"/>
  <c r="AK757" i="17" s="1"/>
  <c r="W757" i="1"/>
  <c r="AL757" i="17" s="1"/>
  <c r="X757" i="1"/>
  <c r="AM757" i="17" s="1"/>
  <c r="Y757" i="1"/>
  <c r="AN757" i="17" s="1"/>
  <c r="Z757" i="1"/>
  <c r="AO757" i="17" s="1"/>
  <c r="AA757" i="1"/>
  <c r="AP757" i="17" s="1"/>
  <c r="AB757" i="1"/>
  <c r="AQ757" i="17" s="1"/>
  <c r="Q758" i="1"/>
  <c r="R758" i="1"/>
  <c r="AG758" i="17" s="1"/>
  <c r="S758" i="1"/>
  <c r="AH758" i="17" s="1"/>
  <c r="T758" i="1"/>
  <c r="AI758" i="17" s="1"/>
  <c r="AJ758" i="17"/>
  <c r="V758" i="1"/>
  <c r="AK758" i="17" s="1"/>
  <c r="W758" i="1"/>
  <c r="AL758" i="17" s="1"/>
  <c r="X758" i="1"/>
  <c r="AM758" i="17" s="1"/>
  <c r="Y758" i="1"/>
  <c r="AN758" i="17" s="1"/>
  <c r="Z758" i="1"/>
  <c r="AO758" i="17" s="1"/>
  <c r="AA758" i="1"/>
  <c r="AP758" i="17" s="1"/>
  <c r="AB758" i="1"/>
  <c r="AQ758" i="17" s="1"/>
  <c r="Q759" i="1"/>
  <c r="R759" i="1"/>
  <c r="AG759" i="17" s="1"/>
  <c r="S759" i="1"/>
  <c r="AH759" i="17" s="1"/>
  <c r="T759" i="1"/>
  <c r="AI759" i="17" s="1"/>
  <c r="AJ759" i="17"/>
  <c r="V759" i="1"/>
  <c r="AK759" i="17" s="1"/>
  <c r="W759" i="1"/>
  <c r="AL759" i="17" s="1"/>
  <c r="X759" i="1"/>
  <c r="AM759" i="17" s="1"/>
  <c r="Y759" i="1"/>
  <c r="AN759" i="17" s="1"/>
  <c r="Z759" i="1"/>
  <c r="AO759" i="17" s="1"/>
  <c r="AA759" i="1"/>
  <c r="AP759" i="17" s="1"/>
  <c r="AB759" i="1"/>
  <c r="AQ759" i="17" s="1"/>
  <c r="Q760" i="1"/>
  <c r="R760" i="1"/>
  <c r="AG760" i="17" s="1"/>
  <c r="S760" i="1"/>
  <c r="AH760" i="17" s="1"/>
  <c r="T760" i="1"/>
  <c r="AI760" i="17" s="1"/>
  <c r="AJ760" i="17"/>
  <c r="V760" i="1"/>
  <c r="AK760" i="17" s="1"/>
  <c r="W760" i="1"/>
  <c r="AL760" i="17" s="1"/>
  <c r="X760" i="1"/>
  <c r="AM760" i="17" s="1"/>
  <c r="Y760" i="1"/>
  <c r="AN760" i="17" s="1"/>
  <c r="Z760" i="1"/>
  <c r="AO760" i="17" s="1"/>
  <c r="AA760" i="1"/>
  <c r="AP760" i="17" s="1"/>
  <c r="AB760" i="1"/>
  <c r="AQ760" i="17" s="1"/>
  <c r="Q761" i="1"/>
  <c r="R761" i="1"/>
  <c r="AG761" i="17" s="1"/>
  <c r="S761" i="1"/>
  <c r="AH761" i="17" s="1"/>
  <c r="T761" i="1"/>
  <c r="AI761" i="17" s="1"/>
  <c r="AJ761" i="17"/>
  <c r="V761" i="1"/>
  <c r="AK761" i="17" s="1"/>
  <c r="W761" i="1"/>
  <c r="AL761" i="17" s="1"/>
  <c r="X761" i="1"/>
  <c r="AM761" i="17" s="1"/>
  <c r="Y761" i="1"/>
  <c r="AN761" i="17" s="1"/>
  <c r="Z761" i="1"/>
  <c r="AO761" i="17" s="1"/>
  <c r="AA761" i="1"/>
  <c r="AP761" i="17" s="1"/>
  <c r="AB761" i="1"/>
  <c r="AQ761" i="17" s="1"/>
  <c r="Q762" i="1"/>
  <c r="R762" i="1"/>
  <c r="AG762" i="17" s="1"/>
  <c r="S762" i="1"/>
  <c r="AH762" i="17" s="1"/>
  <c r="T762" i="1"/>
  <c r="AI762" i="17" s="1"/>
  <c r="AJ762" i="17"/>
  <c r="V762" i="1"/>
  <c r="AK762" i="17" s="1"/>
  <c r="W762" i="1"/>
  <c r="AL762" i="17" s="1"/>
  <c r="X762" i="1"/>
  <c r="AM762" i="17" s="1"/>
  <c r="Y762" i="1"/>
  <c r="AN762" i="17" s="1"/>
  <c r="Z762" i="1"/>
  <c r="AO762" i="17" s="1"/>
  <c r="AA762" i="1"/>
  <c r="AP762" i="17" s="1"/>
  <c r="AB762" i="1"/>
  <c r="AQ762" i="17" s="1"/>
  <c r="Q763" i="1"/>
  <c r="R763" i="1"/>
  <c r="AG763" i="17" s="1"/>
  <c r="S763" i="1"/>
  <c r="AH763" i="17" s="1"/>
  <c r="T763" i="1"/>
  <c r="AI763" i="17" s="1"/>
  <c r="AJ763" i="17"/>
  <c r="V763" i="1"/>
  <c r="AK763" i="17" s="1"/>
  <c r="W763" i="1"/>
  <c r="AL763" i="17" s="1"/>
  <c r="X763" i="1"/>
  <c r="AM763" i="17" s="1"/>
  <c r="Y763" i="1"/>
  <c r="AN763" i="17" s="1"/>
  <c r="Z763" i="1"/>
  <c r="AO763" i="17" s="1"/>
  <c r="AA763" i="1"/>
  <c r="AP763" i="17" s="1"/>
  <c r="AB763" i="1"/>
  <c r="AQ763" i="17" s="1"/>
  <c r="Q764" i="1"/>
  <c r="R764" i="1"/>
  <c r="AG764" i="17" s="1"/>
  <c r="S764" i="1"/>
  <c r="AH764" i="17" s="1"/>
  <c r="T764" i="1"/>
  <c r="AI764" i="17" s="1"/>
  <c r="AJ764" i="17"/>
  <c r="V764" i="1"/>
  <c r="AK764" i="17" s="1"/>
  <c r="W764" i="1"/>
  <c r="AL764" i="17" s="1"/>
  <c r="X764" i="1"/>
  <c r="AM764" i="17" s="1"/>
  <c r="Y764" i="1"/>
  <c r="AN764" i="17" s="1"/>
  <c r="Z764" i="1"/>
  <c r="AO764" i="17" s="1"/>
  <c r="AA764" i="1"/>
  <c r="AP764" i="17" s="1"/>
  <c r="AB764" i="1"/>
  <c r="AQ764" i="17" s="1"/>
  <c r="Q765" i="1"/>
  <c r="R765" i="1"/>
  <c r="AG765" i="17" s="1"/>
  <c r="S765" i="1"/>
  <c r="AH765" i="17" s="1"/>
  <c r="T765" i="1"/>
  <c r="AI765" i="17" s="1"/>
  <c r="AJ765" i="17"/>
  <c r="V765" i="1"/>
  <c r="AK765" i="17" s="1"/>
  <c r="W765" i="1"/>
  <c r="AL765" i="17" s="1"/>
  <c r="X765" i="1"/>
  <c r="AM765" i="17" s="1"/>
  <c r="Y765" i="1"/>
  <c r="AN765" i="17" s="1"/>
  <c r="Z765" i="1"/>
  <c r="AO765" i="17" s="1"/>
  <c r="AA765" i="1"/>
  <c r="AP765" i="17" s="1"/>
  <c r="AB765" i="1"/>
  <c r="AQ765" i="17" s="1"/>
  <c r="Q766" i="1"/>
  <c r="R766" i="1"/>
  <c r="AG766" i="17" s="1"/>
  <c r="S766" i="1"/>
  <c r="AH766" i="17" s="1"/>
  <c r="T766" i="1"/>
  <c r="AI766" i="17" s="1"/>
  <c r="AJ766" i="17"/>
  <c r="V766" i="1"/>
  <c r="AK766" i="17" s="1"/>
  <c r="W766" i="1"/>
  <c r="AL766" i="17" s="1"/>
  <c r="X766" i="1"/>
  <c r="AM766" i="17" s="1"/>
  <c r="Y766" i="1"/>
  <c r="AN766" i="17" s="1"/>
  <c r="Z766" i="1"/>
  <c r="AO766" i="17" s="1"/>
  <c r="AA766" i="1"/>
  <c r="AP766" i="17" s="1"/>
  <c r="AB766" i="1"/>
  <c r="AQ766" i="17" s="1"/>
  <c r="Q767" i="1"/>
  <c r="R767" i="1"/>
  <c r="AG767" i="17" s="1"/>
  <c r="S767" i="1"/>
  <c r="AH767" i="17" s="1"/>
  <c r="T767" i="1"/>
  <c r="AI767" i="17" s="1"/>
  <c r="AJ767" i="17"/>
  <c r="V767" i="1"/>
  <c r="AK767" i="17" s="1"/>
  <c r="W767" i="1"/>
  <c r="AL767" i="17" s="1"/>
  <c r="X767" i="1"/>
  <c r="AM767" i="17" s="1"/>
  <c r="Y767" i="1"/>
  <c r="AN767" i="17" s="1"/>
  <c r="Z767" i="1"/>
  <c r="AO767" i="17" s="1"/>
  <c r="AA767" i="1"/>
  <c r="AP767" i="17" s="1"/>
  <c r="AB767" i="1"/>
  <c r="AQ767" i="17" s="1"/>
  <c r="Q768" i="1"/>
  <c r="R768" i="1"/>
  <c r="AG768" i="17" s="1"/>
  <c r="S768" i="1"/>
  <c r="AH768" i="17" s="1"/>
  <c r="T768" i="1"/>
  <c r="AI768" i="17" s="1"/>
  <c r="AJ768" i="17"/>
  <c r="V768" i="1"/>
  <c r="AK768" i="17" s="1"/>
  <c r="W768" i="1"/>
  <c r="AL768" i="17" s="1"/>
  <c r="X768" i="1"/>
  <c r="AM768" i="17" s="1"/>
  <c r="Y768" i="1"/>
  <c r="AN768" i="17" s="1"/>
  <c r="Z768" i="1"/>
  <c r="AO768" i="17" s="1"/>
  <c r="AA768" i="1"/>
  <c r="AP768" i="17" s="1"/>
  <c r="AB768" i="1"/>
  <c r="AQ768" i="17" s="1"/>
  <c r="Q769" i="1"/>
  <c r="R769" i="1"/>
  <c r="AG769" i="17" s="1"/>
  <c r="S769" i="1"/>
  <c r="AH769" i="17" s="1"/>
  <c r="T769" i="1"/>
  <c r="AI769" i="17" s="1"/>
  <c r="AJ769" i="17"/>
  <c r="V769" i="1"/>
  <c r="AK769" i="17" s="1"/>
  <c r="W769" i="1"/>
  <c r="AL769" i="17" s="1"/>
  <c r="X769" i="1"/>
  <c r="AM769" i="17" s="1"/>
  <c r="Y769" i="1"/>
  <c r="AN769" i="17" s="1"/>
  <c r="Z769" i="1"/>
  <c r="AO769" i="17" s="1"/>
  <c r="AA769" i="1"/>
  <c r="AP769" i="17" s="1"/>
  <c r="AB769" i="1"/>
  <c r="AQ769" i="17" s="1"/>
  <c r="Q770" i="1"/>
  <c r="R770" i="1"/>
  <c r="AG770" i="17" s="1"/>
  <c r="S770" i="1"/>
  <c r="AH770" i="17" s="1"/>
  <c r="T770" i="1"/>
  <c r="AI770" i="17" s="1"/>
  <c r="AJ770" i="17"/>
  <c r="V770" i="1"/>
  <c r="AK770" i="17" s="1"/>
  <c r="W770" i="1"/>
  <c r="AL770" i="17" s="1"/>
  <c r="X770" i="1"/>
  <c r="AM770" i="17" s="1"/>
  <c r="Y770" i="1"/>
  <c r="AN770" i="17" s="1"/>
  <c r="Z770" i="1"/>
  <c r="AO770" i="17" s="1"/>
  <c r="AA770" i="1"/>
  <c r="AP770" i="17" s="1"/>
  <c r="AB770" i="1"/>
  <c r="AQ770" i="17" s="1"/>
  <c r="Q771" i="1"/>
  <c r="R771" i="1"/>
  <c r="AG771" i="17" s="1"/>
  <c r="S771" i="1"/>
  <c r="AH771" i="17" s="1"/>
  <c r="T771" i="1"/>
  <c r="AI771" i="17" s="1"/>
  <c r="AJ771" i="17"/>
  <c r="V771" i="1"/>
  <c r="AK771" i="17" s="1"/>
  <c r="W771" i="1"/>
  <c r="AL771" i="17" s="1"/>
  <c r="X771" i="1"/>
  <c r="AM771" i="17" s="1"/>
  <c r="Y771" i="1"/>
  <c r="AN771" i="17" s="1"/>
  <c r="Z771" i="1"/>
  <c r="AO771" i="17" s="1"/>
  <c r="AA771" i="1"/>
  <c r="AP771" i="17" s="1"/>
  <c r="AB771" i="1"/>
  <c r="AQ771" i="17" s="1"/>
  <c r="Q772" i="1"/>
  <c r="R772" i="1"/>
  <c r="AG772" i="17" s="1"/>
  <c r="S772" i="1"/>
  <c r="AH772" i="17" s="1"/>
  <c r="T772" i="1"/>
  <c r="AI772" i="17" s="1"/>
  <c r="AJ772" i="17"/>
  <c r="V772" i="1"/>
  <c r="AK772" i="17" s="1"/>
  <c r="W772" i="1"/>
  <c r="AL772" i="17" s="1"/>
  <c r="X772" i="1"/>
  <c r="AM772" i="17" s="1"/>
  <c r="Y772" i="1"/>
  <c r="AN772" i="17" s="1"/>
  <c r="Z772" i="1"/>
  <c r="AO772" i="17" s="1"/>
  <c r="AA772" i="1"/>
  <c r="AP772" i="17" s="1"/>
  <c r="AB772" i="1"/>
  <c r="AQ772" i="17" s="1"/>
  <c r="Q773" i="1"/>
  <c r="R773" i="1"/>
  <c r="AG773" i="17" s="1"/>
  <c r="S773" i="1"/>
  <c r="AH773" i="17" s="1"/>
  <c r="T773" i="1"/>
  <c r="AI773" i="17" s="1"/>
  <c r="AJ773" i="17"/>
  <c r="V773" i="1"/>
  <c r="AK773" i="17" s="1"/>
  <c r="W773" i="1"/>
  <c r="AL773" i="17" s="1"/>
  <c r="X773" i="1"/>
  <c r="AM773" i="17" s="1"/>
  <c r="Y773" i="1"/>
  <c r="AN773" i="17" s="1"/>
  <c r="Z773" i="1"/>
  <c r="AO773" i="17" s="1"/>
  <c r="AA773" i="1"/>
  <c r="AP773" i="17" s="1"/>
  <c r="AB773" i="1"/>
  <c r="AQ773" i="17" s="1"/>
  <c r="Q774" i="1"/>
  <c r="R774" i="1"/>
  <c r="AG774" i="17" s="1"/>
  <c r="S774" i="1"/>
  <c r="AH774" i="17" s="1"/>
  <c r="T774" i="1"/>
  <c r="AI774" i="17" s="1"/>
  <c r="AJ774" i="17"/>
  <c r="V774" i="1"/>
  <c r="AK774" i="17" s="1"/>
  <c r="W774" i="1"/>
  <c r="AL774" i="17" s="1"/>
  <c r="X774" i="1"/>
  <c r="AM774" i="17" s="1"/>
  <c r="Y774" i="1"/>
  <c r="AN774" i="17" s="1"/>
  <c r="Z774" i="1"/>
  <c r="AO774" i="17" s="1"/>
  <c r="AA774" i="1"/>
  <c r="AP774" i="17" s="1"/>
  <c r="AB774" i="1"/>
  <c r="AQ774" i="17" s="1"/>
  <c r="Q775" i="1"/>
  <c r="R775" i="1"/>
  <c r="AG775" i="17" s="1"/>
  <c r="S775" i="1"/>
  <c r="AH775" i="17" s="1"/>
  <c r="T775" i="1"/>
  <c r="AI775" i="17" s="1"/>
  <c r="AJ775" i="17"/>
  <c r="V775" i="1"/>
  <c r="AK775" i="17" s="1"/>
  <c r="W775" i="1"/>
  <c r="AL775" i="17" s="1"/>
  <c r="X775" i="1"/>
  <c r="AM775" i="17" s="1"/>
  <c r="Y775" i="1"/>
  <c r="AN775" i="17" s="1"/>
  <c r="Z775" i="1"/>
  <c r="AO775" i="17" s="1"/>
  <c r="AA775" i="1"/>
  <c r="AP775" i="17" s="1"/>
  <c r="AB775" i="1"/>
  <c r="AQ775" i="17" s="1"/>
  <c r="Q776" i="1"/>
  <c r="R776" i="1"/>
  <c r="AG776" i="17" s="1"/>
  <c r="S776" i="1"/>
  <c r="AH776" i="17" s="1"/>
  <c r="T776" i="1"/>
  <c r="AI776" i="17" s="1"/>
  <c r="AJ776" i="17"/>
  <c r="V776" i="1"/>
  <c r="AK776" i="17" s="1"/>
  <c r="W776" i="1"/>
  <c r="AL776" i="17" s="1"/>
  <c r="X776" i="1"/>
  <c r="AM776" i="17" s="1"/>
  <c r="Y776" i="1"/>
  <c r="AN776" i="17" s="1"/>
  <c r="Z776" i="1"/>
  <c r="AO776" i="17" s="1"/>
  <c r="AA776" i="1"/>
  <c r="AP776" i="17" s="1"/>
  <c r="AB776" i="1"/>
  <c r="AQ776" i="17" s="1"/>
  <c r="Q777" i="1"/>
  <c r="R777" i="1"/>
  <c r="AG777" i="17" s="1"/>
  <c r="S777" i="1"/>
  <c r="AH777" i="17" s="1"/>
  <c r="T777" i="1"/>
  <c r="AI777" i="17" s="1"/>
  <c r="AJ777" i="17"/>
  <c r="V777" i="1"/>
  <c r="AK777" i="17" s="1"/>
  <c r="W777" i="1"/>
  <c r="AL777" i="17" s="1"/>
  <c r="X777" i="1"/>
  <c r="AM777" i="17" s="1"/>
  <c r="Y777" i="1"/>
  <c r="AN777" i="17" s="1"/>
  <c r="Z777" i="1"/>
  <c r="AO777" i="17" s="1"/>
  <c r="AA777" i="1"/>
  <c r="AP777" i="17" s="1"/>
  <c r="AB777" i="1"/>
  <c r="AQ777" i="17" s="1"/>
  <c r="Q778" i="1"/>
  <c r="R778" i="1"/>
  <c r="AG778" i="17" s="1"/>
  <c r="S778" i="1"/>
  <c r="AH778" i="17" s="1"/>
  <c r="T778" i="1"/>
  <c r="AI778" i="17" s="1"/>
  <c r="AJ778" i="17"/>
  <c r="V778" i="1"/>
  <c r="AK778" i="17" s="1"/>
  <c r="W778" i="1"/>
  <c r="AL778" i="17" s="1"/>
  <c r="X778" i="1"/>
  <c r="AM778" i="17" s="1"/>
  <c r="Y778" i="1"/>
  <c r="AN778" i="17" s="1"/>
  <c r="Z778" i="1"/>
  <c r="AO778" i="17" s="1"/>
  <c r="AA778" i="1"/>
  <c r="AP778" i="17" s="1"/>
  <c r="AB778" i="1"/>
  <c r="AQ778" i="17" s="1"/>
  <c r="Q779" i="1"/>
  <c r="R779" i="1"/>
  <c r="AG779" i="17" s="1"/>
  <c r="S779" i="1"/>
  <c r="AH779" i="17" s="1"/>
  <c r="T779" i="1"/>
  <c r="AI779" i="17" s="1"/>
  <c r="AJ779" i="17"/>
  <c r="V779" i="1"/>
  <c r="AK779" i="17" s="1"/>
  <c r="W779" i="1"/>
  <c r="AL779" i="17" s="1"/>
  <c r="X779" i="1"/>
  <c r="AM779" i="17" s="1"/>
  <c r="Y779" i="1"/>
  <c r="AN779" i="17" s="1"/>
  <c r="Z779" i="1"/>
  <c r="AO779" i="17" s="1"/>
  <c r="AA779" i="1"/>
  <c r="AP779" i="17" s="1"/>
  <c r="AB779" i="1"/>
  <c r="AQ779" i="17" s="1"/>
  <c r="Q780" i="1"/>
  <c r="R780" i="1"/>
  <c r="AG780" i="17" s="1"/>
  <c r="S780" i="1"/>
  <c r="AH780" i="17" s="1"/>
  <c r="T780" i="1"/>
  <c r="AI780" i="17" s="1"/>
  <c r="AJ780" i="17"/>
  <c r="V780" i="1"/>
  <c r="AK780" i="17" s="1"/>
  <c r="W780" i="1"/>
  <c r="AL780" i="17" s="1"/>
  <c r="X780" i="1"/>
  <c r="AM780" i="17" s="1"/>
  <c r="Y780" i="1"/>
  <c r="AN780" i="17" s="1"/>
  <c r="Z780" i="1"/>
  <c r="AO780" i="17" s="1"/>
  <c r="AA780" i="1"/>
  <c r="AP780" i="17" s="1"/>
  <c r="AB780" i="1"/>
  <c r="AQ780" i="17" s="1"/>
  <c r="Q781" i="1"/>
  <c r="R781" i="1"/>
  <c r="AG781" i="17" s="1"/>
  <c r="S781" i="1"/>
  <c r="AH781" i="17" s="1"/>
  <c r="T781" i="1"/>
  <c r="AI781" i="17" s="1"/>
  <c r="AJ781" i="17"/>
  <c r="V781" i="1"/>
  <c r="AK781" i="17" s="1"/>
  <c r="W781" i="1"/>
  <c r="AL781" i="17" s="1"/>
  <c r="X781" i="1"/>
  <c r="AM781" i="17" s="1"/>
  <c r="Y781" i="1"/>
  <c r="AN781" i="17" s="1"/>
  <c r="Z781" i="1"/>
  <c r="AO781" i="17" s="1"/>
  <c r="AA781" i="1"/>
  <c r="AP781" i="17" s="1"/>
  <c r="AB781" i="1"/>
  <c r="AQ781" i="17" s="1"/>
  <c r="Q782" i="1"/>
  <c r="R782" i="1"/>
  <c r="AG782" i="17" s="1"/>
  <c r="S782" i="1"/>
  <c r="AH782" i="17" s="1"/>
  <c r="T782" i="1"/>
  <c r="AI782" i="17" s="1"/>
  <c r="AJ782" i="17"/>
  <c r="V782" i="1"/>
  <c r="AK782" i="17" s="1"/>
  <c r="W782" i="1"/>
  <c r="AL782" i="17" s="1"/>
  <c r="X782" i="1"/>
  <c r="AM782" i="17" s="1"/>
  <c r="Y782" i="1"/>
  <c r="AN782" i="17" s="1"/>
  <c r="Z782" i="1"/>
  <c r="AO782" i="17" s="1"/>
  <c r="AA782" i="1"/>
  <c r="AP782" i="17" s="1"/>
  <c r="AB782" i="1"/>
  <c r="AQ782" i="17" s="1"/>
  <c r="Q783" i="1"/>
  <c r="R783" i="1"/>
  <c r="AG783" i="17" s="1"/>
  <c r="S783" i="1"/>
  <c r="AH783" i="17" s="1"/>
  <c r="T783" i="1"/>
  <c r="AI783" i="17" s="1"/>
  <c r="AJ783" i="17"/>
  <c r="V783" i="1"/>
  <c r="AK783" i="17" s="1"/>
  <c r="W783" i="1"/>
  <c r="AL783" i="17" s="1"/>
  <c r="X783" i="1"/>
  <c r="AM783" i="17" s="1"/>
  <c r="Y783" i="1"/>
  <c r="AN783" i="17" s="1"/>
  <c r="Z783" i="1"/>
  <c r="AO783" i="17" s="1"/>
  <c r="AA783" i="1"/>
  <c r="AP783" i="17" s="1"/>
  <c r="AB783" i="1"/>
  <c r="AQ783" i="17" s="1"/>
  <c r="Q784" i="1"/>
  <c r="R784" i="1"/>
  <c r="AG784" i="17" s="1"/>
  <c r="S784" i="1"/>
  <c r="AH784" i="17" s="1"/>
  <c r="T784" i="1"/>
  <c r="AI784" i="17" s="1"/>
  <c r="AJ784" i="17"/>
  <c r="V784" i="1"/>
  <c r="AK784" i="17" s="1"/>
  <c r="W784" i="1"/>
  <c r="AL784" i="17" s="1"/>
  <c r="X784" i="1"/>
  <c r="AM784" i="17" s="1"/>
  <c r="Y784" i="1"/>
  <c r="AN784" i="17" s="1"/>
  <c r="Z784" i="1"/>
  <c r="AO784" i="17" s="1"/>
  <c r="AA784" i="1"/>
  <c r="AP784" i="17" s="1"/>
  <c r="AB784" i="1"/>
  <c r="AQ784" i="17" s="1"/>
  <c r="Q785" i="1"/>
  <c r="R785" i="1"/>
  <c r="AG785" i="17" s="1"/>
  <c r="S785" i="1"/>
  <c r="AH785" i="17" s="1"/>
  <c r="T785" i="1"/>
  <c r="AI785" i="17" s="1"/>
  <c r="AJ785" i="17"/>
  <c r="V785" i="1"/>
  <c r="AK785" i="17" s="1"/>
  <c r="W785" i="1"/>
  <c r="AL785" i="17" s="1"/>
  <c r="X785" i="1"/>
  <c r="AM785" i="17" s="1"/>
  <c r="Y785" i="1"/>
  <c r="AN785" i="17" s="1"/>
  <c r="Z785" i="1"/>
  <c r="AO785" i="17" s="1"/>
  <c r="AA785" i="1"/>
  <c r="AP785" i="17" s="1"/>
  <c r="AB785" i="1"/>
  <c r="AQ785" i="17" s="1"/>
  <c r="Q786" i="1"/>
  <c r="R786" i="1"/>
  <c r="AG786" i="17" s="1"/>
  <c r="S786" i="1"/>
  <c r="AH786" i="17" s="1"/>
  <c r="T786" i="1"/>
  <c r="AI786" i="17" s="1"/>
  <c r="AJ786" i="17"/>
  <c r="V786" i="1"/>
  <c r="AK786" i="17" s="1"/>
  <c r="W786" i="1"/>
  <c r="AL786" i="17" s="1"/>
  <c r="X786" i="1"/>
  <c r="AM786" i="17" s="1"/>
  <c r="Y786" i="1"/>
  <c r="AN786" i="17" s="1"/>
  <c r="Z786" i="1"/>
  <c r="AO786" i="17" s="1"/>
  <c r="AA786" i="1"/>
  <c r="AP786" i="17" s="1"/>
  <c r="AB786" i="1"/>
  <c r="AQ786" i="17" s="1"/>
  <c r="Q787" i="1"/>
  <c r="R787" i="1"/>
  <c r="AG787" i="17" s="1"/>
  <c r="S787" i="1"/>
  <c r="AH787" i="17" s="1"/>
  <c r="T787" i="1"/>
  <c r="AI787" i="17" s="1"/>
  <c r="AJ787" i="17"/>
  <c r="V787" i="1"/>
  <c r="AK787" i="17" s="1"/>
  <c r="W787" i="1"/>
  <c r="AL787" i="17" s="1"/>
  <c r="X787" i="1"/>
  <c r="AM787" i="17" s="1"/>
  <c r="Y787" i="1"/>
  <c r="AN787" i="17" s="1"/>
  <c r="Z787" i="1"/>
  <c r="AO787" i="17" s="1"/>
  <c r="AA787" i="1"/>
  <c r="AP787" i="17" s="1"/>
  <c r="AB787" i="1"/>
  <c r="AQ787" i="17" s="1"/>
  <c r="Q788" i="1"/>
  <c r="R788" i="1"/>
  <c r="AG788" i="17" s="1"/>
  <c r="S788" i="1"/>
  <c r="AH788" i="17" s="1"/>
  <c r="T788" i="1"/>
  <c r="AI788" i="17" s="1"/>
  <c r="AJ788" i="17"/>
  <c r="V788" i="1"/>
  <c r="AK788" i="17" s="1"/>
  <c r="W788" i="1"/>
  <c r="AL788" i="17" s="1"/>
  <c r="X788" i="1"/>
  <c r="AM788" i="17" s="1"/>
  <c r="Y788" i="1"/>
  <c r="AN788" i="17" s="1"/>
  <c r="Z788" i="1"/>
  <c r="AO788" i="17" s="1"/>
  <c r="AA788" i="1"/>
  <c r="AP788" i="17" s="1"/>
  <c r="AB788" i="1"/>
  <c r="AQ788" i="17" s="1"/>
  <c r="Q789" i="1"/>
  <c r="R789" i="1"/>
  <c r="AG789" i="17" s="1"/>
  <c r="S789" i="1"/>
  <c r="AH789" i="17" s="1"/>
  <c r="T789" i="1"/>
  <c r="AI789" i="17" s="1"/>
  <c r="AJ789" i="17"/>
  <c r="V789" i="1"/>
  <c r="AK789" i="17" s="1"/>
  <c r="W789" i="1"/>
  <c r="AL789" i="17" s="1"/>
  <c r="X789" i="1"/>
  <c r="AM789" i="17" s="1"/>
  <c r="Y789" i="1"/>
  <c r="AN789" i="17" s="1"/>
  <c r="Z789" i="1"/>
  <c r="AO789" i="17" s="1"/>
  <c r="AA789" i="1"/>
  <c r="AP789" i="17" s="1"/>
  <c r="AB789" i="1"/>
  <c r="AQ789" i="17" s="1"/>
  <c r="Q790" i="1"/>
  <c r="R790" i="1"/>
  <c r="AG790" i="17" s="1"/>
  <c r="S790" i="1"/>
  <c r="AH790" i="17" s="1"/>
  <c r="T790" i="1"/>
  <c r="AI790" i="17" s="1"/>
  <c r="AJ790" i="17"/>
  <c r="V790" i="1"/>
  <c r="AK790" i="17" s="1"/>
  <c r="W790" i="1"/>
  <c r="AL790" i="17" s="1"/>
  <c r="X790" i="1"/>
  <c r="AM790" i="17" s="1"/>
  <c r="Y790" i="1"/>
  <c r="AN790" i="17" s="1"/>
  <c r="Z790" i="1"/>
  <c r="AO790" i="17" s="1"/>
  <c r="AA790" i="1"/>
  <c r="AP790" i="17" s="1"/>
  <c r="AB790" i="1"/>
  <c r="AQ790" i="17" s="1"/>
  <c r="Q791" i="1"/>
  <c r="R791" i="1"/>
  <c r="AG791" i="17" s="1"/>
  <c r="S791" i="1"/>
  <c r="AH791" i="17" s="1"/>
  <c r="T791" i="1"/>
  <c r="AI791" i="17" s="1"/>
  <c r="AJ791" i="17"/>
  <c r="V791" i="1"/>
  <c r="AK791" i="17" s="1"/>
  <c r="W791" i="1"/>
  <c r="AL791" i="17" s="1"/>
  <c r="X791" i="1"/>
  <c r="AM791" i="17" s="1"/>
  <c r="Y791" i="1"/>
  <c r="AN791" i="17" s="1"/>
  <c r="Z791" i="1"/>
  <c r="AO791" i="17" s="1"/>
  <c r="AA791" i="1"/>
  <c r="AP791" i="17" s="1"/>
  <c r="AB791" i="1"/>
  <c r="AQ791" i="17" s="1"/>
  <c r="Q792" i="1"/>
  <c r="R792" i="1"/>
  <c r="AG792" i="17" s="1"/>
  <c r="S792" i="1"/>
  <c r="AH792" i="17" s="1"/>
  <c r="T792" i="1"/>
  <c r="AI792" i="17" s="1"/>
  <c r="AJ792" i="17"/>
  <c r="V792" i="1"/>
  <c r="AK792" i="17" s="1"/>
  <c r="W792" i="1"/>
  <c r="AL792" i="17" s="1"/>
  <c r="X792" i="1"/>
  <c r="AM792" i="17" s="1"/>
  <c r="Y792" i="1"/>
  <c r="AN792" i="17" s="1"/>
  <c r="Z792" i="1"/>
  <c r="AO792" i="17" s="1"/>
  <c r="AA792" i="1"/>
  <c r="AP792" i="17" s="1"/>
  <c r="AB792" i="1"/>
  <c r="AQ792" i="17" s="1"/>
  <c r="Q793" i="1"/>
  <c r="R793" i="1"/>
  <c r="AG793" i="17" s="1"/>
  <c r="S793" i="1"/>
  <c r="AH793" i="17" s="1"/>
  <c r="T793" i="1"/>
  <c r="AI793" i="17" s="1"/>
  <c r="AJ793" i="17"/>
  <c r="V793" i="1"/>
  <c r="AK793" i="17" s="1"/>
  <c r="W793" i="1"/>
  <c r="AL793" i="17" s="1"/>
  <c r="X793" i="1"/>
  <c r="AM793" i="17" s="1"/>
  <c r="Y793" i="1"/>
  <c r="AN793" i="17" s="1"/>
  <c r="Z793" i="1"/>
  <c r="AO793" i="17" s="1"/>
  <c r="AA793" i="1"/>
  <c r="AP793" i="17" s="1"/>
  <c r="AB793" i="1"/>
  <c r="AQ793" i="17" s="1"/>
  <c r="Q794" i="1"/>
  <c r="R794" i="1"/>
  <c r="AG794" i="17" s="1"/>
  <c r="S794" i="1"/>
  <c r="AH794" i="17" s="1"/>
  <c r="T794" i="1"/>
  <c r="AI794" i="17" s="1"/>
  <c r="AJ794" i="17"/>
  <c r="V794" i="1"/>
  <c r="AK794" i="17" s="1"/>
  <c r="W794" i="1"/>
  <c r="AL794" i="17" s="1"/>
  <c r="X794" i="1"/>
  <c r="AM794" i="17" s="1"/>
  <c r="Y794" i="1"/>
  <c r="AN794" i="17" s="1"/>
  <c r="Z794" i="1"/>
  <c r="AO794" i="17" s="1"/>
  <c r="AA794" i="1"/>
  <c r="AP794" i="17" s="1"/>
  <c r="AB794" i="1"/>
  <c r="AQ794" i="17" s="1"/>
  <c r="Q795" i="1"/>
  <c r="R795" i="1"/>
  <c r="AG795" i="17" s="1"/>
  <c r="S795" i="1"/>
  <c r="AH795" i="17" s="1"/>
  <c r="T795" i="1"/>
  <c r="AI795" i="17" s="1"/>
  <c r="AJ795" i="17"/>
  <c r="V795" i="1"/>
  <c r="AK795" i="17" s="1"/>
  <c r="W795" i="1"/>
  <c r="AL795" i="17" s="1"/>
  <c r="X795" i="1"/>
  <c r="AM795" i="17" s="1"/>
  <c r="Y795" i="1"/>
  <c r="AN795" i="17" s="1"/>
  <c r="Z795" i="1"/>
  <c r="AO795" i="17" s="1"/>
  <c r="AA795" i="1"/>
  <c r="AP795" i="17" s="1"/>
  <c r="AB795" i="1"/>
  <c r="AQ795" i="17" s="1"/>
  <c r="Q796" i="1"/>
  <c r="R796" i="1"/>
  <c r="AG796" i="17" s="1"/>
  <c r="S796" i="1"/>
  <c r="AH796" i="17" s="1"/>
  <c r="T796" i="1"/>
  <c r="AI796" i="17" s="1"/>
  <c r="AJ796" i="17"/>
  <c r="V796" i="1"/>
  <c r="AK796" i="17" s="1"/>
  <c r="W796" i="1"/>
  <c r="AL796" i="17" s="1"/>
  <c r="X796" i="1"/>
  <c r="AM796" i="17" s="1"/>
  <c r="Y796" i="1"/>
  <c r="AN796" i="17" s="1"/>
  <c r="Z796" i="1"/>
  <c r="AO796" i="17" s="1"/>
  <c r="AA796" i="1"/>
  <c r="AP796" i="17" s="1"/>
  <c r="AB796" i="1"/>
  <c r="AQ796" i="17" s="1"/>
  <c r="Q797" i="1"/>
  <c r="R797" i="1"/>
  <c r="AG797" i="17" s="1"/>
  <c r="S797" i="1"/>
  <c r="AH797" i="17" s="1"/>
  <c r="T797" i="1"/>
  <c r="AI797" i="17" s="1"/>
  <c r="AJ797" i="17"/>
  <c r="V797" i="1"/>
  <c r="AK797" i="17" s="1"/>
  <c r="W797" i="1"/>
  <c r="AL797" i="17" s="1"/>
  <c r="X797" i="1"/>
  <c r="AM797" i="17" s="1"/>
  <c r="Y797" i="1"/>
  <c r="AN797" i="17" s="1"/>
  <c r="Z797" i="1"/>
  <c r="AO797" i="17" s="1"/>
  <c r="AA797" i="1"/>
  <c r="AP797" i="17" s="1"/>
  <c r="AB797" i="1"/>
  <c r="AQ797" i="17" s="1"/>
  <c r="Q798" i="1"/>
  <c r="R798" i="1"/>
  <c r="AG798" i="17" s="1"/>
  <c r="S798" i="1"/>
  <c r="AH798" i="17" s="1"/>
  <c r="T798" i="1"/>
  <c r="AI798" i="17" s="1"/>
  <c r="AJ798" i="17"/>
  <c r="V798" i="1"/>
  <c r="AK798" i="17" s="1"/>
  <c r="W798" i="1"/>
  <c r="AL798" i="17" s="1"/>
  <c r="X798" i="1"/>
  <c r="AM798" i="17" s="1"/>
  <c r="Y798" i="1"/>
  <c r="AN798" i="17" s="1"/>
  <c r="Z798" i="1"/>
  <c r="AO798" i="17" s="1"/>
  <c r="AA798" i="1"/>
  <c r="AP798" i="17" s="1"/>
  <c r="AB798" i="1"/>
  <c r="AQ798" i="17" s="1"/>
  <c r="Q799" i="1"/>
  <c r="R799" i="1"/>
  <c r="AG799" i="17" s="1"/>
  <c r="S799" i="1"/>
  <c r="AH799" i="17" s="1"/>
  <c r="T799" i="1"/>
  <c r="AI799" i="17" s="1"/>
  <c r="AJ799" i="17"/>
  <c r="V799" i="1"/>
  <c r="AK799" i="17" s="1"/>
  <c r="W799" i="1"/>
  <c r="AL799" i="17" s="1"/>
  <c r="X799" i="1"/>
  <c r="AM799" i="17" s="1"/>
  <c r="Y799" i="1"/>
  <c r="AN799" i="17" s="1"/>
  <c r="Z799" i="1"/>
  <c r="AO799" i="17" s="1"/>
  <c r="AA799" i="1"/>
  <c r="AP799" i="17" s="1"/>
  <c r="AB799" i="1"/>
  <c r="AQ799" i="17" s="1"/>
  <c r="Q800" i="1"/>
  <c r="R800" i="1"/>
  <c r="AG800" i="17" s="1"/>
  <c r="S800" i="1"/>
  <c r="AH800" i="17" s="1"/>
  <c r="T800" i="1"/>
  <c r="AI800" i="17" s="1"/>
  <c r="AJ800" i="17"/>
  <c r="V800" i="1"/>
  <c r="AK800" i="17" s="1"/>
  <c r="W800" i="1"/>
  <c r="AL800" i="17" s="1"/>
  <c r="X800" i="1"/>
  <c r="AM800" i="17" s="1"/>
  <c r="Y800" i="1"/>
  <c r="AN800" i="17" s="1"/>
  <c r="Z800" i="1"/>
  <c r="AO800" i="17" s="1"/>
  <c r="AA800" i="1"/>
  <c r="AP800" i="17" s="1"/>
  <c r="AB800" i="1"/>
  <c r="AQ800" i="17" s="1"/>
  <c r="Q801" i="1"/>
  <c r="R801" i="1"/>
  <c r="AG801" i="17" s="1"/>
  <c r="S801" i="1"/>
  <c r="AH801" i="17" s="1"/>
  <c r="T801" i="1"/>
  <c r="AI801" i="17" s="1"/>
  <c r="AJ801" i="17"/>
  <c r="V801" i="1"/>
  <c r="AK801" i="17" s="1"/>
  <c r="W801" i="1"/>
  <c r="AL801" i="17" s="1"/>
  <c r="X801" i="1"/>
  <c r="AM801" i="17" s="1"/>
  <c r="Y801" i="1"/>
  <c r="AN801" i="17" s="1"/>
  <c r="Z801" i="1"/>
  <c r="AO801" i="17" s="1"/>
  <c r="AA801" i="1"/>
  <c r="AP801" i="17" s="1"/>
  <c r="AB801" i="1"/>
  <c r="AQ801" i="17" s="1"/>
  <c r="Q802" i="1"/>
  <c r="R802" i="1"/>
  <c r="AG802" i="17" s="1"/>
  <c r="S802" i="1"/>
  <c r="AH802" i="17" s="1"/>
  <c r="T802" i="1"/>
  <c r="AI802" i="17" s="1"/>
  <c r="AJ802" i="17"/>
  <c r="V802" i="1"/>
  <c r="AK802" i="17" s="1"/>
  <c r="W802" i="1"/>
  <c r="AL802" i="17" s="1"/>
  <c r="X802" i="1"/>
  <c r="AM802" i="17" s="1"/>
  <c r="Y802" i="1"/>
  <c r="AN802" i="17" s="1"/>
  <c r="Z802" i="1"/>
  <c r="AO802" i="17" s="1"/>
  <c r="AA802" i="1"/>
  <c r="AP802" i="17" s="1"/>
  <c r="AB802" i="1"/>
  <c r="AQ802" i="17" s="1"/>
  <c r="Q803" i="1"/>
  <c r="R803" i="1"/>
  <c r="AG803" i="17" s="1"/>
  <c r="S803" i="1"/>
  <c r="AH803" i="17" s="1"/>
  <c r="T803" i="1"/>
  <c r="AI803" i="17" s="1"/>
  <c r="AJ803" i="17"/>
  <c r="V803" i="1"/>
  <c r="AK803" i="17" s="1"/>
  <c r="W803" i="1"/>
  <c r="AL803" i="17" s="1"/>
  <c r="X803" i="1"/>
  <c r="AM803" i="17" s="1"/>
  <c r="Y803" i="1"/>
  <c r="AN803" i="17" s="1"/>
  <c r="Z803" i="1"/>
  <c r="AO803" i="17" s="1"/>
  <c r="AA803" i="1"/>
  <c r="AP803" i="17" s="1"/>
  <c r="AB803" i="1"/>
  <c r="AQ803" i="17" s="1"/>
  <c r="Q804" i="1"/>
  <c r="R804" i="1"/>
  <c r="AG804" i="17" s="1"/>
  <c r="S804" i="1"/>
  <c r="AH804" i="17" s="1"/>
  <c r="T804" i="1"/>
  <c r="AI804" i="17" s="1"/>
  <c r="AJ804" i="17"/>
  <c r="V804" i="1"/>
  <c r="AK804" i="17" s="1"/>
  <c r="W804" i="1"/>
  <c r="AL804" i="17" s="1"/>
  <c r="X804" i="1"/>
  <c r="AM804" i="17" s="1"/>
  <c r="Y804" i="1"/>
  <c r="AN804" i="17" s="1"/>
  <c r="Z804" i="1"/>
  <c r="AO804" i="17" s="1"/>
  <c r="AA804" i="1"/>
  <c r="AP804" i="17" s="1"/>
  <c r="AB804" i="1"/>
  <c r="AQ804" i="17" s="1"/>
  <c r="Q805" i="1"/>
  <c r="R805" i="1"/>
  <c r="AG805" i="17" s="1"/>
  <c r="S805" i="1"/>
  <c r="AH805" i="17" s="1"/>
  <c r="T805" i="1"/>
  <c r="AI805" i="17" s="1"/>
  <c r="AJ805" i="17"/>
  <c r="V805" i="1"/>
  <c r="AK805" i="17" s="1"/>
  <c r="W805" i="1"/>
  <c r="AL805" i="17" s="1"/>
  <c r="X805" i="1"/>
  <c r="AM805" i="17" s="1"/>
  <c r="Y805" i="1"/>
  <c r="AN805" i="17" s="1"/>
  <c r="Z805" i="1"/>
  <c r="AO805" i="17" s="1"/>
  <c r="AA805" i="1"/>
  <c r="AP805" i="17" s="1"/>
  <c r="AB805" i="1"/>
  <c r="AQ805" i="17" s="1"/>
  <c r="Q806" i="1"/>
  <c r="R806" i="1"/>
  <c r="AG806" i="17" s="1"/>
  <c r="S806" i="1"/>
  <c r="AH806" i="17" s="1"/>
  <c r="T806" i="1"/>
  <c r="AI806" i="17" s="1"/>
  <c r="AJ806" i="17"/>
  <c r="V806" i="1"/>
  <c r="AK806" i="17" s="1"/>
  <c r="W806" i="1"/>
  <c r="AL806" i="17" s="1"/>
  <c r="X806" i="1"/>
  <c r="AM806" i="17" s="1"/>
  <c r="Y806" i="1"/>
  <c r="AN806" i="17" s="1"/>
  <c r="Z806" i="1"/>
  <c r="AO806" i="17" s="1"/>
  <c r="AA806" i="1"/>
  <c r="AP806" i="17" s="1"/>
  <c r="AB806" i="1"/>
  <c r="AQ806" i="17" s="1"/>
  <c r="Q807" i="1"/>
  <c r="R807" i="1"/>
  <c r="AG807" i="17" s="1"/>
  <c r="S807" i="1"/>
  <c r="AH807" i="17" s="1"/>
  <c r="T807" i="1"/>
  <c r="AI807" i="17" s="1"/>
  <c r="AJ807" i="17"/>
  <c r="V807" i="1"/>
  <c r="AK807" i="17" s="1"/>
  <c r="W807" i="1"/>
  <c r="AL807" i="17" s="1"/>
  <c r="X807" i="1"/>
  <c r="AM807" i="17" s="1"/>
  <c r="Y807" i="1"/>
  <c r="AN807" i="17" s="1"/>
  <c r="Z807" i="1"/>
  <c r="AO807" i="17" s="1"/>
  <c r="AA807" i="1"/>
  <c r="AP807" i="17" s="1"/>
  <c r="AB807" i="1"/>
  <c r="AQ807" i="17" s="1"/>
  <c r="Q808" i="1"/>
  <c r="R808" i="1"/>
  <c r="AG808" i="17" s="1"/>
  <c r="S808" i="1"/>
  <c r="AH808" i="17" s="1"/>
  <c r="T808" i="1"/>
  <c r="AI808" i="17" s="1"/>
  <c r="AJ808" i="17"/>
  <c r="V808" i="1"/>
  <c r="AK808" i="17" s="1"/>
  <c r="W808" i="1"/>
  <c r="AL808" i="17" s="1"/>
  <c r="X808" i="1"/>
  <c r="AM808" i="17" s="1"/>
  <c r="Y808" i="1"/>
  <c r="AN808" i="17" s="1"/>
  <c r="Z808" i="1"/>
  <c r="AO808" i="17" s="1"/>
  <c r="AA808" i="1"/>
  <c r="AP808" i="17" s="1"/>
  <c r="AB808" i="1"/>
  <c r="AQ808" i="17" s="1"/>
  <c r="Q809" i="1"/>
  <c r="R809" i="1"/>
  <c r="AG809" i="17" s="1"/>
  <c r="S809" i="1"/>
  <c r="AH809" i="17" s="1"/>
  <c r="T809" i="1"/>
  <c r="AI809" i="17" s="1"/>
  <c r="AJ809" i="17"/>
  <c r="V809" i="1"/>
  <c r="AK809" i="17" s="1"/>
  <c r="W809" i="1"/>
  <c r="AL809" i="17" s="1"/>
  <c r="X809" i="1"/>
  <c r="AM809" i="17" s="1"/>
  <c r="Y809" i="1"/>
  <c r="AN809" i="17" s="1"/>
  <c r="Z809" i="1"/>
  <c r="AO809" i="17" s="1"/>
  <c r="AA809" i="1"/>
  <c r="AP809" i="17" s="1"/>
  <c r="AB809" i="1"/>
  <c r="AQ809" i="17" s="1"/>
  <c r="Q810" i="1"/>
  <c r="R810" i="1"/>
  <c r="AG810" i="17" s="1"/>
  <c r="S810" i="1"/>
  <c r="AH810" i="17" s="1"/>
  <c r="T810" i="1"/>
  <c r="AI810" i="17" s="1"/>
  <c r="AJ810" i="17"/>
  <c r="V810" i="1"/>
  <c r="AK810" i="17" s="1"/>
  <c r="W810" i="1"/>
  <c r="AL810" i="17" s="1"/>
  <c r="X810" i="1"/>
  <c r="AM810" i="17" s="1"/>
  <c r="Y810" i="1"/>
  <c r="AN810" i="17" s="1"/>
  <c r="Z810" i="1"/>
  <c r="AO810" i="17" s="1"/>
  <c r="AA810" i="1"/>
  <c r="AP810" i="17" s="1"/>
  <c r="AB810" i="1"/>
  <c r="AQ810" i="17" s="1"/>
  <c r="Q811" i="1"/>
  <c r="R811" i="1"/>
  <c r="AG811" i="17" s="1"/>
  <c r="S811" i="1"/>
  <c r="AH811" i="17" s="1"/>
  <c r="T811" i="1"/>
  <c r="AI811" i="17" s="1"/>
  <c r="AJ811" i="17"/>
  <c r="V811" i="1"/>
  <c r="AK811" i="17" s="1"/>
  <c r="W811" i="1"/>
  <c r="AL811" i="17" s="1"/>
  <c r="X811" i="1"/>
  <c r="AM811" i="17" s="1"/>
  <c r="Y811" i="1"/>
  <c r="AN811" i="17" s="1"/>
  <c r="Z811" i="1"/>
  <c r="AO811" i="17" s="1"/>
  <c r="AA811" i="1"/>
  <c r="AP811" i="17" s="1"/>
  <c r="AB811" i="1"/>
  <c r="AQ811" i="17" s="1"/>
  <c r="Q812" i="1"/>
  <c r="R812" i="1"/>
  <c r="AG812" i="17" s="1"/>
  <c r="S812" i="1"/>
  <c r="AH812" i="17" s="1"/>
  <c r="T812" i="1"/>
  <c r="AI812" i="17" s="1"/>
  <c r="AJ812" i="17"/>
  <c r="V812" i="1"/>
  <c r="AK812" i="17" s="1"/>
  <c r="W812" i="1"/>
  <c r="AL812" i="17" s="1"/>
  <c r="X812" i="1"/>
  <c r="AM812" i="17" s="1"/>
  <c r="Y812" i="1"/>
  <c r="AN812" i="17" s="1"/>
  <c r="Z812" i="1"/>
  <c r="AO812" i="17" s="1"/>
  <c r="AA812" i="1"/>
  <c r="AP812" i="17" s="1"/>
  <c r="AB812" i="1"/>
  <c r="AQ812" i="17" s="1"/>
  <c r="Q813" i="1"/>
  <c r="R813" i="1"/>
  <c r="AG813" i="17" s="1"/>
  <c r="S813" i="1"/>
  <c r="AH813" i="17" s="1"/>
  <c r="T813" i="1"/>
  <c r="AI813" i="17" s="1"/>
  <c r="AJ813" i="17"/>
  <c r="V813" i="1"/>
  <c r="AK813" i="17" s="1"/>
  <c r="W813" i="1"/>
  <c r="AL813" i="17" s="1"/>
  <c r="X813" i="1"/>
  <c r="AM813" i="17" s="1"/>
  <c r="Y813" i="1"/>
  <c r="AN813" i="17" s="1"/>
  <c r="Z813" i="1"/>
  <c r="AO813" i="17" s="1"/>
  <c r="AA813" i="1"/>
  <c r="AP813" i="17" s="1"/>
  <c r="AB813" i="1"/>
  <c r="AQ813" i="17" s="1"/>
  <c r="Q814" i="1"/>
  <c r="R814" i="1"/>
  <c r="AG814" i="17" s="1"/>
  <c r="S814" i="1"/>
  <c r="AH814" i="17" s="1"/>
  <c r="T814" i="1"/>
  <c r="AI814" i="17" s="1"/>
  <c r="AJ814" i="17"/>
  <c r="V814" i="1"/>
  <c r="AK814" i="17" s="1"/>
  <c r="W814" i="1"/>
  <c r="AL814" i="17" s="1"/>
  <c r="X814" i="1"/>
  <c r="AM814" i="17" s="1"/>
  <c r="Y814" i="1"/>
  <c r="AN814" i="17" s="1"/>
  <c r="Z814" i="1"/>
  <c r="AO814" i="17" s="1"/>
  <c r="AA814" i="1"/>
  <c r="AP814" i="17" s="1"/>
  <c r="AB814" i="1"/>
  <c r="AQ814" i="17" s="1"/>
  <c r="Q815" i="1"/>
  <c r="R815" i="1"/>
  <c r="AG815" i="17" s="1"/>
  <c r="S815" i="1"/>
  <c r="AH815" i="17" s="1"/>
  <c r="T815" i="1"/>
  <c r="AI815" i="17" s="1"/>
  <c r="AJ815" i="17"/>
  <c r="V815" i="1"/>
  <c r="AK815" i="17" s="1"/>
  <c r="W815" i="1"/>
  <c r="AL815" i="17" s="1"/>
  <c r="X815" i="1"/>
  <c r="AM815" i="17" s="1"/>
  <c r="Y815" i="1"/>
  <c r="AN815" i="17" s="1"/>
  <c r="Z815" i="1"/>
  <c r="AO815" i="17" s="1"/>
  <c r="AA815" i="1"/>
  <c r="AP815" i="17" s="1"/>
  <c r="AB815" i="1"/>
  <c r="AQ815" i="17" s="1"/>
  <c r="Q816" i="1"/>
  <c r="R816" i="1"/>
  <c r="AG816" i="17" s="1"/>
  <c r="S816" i="1"/>
  <c r="AH816" i="17" s="1"/>
  <c r="T816" i="1"/>
  <c r="AI816" i="17" s="1"/>
  <c r="AJ816" i="17"/>
  <c r="V816" i="1"/>
  <c r="AK816" i="17" s="1"/>
  <c r="W816" i="1"/>
  <c r="AL816" i="17" s="1"/>
  <c r="X816" i="1"/>
  <c r="AM816" i="17" s="1"/>
  <c r="Y816" i="1"/>
  <c r="AN816" i="17" s="1"/>
  <c r="Z816" i="1"/>
  <c r="AO816" i="17" s="1"/>
  <c r="AA816" i="1"/>
  <c r="AP816" i="17" s="1"/>
  <c r="AB816" i="1"/>
  <c r="AQ816" i="17" s="1"/>
  <c r="Q817" i="1"/>
  <c r="R817" i="1"/>
  <c r="AG817" i="17" s="1"/>
  <c r="S817" i="1"/>
  <c r="AH817" i="17" s="1"/>
  <c r="T817" i="1"/>
  <c r="AI817" i="17" s="1"/>
  <c r="AJ817" i="17"/>
  <c r="V817" i="1"/>
  <c r="AK817" i="17" s="1"/>
  <c r="W817" i="1"/>
  <c r="AL817" i="17" s="1"/>
  <c r="X817" i="1"/>
  <c r="AM817" i="17" s="1"/>
  <c r="Y817" i="1"/>
  <c r="AN817" i="17" s="1"/>
  <c r="Z817" i="1"/>
  <c r="AO817" i="17" s="1"/>
  <c r="AA817" i="1"/>
  <c r="AP817" i="17" s="1"/>
  <c r="AB817" i="1"/>
  <c r="AQ817" i="17" s="1"/>
  <c r="Q818" i="1"/>
  <c r="R818" i="1"/>
  <c r="AG818" i="17" s="1"/>
  <c r="S818" i="1"/>
  <c r="AH818" i="17" s="1"/>
  <c r="T818" i="1"/>
  <c r="AI818" i="17" s="1"/>
  <c r="AJ818" i="17"/>
  <c r="V818" i="1"/>
  <c r="AK818" i="17" s="1"/>
  <c r="W818" i="1"/>
  <c r="AL818" i="17" s="1"/>
  <c r="X818" i="1"/>
  <c r="AM818" i="17" s="1"/>
  <c r="Y818" i="1"/>
  <c r="AN818" i="17" s="1"/>
  <c r="Z818" i="1"/>
  <c r="AO818" i="17" s="1"/>
  <c r="AA818" i="1"/>
  <c r="AP818" i="17" s="1"/>
  <c r="AB818" i="1"/>
  <c r="AQ818" i="17" s="1"/>
  <c r="Q819" i="1"/>
  <c r="R819" i="1"/>
  <c r="AG819" i="17" s="1"/>
  <c r="S819" i="1"/>
  <c r="AH819" i="17" s="1"/>
  <c r="T819" i="1"/>
  <c r="AI819" i="17" s="1"/>
  <c r="AJ819" i="17"/>
  <c r="V819" i="1"/>
  <c r="AK819" i="17" s="1"/>
  <c r="W819" i="1"/>
  <c r="AL819" i="17" s="1"/>
  <c r="X819" i="1"/>
  <c r="AM819" i="17" s="1"/>
  <c r="Y819" i="1"/>
  <c r="AN819" i="17" s="1"/>
  <c r="Z819" i="1"/>
  <c r="AO819" i="17" s="1"/>
  <c r="AA819" i="1"/>
  <c r="AP819" i="17" s="1"/>
  <c r="AB819" i="1"/>
  <c r="AQ819" i="17" s="1"/>
  <c r="Q820" i="1"/>
  <c r="R820" i="1"/>
  <c r="AG820" i="17" s="1"/>
  <c r="S820" i="1"/>
  <c r="AH820" i="17" s="1"/>
  <c r="T820" i="1"/>
  <c r="AI820" i="17" s="1"/>
  <c r="AJ820" i="17"/>
  <c r="V820" i="1"/>
  <c r="AK820" i="17" s="1"/>
  <c r="W820" i="1"/>
  <c r="AL820" i="17" s="1"/>
  <c r="X820" i="1"/>
  <c r="AM820" i="17" s="1"/>
  <c r="Y820" i="1"/>
  <c r="AN820" i="17" s="1"/>
  <c r="Z820" i="1"/>
  <c r="AO820" i="17" s="1"/>
  <c r="AA820" i="1"/>
  <c r="AP820" i="17" s="1"/>
  <c r="AB820" i="1"/>
  <c r="AQ820" i="17" s="1"/>
  <c r="Q821" i="1"/>
  <c r="R821" i="1"/>
  <c r="AG821" i="17" s="1"/>
  <c r="S821" i="1"/>
  <c r="AH821" i="17" s="1"/>
  <c r="T821" i="1"/>
  <c r="AI821" i="17" s="1"/>
  <c r="AJ821" i="17"/>
  <c r="V821" i="1"/>
  <c r="AK821" i="17" s="1"/>
  <c r="W821" i="1"/>
  <c r="AL821" i="17" s="1"/>
  <c r="X821" i="1"/>
  <c r="AM821" i="17" s="1"/>
  <c r="Y821" i="1"/>
  <c r="AN821" i="17" s="1"/>
  <c r="Z821" i="1"/>
  <c r="AO821" i="17" s="1"/>
  <c r="AA821" i="1"/>
  <c r="AP821" i="17" s="1"/>
  <c r="AB821" i="1"/>
  <c r="AQ821" i="17" s="1"/>
  <c r="Q822" i="1"/>
  <c r="R822" i="1"/>
  <c r="AG822" i="17" s="1"/>
  <c r="S822" i="1"/>
  <c r="AH822" i="17" s="1"/>
  <c r="T822" i="1"/>
  <c r="AI822" i="17" s="1"/>
  <c r="AJ822" i="17"/>
  <c r="V822" i="1"/>
  <c r="AK822" i="17" s="1"/>
  <c r="W822" i="1"/>
  <c r="AL822" i="17" s="1"/>
  <c r="X822" i="1"/>
  <c r="AM822" i="17" s="1"/>
  <c r="Y822" i="1"/>
  <c r="AN822" i="17" s="1"/>
  <c r="Z822" i="1"/>
  <c r="AO822" i="17" s="1"/>
  <c r="AA822" i="1"/>
  <c r="AP822" i="17" s="1"/>
  <c r="AB822" i="1"/>
  <c r="AQ822" i="17" s="1"/>
  <c r="Q823" i="1"/>
  <c r="R823" i="1"/>
  <c r="AG823" i="17" s="1"/>
  <c r="S823" i="1"/>
  <c r="AH823" i="17" s="1"/>
  <c r="T823" i="1"/>
  <c r="AI823" i="17" s="1"/>
  <c r="AJ823" i="17"/>
  <c r="V823" i="1"/>
  <c r="AK823" i="17" s="1"/>
  <c r="W823" i="1"/>
  <c r="AL823" i="17" s="1"/>
  <c r="X823" i="1"/>
  <c r="AM823" i="17" s="1"/>
  <c r="Y823" i="1"/>
  <c r="AN823" i="17" s="1"/>
  <c r="Z823" i="1"/>
  <c r="AO823" i="17" s="1"/>
  <c r="AA823" i="1"/>
  <c r="AP823" i="17" s="1"/>
  <c r="AB823" i="1"/>
  <c r="AQ823" i="17" s="1"/>
  <c r="Q824" i="1"/>
  <c r="R824" i="1"/>
  <c r="AG824" i="17" s="1"/>
  <c r="S824" i="1"/>
  <c r="AH824" i="17" s="1"/>
  <c r="T824" i="1"/>
  <c r="AI824" i="17" s="1"/>
  <c r="AJ824" i="17"/>
  <c r="V824" i="1"/>
  <c r="AK824" i="17" s="1"/>
  <c r="W824" i="1"/>
  <c r="AL824" i="17" s="1"/>
  <c r="X824" i="1"/>
  <c r="AM824" i="17" s="1"/>
  <c r="Y824" i="1"/>
  <c r="AN824" i="17" s="1"/>
  <c r="Z824" i="1"/>
  <c r="AO824" i="17" s="1"/>
  <c r="AA824" i="1"/>
  <c r="AP824" i="17" s="1"/>
  <c r="AB824" i="1"/>
  <c r="AQ824" i="17" s="1"/>
  <c r="Q825" i="1"/>
  <c r="R825" i="1"/>
  <c r="AG825" i="17" s="1"/>
  <c r="S825" i="1"/>
  <c r="AH825" i="17" s="1"/>
  <c r="T825" i="1"/>
  <c r="AI825" i="17" s="1"/>
  <c r="AJ825" i="17"/>
  <c r="V825" i="1"/>
  <c r="AK825" i="17" s="1"/>
  <c r="W825" i="1"/>
  <c r="AL825" i="17" s="1"/>
  <c r="X825" i="1"/>
  <c r="AM825" i="17" s="1"/>
  <c r="Y825" i="1"/>
  <c r="AN825" i="17" s="1"/>
  <c r="Z825" i="1"/>
  <c r="AO825" i="17" s="1"/>
  <c r="AA825" i="1"/>
  <c r="AP825" i="17" s="1"/>
  <c r="AB825" i="1"/>
  <c r="AQ825" i="17" s="1"/>
  <c r="Q826" i="1"/>
  <c r="R826" i="1"/>
  <c r="AG826" i="17" s="1"/>
  <c r="S826" i="1"/>
  <c r="AH826" i="17" s="1"/>
  <c r="T826" i="1"/>
  <c r="AI826" i="17" s="1"/>
  <c r="AJ826" i="17"/>
  <c r="V826" i="1"/>
  <c r="AK826" i="17" s="1"/>
  <c r="W826" i="1"/>
  <c r="AL826" i="17" s="1"/>
  <c r="X826" i="1"/>
  <c r="AM826" i="17" s="1"/>
  <c r="Y826" i="1"/>
  <c r="AN826" i="17" s="1"/>
  <c r="Z826" i="1"/>
  <c r="AO826" i="17" s="1"/>
  <c r="AA826" i="1"/>
  <c r="AP826" i="17" s="1"/>
  <c r="AB826" i="1"/>
  <c r="AQ826" i="17" s="1"/>
  <c r="Q827" i="1"/>
  <c r="R827" i="1"/>
  <c r="AG827" i="17" s="1"/>
  <c r="S827" i="1"/>
  <c r="AH827" i="17" s="1"/>
  <c r="T827" i="1"/>
  <c r="AI827" i="17" s="1"/>
  <c r="AJ827" i="17"/>
  <c r="V827" i="1"/>
  <c r="AK827" i="17" s="1"/>
  <c r="W827" i="1"/>
  <c r="AL827" i="17" s="1"/>
  <c r="X827" i="1"/>
  <c r="AM827" i="17" s="1"/>
  <c r="Y827" i="1"/>
  <c r="AN827" i="17" s="1"/>
  <c r="Z827" i="1"/>
  <c r="AO827" i="17" s="1"/>
  <c r="AA827" i="1"/>
  <c r="AP827" i="17" s="1"/>
  <c r="AB827" i="1"/>
  <c r="AQ827" i="17" s="1"/>
  <c r="Q828" i="1"/>
  <c r="R828" i="1"/>
  <c r="AG828" i="17" s="1"/>
  <c r="S828" i="1"/>
  <c r="AH828" i="17" s="1"/>
  <c r="T828" i="1"/>
  <c r="AI828" i="17" s="1"/>
  <c r="AJ828" i="17"/>
  <c r="V828" i="1"/>
  <c r="AK828" i="17" s="1"/>
  <c r="W828" i="1"/>
  <c r="AL828" i="17" s="1"/>
  <c r="X828" i="1"/>
  <c r="AM828" i="17" s="1"/>
  <c r="Y828" i="1"/>
  <c r="AN828" i="17" s="1"/>
  <c r="Z828" i="1"/>
  <c r="AO828" i="17" s="1"/>
  <c r="AA828" i="1"/>
  <c r="AP828" i="17" s="1"/>
  <c r="AB828" i="1"/>
  <c r="AQ828" i="17" s="1"/>
  <c r="Q829" i="1"/>
  <c r="R829" i="1"/>
  <c r="AG829" i="17" s="1"/>
  <c r="S829" i="1"/>
  <c r="AH829" i="17" s="1"/>
  <c r="T829" i="1"/>
  <c r="AI829" i="17" s="1"/>
  <c r="AJ829" i="17"/>
  <c r="V829" i="1"/>
  <c r="AK829" i="17" s="1"/>
  <c r="W829" i="1"/>
  <c r="AL829" i="17" s="1"/>
  <c r="X829" i="1"/>
  <c r="AM829" i="17" s="1"/>
  <c r="Y829" i="1"/>
  <c r="AN829" i="17" s="1"/>
  <c r="Z829" i="1"/>
  <c r="AO829" i="17" s="1"/>
  <c r="AA829" i="1"/>
  <c r="AP829" i="17" s="1"/>
  <c r="AB829" i="1"/>
  <c r="AQ829" i="17" s="1"/>
  <c r="Q830" i="1"/>
  <c r="R830" i="1"/>
  <c r="AG830" i="17" s="1"/>
  <c r="S830" i="1"/>
  <c r="AH830" i="17" s="1"/>
  <c r="T830" i="1"/>
  <c r="AI830" i="17" s="1"/>
  <c r="AJ830" i="17"/>
  <c r="V830" i="1"/>
  <c r="AK830" i="17" s="1"/>
  <c r="W830" i="1"/>
  <c r="AL830" i="17" s="1"/>
  <c r="X830" i="1"/>
  <c r="AM830" i="17" s="1"/>
  <c r="Y830" i="1"/>
  <c r="AN830" i="17" s="1"/>
  <c r="Z830" i="1"/>
  <c r="AO830" i="17" s="1"/>
  <c r="AA830" i="1"/>
  <c r="AP830" i="17" s="1"/>
  <c r="AB830" i="1"/>
  <c r="AQ830" i="17" s="1"/>
  <c r="Q831" i="1"/>
  <c r="R831" i="1"/>
  <c r="AG831" i="17" s="1"/>
  <c r="S831" i="1"/>
  <c r="AH831" i="17" s="1"/>
  <c r="T831" i="1"/>
  <c r="AI831" i="17" s="1"/>
  <c r="AJ831" i="17"/>
  <c r="V831" i="1"/>
  <c r="AK831" i="17" s="1"/>
  <c r="W831" i="1"/>
  <c r="AL831" i="17" s="1"/>
  <c r="X831" i="1"/>
  <c r="AM831" i="17" s="1"/>
  <c r="Y831" i="1"/>
  <c r="AN831" i="17" s="1"/>
  <c r="Z831" i="1"/>
  <c r="AO831" i="17" s="1"/>
  <c r="AA831" i="1"/>
  <c r="AP831" i="17" s="1"/>
  <c r="AB831" i="1"/>
  <c r="AQ831" i="17" s="1"/>
  <c r="Q832" i="1"/>
  <c r="R832" i="1"/>
  <c r="AG832" i="17" s="1"/>
  <c r="S832" i="1"/>
  <c r="AH832" i="17" s="1"/>
  <c r="T832" i="1"/>
  <c r="AI832" i="17" s="1"/>
  <c r="AJ832" i="17"/>
  <c r="V832" i="1"/>
  <c r="AK832" i="17" s="1"/>
  <c r="W832" i="1"/>
  <c r="AL832" i="17" s="1"/>
  <c r="X832" i="1"/>
  <c r="AM832" i="17" s="1"/>
  <c r="Y832" i="1"/>
  <c r="AN832" i="17" s="1"/>
  <c r="Z832" i="1"/>
  <c r="AO832" i="17" s="1"/>
  <c r="AA832" i="1"/>
  <c r="AP832" i="17" s="1"/>
  <c r="AB832" i="1"/>
  <c r="AQ832" i="17" s="1"/>
  <c r="Q833" i="1"/>
  <c r="R833" i="1"/>
  <c r="AG833" i="17" s="1"/>
  <c r="S833" i="1"/>
  <c r="AH833" i="17" s="1"/>
  <c r="T833" i="1"/>
  <c r="AI833" i="17" s="1"/>
  <c r="AJ833" i="17"/>
  <c r="V833" i="1"/>
  <c r="AK833" i="17" s="1"/>
  <c r="W833" i="1"/>
  <c r="AL833" i="17" s="1"/>
  <c r="X833" i="1"/>
  <c r="AM833" i="17" s="1"/>
  <c r="Y833" i="1"/>
  <c r="AN833" i="17" s="1"/>
  <c r="Z833" i="1"/>
  <c r="AO833" i="17" s="1"/>
  <c r="AA833" i="1"/>
  <c r="AP833" i="17" s="1"/>
  <c r="AB833" i="1"/>
  <c r="AQ833" i="17" s="1"/>
  <c r="Q834" i="1"/>
  <c r="R834" i="1"/>
  <c r="AG834" i="17" s="1"/>
  <c r="S834" i="1"/>
  <c r="AH834" i="17" s="1"/>
  <c r="T834" i="1"/>
  <c r="AI834" i="17" s="1"/>
  <c r="AJ834" i="17"/>
  <c r="V834" i="1"/>
  <c r="AK834" i="17" s="1"/>
  <c r="W834" i="1"/>
  <c r="AL834" i="17" s="1"/>
  <c r="X834" i="1"/>
  <c r="AM834" i="17" s="1"/>
  <c r="Y834" i="1"/>
  <c r="AN834" i="17" s="1"/>
  <c r="Z834" i="1"/>
  <c r="AO834" i="17" s="1"/>
  <c r="AA834" i="1"/>
  <c r="AP834" i="17" s="1"/>
  <c r="AB834" i="1"/>
  <c r="AQ834" i="17" s="1"/>
  <c r="Q835" i="1"/>
  <c r="R835" i="1"/>
  <c r="AG835" i="17" s="1"/>
  <c r="S835" i="1"/>
  <c r="AH835" i="17" s="1"/>
  <c r="T835" i="1"/>
  <c r="AI835" i="17" s="1"/>
  <c r="AJ835" i="17"/>
  <c r="V835" i="1"/>
  <c r="AK835" i="17" s="1"/>
  <c r="W835" i="1"/>
  <c r="AL835" i="17" s="1"/>
  <c r="X835" i="1"/>
  <c r="AM835" i="17" s="1"/>
  <c r="Y835" i="1"/>
  <c r="AN835" i="17" s="1"/>
  <c r="Z835" i="1"/>
  <c r="AO835" i="17" s="1"/>
  <c r="AA835" i="1"/>
  <c r="AP835" i="17" s="1"/>
  <c r="AB835" i="1"/>
  <c r="AQ835" i="17" s="1"/>
  <c r="Q836" i="1"/>
  <c r="R836" i="1"/>
  <c r="AG836" i="17" s="1"/>
  <c r="S836" i="1"/>
  <c r="AH836" i="17" s="1"/>
  <c r="T836" i="1"/>
  <c r="AI836" i="17" s="1"/>
  <c r="AJ836" i="17"/>
  <c r="V836" i="1"/>
  <c r="AK836" i="17" s="1"/>
  <c r="W836" i="1"/>
  <c r="AL836" i="17" s="1"/>
  <c r="X836" i="1"/>
  <c r="AM836" i="17" s="1"/>
  <c r="Y836" i="1"/>
  <c r="AN836" i="17" s="1"/>
  <c r="Z836" i="1"/>
  <c r="AO836" i="17" s="1"/>
  <c r="AA836" i="1"/>
  <c r="AP836" i="17" s="1"/>
  <c r="AB836" i="1"/>
  <c r="AQ836" i="17" s="1"/>
  <c r="Q837" i="1"/>
  <c r="R837" i="1"/>
  <c r="AG837" i="17" s="1"/>
  <c r="S837" i="1"/>
  <c r="AH837" i="17" s="1"/>
  <c r="T837" i="1"/>
  <c r="AI837" i="17" s="1"/>
  <c r="AJ837" i="17"/>
  <c r="V837" i="1"/>
  <c r="AK837" i="17" s="1"/>
  <c r="W837" i="1"/>
  <c r="AL837" i="17" s="1"/>
  <c r="X837" i="1"/>
  <c r="AM837" i="17" s="1"/>
  <c r="Y837" i="1"/>
  <c r="AN837" i="17" s="1"/>
  <c r="Z837" i="1"/>
  <c r="AO837" i="17" s="1"/>
  <c r="AA837" i="1"/>
  <c r="AP837" i="17" s="1"/>
  <c r="AB837" i="1"/>
  <c r="AQ837" i="17" s="1"/>
  <c r="Q838" i="1"/>
  <c r="R838" i="1"/>
  <c r="AG838" i="17" s="1"/>
  <c r="S838" i="1"/>
  <c r="AH838" i="17" s="1"/>
  <c r="T838" i="1"/>
  <c r="AI838" i="17" s="1"/>
  <c r="AJ838" i="17"/>
  <c r="V838" i="1"/>
  <c r="AK838" i="17" s="1"/>
  <c r="W838" i="1"/>
  <c r="AL838" i="17" s="1"/>
  <c r="X838" i="1"/>
  <c r="AM838" i="17" s="1"/>
  <c r="Y838" i="1"/>
  <c r="AN838" i="17" s="1"/>
  <c r="Z838" i="1"/>
  <c r="AO838" i="17" s="1"/>
  <c r="AA838" i="1"/>
  <c r="AP838" i="17" s="1"/>
  <c r="AB838" i="1"/>
  <c r="AQ838" i="17" s="1"/>
  <c r="Q839" i="1"/>
  <c r="R839" i="1"/>
  <c r="AG839" i="17" s="1"/>
  <c r="S839" i="1"/>
  <c r="AH839" i="17" s="1"/>
  <c r="T839" i="1"/>
  <c r="AI839" i="17" s="1"/>
  <c r="AJ839" i="17"/>
  <c r="V839" i="1"/>
  <c r="AK839" i="17" s="1"/>
  <c r="W839" i="1"/>
  <c r="AL839" i="17" s="1"/>
  <c r="X839" i="1"/>
  <c r="AM839" i="17" s="1"/>
  <c r="Y839" i="1"/>
  <c r="AN839" i="17" s="1"/>
  <c r="Z839" i="1"/>
  <c r="AO839" i="17" s="1"/>
  <c r="AA839" i="1"/>
  <c r="AP839" i="17" s="1"/>
  <c r="AB839" i="1"/>
  <c r="AQ839" i="17" s="1"/>
  <c r="Q840" i="1"/>
  <c r="R840" i="1"/>
  <c r="AG840" i="17" s="1"/>
  <c r="S840" i="1"/>
  <c r="AH840" i="17" s="1"/>
  <c r="T840" i="1"/>
  <c r="AI840" i="17" s="1"/>
  <c r="AJ840" i="17"/>
  <c r="V840" i="1"/>
  <c r="AK840" i="17" s="1"/>
  <c r="W840" i="1"/>
  <c r="AL840" i="17" s="1"/>
  <c r="X840" i="1"/>
  <c r="AM840" i="17" s="1"/>
  <c r="Y840" i="1"/>
  <c r="AN840" i="17" s="1"/>
  <c r="Z840" i="1"/>
  <c r="AO840" i="17" s="1"/>
  <c r="AA840" i="1"/>
  <c r="AP840" i="17" s="1"/>
  <c r="AB840" i="1"/>
  <c r="AQ840" i="17" s="1"/>
  <c r="Q841" i="1"/>
  <c r="R841" i="1"/>
  <c r="AG841" i="17" s="1"/>
  <c r="S841" i="1"/>
  <c r="AH841" i="17" s="1"/>
  <c r="T841" i="1"/>
  <c r="AI841" i="17" s="1"/>
  <c r="AJ841" i="17"/>
  <c r="V841" i="1"/>
  <c r="AK841" i="17" s="1"/>
  <c r="W841" i="1"/>
  <c r="AL841" i="17" s="1"/>
  <c r="X841" i="1"/>
  <c r="AM841" i="17" s="1"/>
  <c r="Y841" i="1"/>
  <c r="AN841" i="17" s="1"/>
  <c r="Z841" i="1"/>
  <c r="AO841" i="17" s="1"/>
  <c r="AA841" i="1"/>
  <c r="AP841" i="17" s="1"/>
  <c r="AB841" i="1"/>
  <c r="AQ841" i="17" s="1"/>
  <c r="Q842" i="1"/>
  <c r="R842" i="1"/>
  <c r="AG842" i="17" s="1"/>
  <c r="S842" i="1"/>
  <c r="AH842" i="17" s="1"/>
  <c r="T842" i="1"/>
  <c r="AI842" i="17" s="1"/>
  <c r="AJ842" i="17"/>
  <c r="V842" i="1"/>
  <c r="AK842" i="17" s="1"/>
  <c r="W842" i="1"/>
  <c r="AL842" i="17" s="1"/>
  <c r="X842" i="1"/>
  <c r="AM842" i="17" s="1"/>
  <c r="Y842" i="1"/>
  <c r="AN842" i="17" s="1"/>
  <c r="Z842" i="1"/>
  <c r="AO842" i="17" s="1"/>
  <c r="AA842" i="1"/>
  <c r="AP842" i="17" s="1"/>
  <c r="AB842" i="1"/>
  <c r="AQ842" i="17" s="1"/>
  <c r="Q843" i="1"/>
  <c r="R843" i="1"/>
  <c r="AG843" i="17" s="1"/>
  <c r="S843" i="1"/>
  <c r="AH843" i="17" s="1"/>
  <c r="T843" i="1"/>
  <c r="AI843" i="17" s="1"/>
  <c r="AJ843" i="17"/>
  <c r="V843" i="1"/>
  <c r="AK843" i="17" s="1"/>
  <c r="W843" i="1"/>
  <c r="AL843" i="17" s="1"/>
  <c r="X843" i="1"/>
  <c r="AM843" i="17" s="1"/>
  <c r="Y843" i="1"/>
  <c r="AN843" i="17" s="1"/>
  <c r="Z843" i="1"/>
  <c r="AO843" i="17" s="1"/>
  <c r="AA843" i="1"/>
  <c r="AP843" i="17" s="1"/>
  <c r="AB843" i="1"/>
  <c r="AQ843" i="17" s="1"/>
  <c r="Q844" i="1"/>
  <c r="R844" i="1"/>
  <c r="AG844" i="17" s="1"/>
  <c r="S844" i="1"/>
  <c r="AH844" i="17" s="1"/>
  <c r="T844" i="1"/>
  <c r="AI844" i="17" s="1"/>
  <c r="AJ844" i="17"/>
  <c r="V844" i="1"/>
  <c r="AK844" i="17" s="1"/>
  <c r="W844" i="1"/>
  <c r="AL844" i="17" s="1"/>
  <c r="X844" i="1"/>
  <c r="AM844" i="17" s="1"/>
  <c r="Y844" i="1"/>
  <c r="AN844" i="17" s="1"/>
  <c r="Z844" i="1"/>
  <c r="AO844" i="17" s="1"/>
  <c r="AA844" i="1"/>
  <c r="AP844" i="17" s="1"/>
  <c r="AB844" i="1"/>
  <c r="AQ844" i="17" s="1"/>
  <c r="Q845" i="1"/>
  <c r="R845" i="1"/>
  <c r="AG845" i="17" s="1"/>
  <c r="S845" i="1"/>
  <c r="AH845" i="17" s="1"/>
  <c r="T845" i="1"/>
  <c r="AI845" i="17" s="1"/>
  <c r="AJ845" i="17"/>
  <c r="V845" i="1"/>
  <c r="AK845" i="17" s="1"/>
  <c r="W845" i="1"/>
  <c r="AL845" i="17" s="1"/>
  <c r="X845" i="1"/>
  <c r="AM845" i="17" s="1"/>
  <c r="Y845" i="1"/>
  <c r="AN845" i="17" s="1"/>
  <c r="Z845" i="1"/>
  <c r="AO845" i="17" s="1"/>
  <c r="AA845" i="1"/>
  <c r="AP845" i="17" s="1"/>
  <c r="AB845" i="1"/>
  <c r="AQ845" i="17" s="1"/>
  <c r="Q846" i="1"/>
  <c r="R846" i="1"/>
  <c r="AG846" i="17" s="1"/>
  <c r="S846" i="1"/>
  <c r="AH846" i="17" s="1"/>
  <c r="T846" i="1"/>
  <c r="AI846" i="17" s="1"/>
  <c r="AJ846" i="17"/>
  <c r="V846" i="1"/>
  <c r="AK846" i="17" s="1"/>
  <c r="W846" i="1"/>
  <c r="AL846" i="17" s="1"/>
  <c r="X846" i="1"/>
  <c r="AM846" i="17" s="1"/>
  <c r="Y846" i="1"/>
  <c r="AN846" i="17" s="1"/>
  <c r="Z846" i="1"/>
  <c r="AO846" i="17" s="1"/>
  <c r="AA846" i="1"/>
  <c r="AP846" i="17" s="1"/>
  <c r="AB846" i="1"/>
  <c r="AQ846" i="17" s="1"/>
  <c r="Q847" i="1"/>
  <c r="R847" i="1"/>
  <c r="AG847" i="17" s="1"/>
  <c r="S847" i="1"/>
  <c r="AH847" i="17" s="1"/>
  <c r="T847" i="1"/>
  <c r="AI847" i="17" s="1"/>
  <c r="AJ847" i="17"/>
  <c r="V847" i="1"/>
  <c r="AK847" i="17" s="1"/>
  <c r="W847" i="1"/>
  <c r="AL847" i="17" s="1"/>
  <c r="X847" i="1"/>
  <c r="AM847" i="17" s="1"/>
  <c r="Y847" i="1"/>
  <c r="AN847" i="17" s="1"/>
  <c r="Z847" i="1"/>
  <c r="AO847" i="17" s="1"/>
  <c r="AA847" i="1"/>
  <c r="AP847" i="17" s="1"/>
  <c r="AB847" i="1"/>
  <c r="AQ847" i="17" s="1"/>
  <c r="Q848" i="1"/>
  <c r="R848" i="1"/>
  <c r="AG848" i="17" s="1"/>
  <c r="S848" i="1"/>
  <c r="AH848" i="17" s="1"/>
  <c r="T848" i="1"/>
  <c r="AI848" i="17" s="1"/>
  <c r="AJ848" i="17"/>
  <c r="V848" i="1"/>
  <c r="AK848" i="17" s="1"/>
  <c r="W848" i="1"/>
  <c r="AL848" i="17" s="1"/>
  <c r="X848" i="1"/>
  <c r="AM848" i="17" s="1"/>
  <c r="Y848" i="1"/>
  <c r="AN848" i="17" s="1"/>
  <c r="Z848" i="1"/>
  <c r="AO848" i="17" s="1"/>
  <c r="AA848" i="1"/>
  <c r="AP848" i="17" s="1"/>
  <c r="AB848" i="1"/>
  <c r="AQ848" i="17" s="1"/>
  <c r="Q849" i="1"/>
  <c r="R849" i="1"/>
  <c r="AG849" i="17" s="1"/>
  <c r="S849" i="1"/>
  <c r="AH849" i="17" s="1"/>
  <c r="T849" i="1"/>
  <c r="AI849" i="17" s="1"/>
  <c r="AJ849" i="17"/>
  <c r="V849" i="1"/>
  <c r="AK849" i="17" s="1"/>
  <c r="W849" i="1"/>
  <c r="AL849" i="17" s="1"/>
  <c r="X849" i="1"/>
  <c r="AM849" i="17" s="1"/>
  <c r="Y849" i="1"/>
  <c r="AN849" i="17" s="1"/>
  <c r="Z849" i="1"/>
  <c r="AO849" i="17" s="1"/>
  <c r="AA849" i="1"/>
  <c r="AP849" i="17" s="1"/>
  <c r="AB849" i="1"/>
  <c r="AQ849" i="17" s="1"/>
  <c r="Q850" i="1"/>
  <c r="R850" i="1"/>
  <c r="AG850" i="17" s="1"/>
  <c r="S850" i="1"/>
  <c r="AH850" i="17" s="1"/>
  <c r="T850" i="1"/>
  <c r="AI850" i="17" s="1"/>
  <c r="AJ850" i="17"/>
  <c r="V850" i="1"/>
  <c r="AK850" i="17" s="1"/>
  <c r="W850" i="1"/>
  <c r="AL850" i="17" s="1"/>
  <c r="X850" i="1"/>
  <c r="AM850" i="17" s="1"/>
  <c r="Y850" i="1"/>
  <c r="AN850" i="17" s="1"/>
  <c r="Z850" i="1"/>
  <c r="AO850" i="17" s="1"/>
  <c r="AA850" i="1"/>
  <c r="AP850" i="17" s="1"/>
  <c r="AB850" i="1"/>
  <c r="AQ850" i="17" s="1"/>
  <c r="Q851" i="1"/>
  <c r="R851" i="1"/>
  <c r="AG851" i="17" s="1"/>
  <c r="S851" i="1"/>
  <c r="AH851" i="17" s="1"/>
  <c r="T851" i="1"/>
  <c r="AI851" i="17" s="1"/>
  <c r="AJ851" i="17"/>
  <c r="V851" i="1"/>
  <c r="AK851" i="17" s="1"/>
  <c r="W851" i="1"/>
  <c r="AL851" i="17" s="1"/>
  <c r="X851" i="1"/>
  <c r="AM851" i="17" s="1"/>
  <c r="Y851" i="1"/>
  <c r="AN851" i="17" s="1"/>
  <c r="Z851" i="1"/>
  <c r="AO851" i="17" s="1"/>
  <c r="AA851" i="1"/>
  <c r="AP851" i="17" s="1"/>
  <c r="AB851" i="1"/>
  <c r="AQ851" i="17" s="1"/>
  <c r="Q852" i="1"/>
  <c r="R852" i="1"/>
  <c r="AG852" i="17" s="1"/>
  <c r="S852" i="1"/>
  <c r="AH852" i="17" s="1"/>
  <c r="T852" i="1"/>
  <c r="AI852" i="17" s="1"/>
  <c r="AJ852" i="17"/>
  <c r="V852" i="1"/>
  <c r="AK852" i="17" s="1"/>
  <c r="W852" i="1"/>
  <c r="AL852" i="17" s="1"/>
  <c r="X852" i="1"/>
  <c r="AM852" i="17" s="1"/>
  <c r="Y852" i="1"/>
  <c r="AN852" i="17" s="1"/>
  <c r="Z852" i="1"/>
  <c r="AO852" i="17" s="1"/>
  <c r="AA852" i="1"/>
  <c r="AP852" i="17" s="1"/>
  <c r="AB852" i="1"/>
  <c r="AQ852" i="17" s="1"/>
  <c r="Q853" i="1"/>
  <c r="R853" i="1"/>
  <c r="AG853" i="17" s="1"/>
  <c r="S853" i="1"/>
  <c r="AH853" i="17" s="1"/>
  <c r="T853" i="1"/>
  <c r="AI853" i="17" s="1"/>
  <c r="AJ853" i="17"/>
  <c r="V853" i="1"/>
  <c r="AK853" i="17" s="1"/>
  <c r="W853" i="1"/>
  <c r="AL853" i="17" s="1"/>
  <c r="X853" i="1"/>
  <c r="AM853" i="17" s="1"/>
  <c r="Y853" i="1"/>
  <c r="AN853" i="17" s="1"/>
  <c r="Z853" i="1"/>
  <c r="AO853" i="17" s="1"/>
  <c r="AA853" i="1"/>
  <c r="AP853" i="17" s="1"/>
  <c r="AB853" i="1"/>
  <c r="AQ853" i="17" s="1"/>
  <c r="Q854" i="1"/>
  <c r="R854" i="1"/>
  <c r="AG854" i="17" s="1"/>
  <c r="S854" i="1"/>
  <c r="AH854" i="17" s="1"/>
  <c r="T854" i="1"/>
  <c r="AI854" i="17" s="1"/>
  <c r="AJ854" i="17"/>
  <c r="V854" i="1"/>
  <c r="AK854" i="17" s="1"/>
  <c r="W854" i="1"/>
  <c r="AL854" i="17" s="1"/>
  <c r="X854" i="1"/>
  <c r="AM854" i="17" s="1"/>
  <c r="Y854" i="1"/>
  <c r="AN854" i="17" s="1"/>
  <c r="Z854" i="1"/>
  <c r="AO854" i="17" s="1"/>
  <c r="AA854" i="1"/>
  <c r="AP854" i="17" s="1"/>
  <c r="AB854" i="1"/>
  <c r="AQ854" i="17" s="1"/>
  <c r="Q855" i="1"/>
  <c r="R855" i="1"/>
  <c r="AG855" i="17" s="1"/>
  <c r="S855" i="1"/>
  <c r="AH855" i="17" s="1"/>
  <c r="T855" i="1"/>
  <c r="AI855" i="17" s="1"/>
  <c r="AJ855" i="17"/>
  <c r="V855" i="1"/>
  <c r="AK855" i="17" s="1"/>
  <c r="W855" i="1"/>
  <c r="AL855" i="17" s="1"/>
  <c r="X855" i="1"/>
  <c r="AM855" i="17" s="1"/>
  <c r="Y855" i="1"/>
  <c r="AN855" i="17" s="1"/>
  <c r="Z855" i="1"/>
  <c r="AO855" i="17" s="1"/>
  <c r="AA855" i="1"/>
  <c r="AP855" i="17" s="1"/>
  <c r="AB855" i="1"/>
  <c r="AQ855" i="17" s="1"/>
  <c r="Q856" i="1"/>
  <c r="R856" i="1"/>
  <c r="AG856" i="17" s="1"/>
  <c r="S856" i="1"/>
  <c r="AH856" i="17" s="1"/>
  <c r="T856" i="1"/>
  <c r="AI856" i="17" s="1"/>
  <c r="AJ856" i="17"/>
  <c r="V856" i="1"/>
  <c r="AK856" i="17" s="1"/>
  <c r="W856" i="1"/>
  <c r="AL856" i="17" s="1"/>
  <c r="X856" i="1"/>
  <c r="AM856" i="17" s="1"/>
  <c r="Y856" i="1"/>
  <c r="AN856" i="17" s="1"/>
  <c r="Z856" i="1"/>
  <c r="AO856" i="17" s="1"/>
  <c r="AA856" i="1"/>
  <c r="AP856" i="17" s="1"/>
  <c r="AB856" i="1"/>
  <c r="AQ856" i="17" s="1"/>
  <c r="Q857" i="1"/>
  <c r="R857" i="1"/>
  <c r="AG857" i="17" s="1"/>
  <c r="S857" i="1"/>
  <c r="AH857" i="17" s="1"/>
  <c r="T857" i="1"/>
  <c r="AI857" i="17" s="1"/>
  <c r="AJ857" i="17"/>
  <c r="V857" i="1"/>
  <c r="AK857" i="17" s="1"/>
  <c r="W857" i="1"/>
  <c r="AL857" i="17" s="1"/>
  <c r="X857" i="1"/>
  <c r="AM857" i="17" s="1"/>
  <c r="Y857" i="1"/>
  <c r="AN857" i="17" s="1"/>
  <c r="Z857" i="1"/>
  <c r="AO857" i="17" s="1"/>
  <c r="AA857" i="1"/>
  <c r="AP857" i="17" s="1"/>
  <c r="AB857" i="1"/>
  <c r="AQ857" i="17" s="1"/>
  <c r="Q858" i="1"/>
  <c r="R858" i="1"/>
  <c r="AG858" i="17" s="1"/>
  <c r="S858" i="1"/>
  <c r="AH858" i="17" s="1"/>
  <c r="T858" i="1"/>
  <c r="AI858" i="17" s="1"/>
  <c r="AJ858" i="17"/>
  <c r="V858" i="1"/>
  <c r="AK858" i="17" s="1"/>
  <c r="W858" i="1"/>
  <c r="AL858" i="17" s="1"/>
  <c r="X858" i="1"/>
  <c r="AM858" i="17" s="1"/>
  <c r="Y858" i="1"/>
  <c r="AN858" i="17" s="1"/>
  <c r="Z858" i="1"/>
  <c r="AO858" i="17" s="1"/>
  <c r="AA858" i="1"/>
  <c r="AP858" i="17" s="1"/>
  <c r="AB858" i="1"/>
  <c r="AQ858" i="17" s="1"/>
  <c r="Q859" i="1"/>
  <c r="R859" i="1"/>
  <c r="AG859" i="17" s="1"/>
  <c r="S859" i="1"/>
  <c r="AH859" i="17" s="1"/>
  <c r="T859" i="1"/>
  <c r="AI859" i="17" s="1"/>
  <c r="AJ859" i="17"/>
  <c r="V859" i="1"/>
  <c r="AK859" i="17" s="1"/>
  <c r="W859" i="1"/>
  <c r="AL859" i="17" s="1"/>
  <c r="X859" i="1"/>
  <c r="AM859" i="17" s="1"/>
  <c r="Y859" i="1"/>
  <c r="AN859" i="17" s="1"/>
  <c r="Z859" i="1"/>
  <c r="AO859" i="17" s="1"/>
  <c r="AA859" i="1"/>
  <c r="AP859" i="17" s="1"/>
  <c r="AB859" i="1"/>
  <c r="AQ859" i="17" s="1"/>
  <c r="Q860" i="1"/>
  <c r="R860" i="1"/>
  <c r="AG860" i="17" s="1"/>
  <c r="S860" i="1"/>
  <c r="AH860" i="17" s="1"/>
  <c r="T860" i="1"/>
  <c r="AI860" i="17" s="1"/>
  <c r="AJ860" i="17"/>
  <c r="V860" i="1"/>
  <c r="AK860" i="17" s="1"/>
  <c r="W860" i="1"/>
  <c r="AL860" i="17" s="1"/>
  <c r="X860" i="1"/>
  <c r="AM860" i="17" s="1"/>
  <c r="Y860" i="1"/>
  <c r="AN860" i="17" s="1"/>
  <c r="Z860" i="1"/>
  <c r="AO860" i="17" s="1"/>
  <c r="AA860" i="1"/>
  <c r="AP860" i="17" s="1"/>
  <c r="AB860" i="1"/>
  <c r="AQ860" i="17" s="1"/>
  <c r="Q861" i="1"/>
  <c r="R861" i="1"/>
  <c r="AG861" i="17" s="1"/>
  <c r="S861" i="1"/>
  <c r="AH861" i="17" s="1"/>
  <c r="T861" i="1"/>
  <c r="AI861" i="17" s="1"/>
  <c r="AJ861" i="17"/>
  <c r="V861" i="1"/>
  <c r="AK861" i="17" s="1"/>
  <c r="W861" i="1"/>
  <c r="AL861" i="17" s="1"/>
  <c r="X861" i="1"/>
  <c r="AM861" i="17" s="1"/>
  <c r="Y861" i="1"/>
  <c r="AN861" i="17" s="1"/>
  <c r="Z861" i="1"/>
  <c r="AO861" i="17" s="1"/>
  <c r="AA861" i="1"/>
  <c r="AP861" i="17" s="1"/>
  <c r="AB861" i="1"/>
  <c r="AQ861" i="17" s="1"/>
  <c r="Q862" i="1"/>
  <c r="R862" i="1"/>
  <c r="AG862" i="17" s="1"/>
  <c r="S862" i="1"/>
  <c r="AH862" i="17" s="1"/>
  <c r="T862" i="1"/>
  <c r="AI862" i="17" s="1"/>
  <c r="AJ862" i="17"/>
  <c r="V862" i="1"/>
  <c r="AK862" i="17" s="1"/>
  <c r="W862" i="1"/>
  <c r="AL862" i="17" s="1"/>
  <c r="X862" i="1"/>
  <c r="AM862" i="17" s="1"/>
  <c r="Y862" i="1"/>
  <c r="AN862" i="17" s="1"/>
  <c r="Z862" i="1"/>
  <c r="AO862" i="17" s="1"/>
  <c r="AA862" i="1"/>
  <c r="AP862" i="17" s="1"/>
  <c r="AB862" i="1"/>
  <c r="AQ862" i="17" s="1"/>
  <c r="Q863" i="1"/>
  <c r="R863" i="1"/>
  <c r="AG863" i="17" s="1"/>
  <c r="S863" i="1"/>
  <c r="AH863" i="17" s="1"/>
  <c r="T863" i="1"/>
  <c r="AI863" i="17" s="1"/>
  <c r="AJ863" i="17"/>
  <c r="V863" i="1"/>
  <c r="AK863" i="17" s="1"/>
  <c r="W863" i="1"/>
  <c r="AL863" i="17" s="1"/>
  <c r="X863" i="1"/>
  <c r="AM863" i="17" s="1"/>
  <c r="Y863" i="1"/>
  <c r="AN863" i="17" s="1"/>
  <c r="Z863" i="1"/>
  <c r="AO863" i="17" s="1"/>
  <c r="AA863" i="1"/>
  <c r="AP863" i="17" s="1"/>
  <c r="AB863" i="1"/>
  <c r="AQ863" i="17" s="1"/>
  <c r="Q864" i="1"/>
  <c r="R864" i="1"/>
  <c r="AG864" i="17" s="1"/>
  <c r="S864" i="1"/>
  <c r="AH864" i="17" s="1"/>
  <c r="T864" i="1"/>
  <c r="AI864" i="17" s="1"/>
  <c r="AJ864" i="17"/>
  <c r="V864" i="1"/>
  <c r="AK864" i="17" s="1"/>
  <c r="W864" i="1"/>
  <c r="AL864" i="17" s="1"/>
  <c r="X864" i="1"/>
  <c r="AM864" i="17" s="1"/>
  <c r="Y864" i="1"/>
  <c r="AN864" i="17" s="1"/>
  <c r="Z864" i="1"/>
  <c r="AO864" i="17" s="1"/>
  <c r="AA864" i="1"/>
  <c r="AP864" i="17" s="1"/>
  <c r="AB864" i="1"/>
  <c r="AQ864" i="17" s="1"/>
  <c r="Q865" i="1"/>
  <c r="R865" i="1"/>
  <c r="AG865" i="17" s="1"/>
  <c r="S865" i="1"/>
  <c r="AH865" i="17" s="1"/>
  <c r="T865" i="1"/>
  <c r="AI865" i="17" s="1"/>
  <c r="AJ865" i="17"/>
  <c r="V865" i="1"/>
  <c r="AK865" i="17" s="1"/>
  <c r="W865" i="1"/>
  <c r="AL865" i="17" s="1"/>
  <c r="X865" i="1"/>
  <c r="AM865" i="17" s="1"/>
  <c r="Y865" i="1"/>
  <c r="AN865" i="17" s="1"/>
  <c r="Z865" i="1"/>
  <c r="AO865" i="17" s="1"/>
  <c r="AA865" i="1"/>
  <c r="AP865" i="17" s="1"/>
  <c r="AB865" i="1"/>
  <c r="AQ865" i="17" s="1"/>
  <c r="Q866" i="1"/>
  <c r="R866" i="1"/>
  <c r="AG866" i="17" s="1"/>
  <c r="S866" i="1"/>
  <c r="AH866" i="17" s="1"/>
  <c r="T866" i="1"/>
  <c r="AI866" i="17" s="1"/>
  <c r="AJ866" i="17"/>
  <c r="V866" i="1"/>
  <c r="AK866" i="17" s="1"/>
  <c r="W866" i="1"/>
  <c r="AL866" i="17" s="1"/>
  <c r="X866" i="1"/>
  <c r="AM866" i="17" s="1"/>
  <c r="Y866" i="1"/>
  <c r="AN866" i="17" s="1"/>
  <c r="Z866" i="1"/>
  <c r="AO866" i="17" s="1"/>
  <c r="AA866" i="1"/>
  <c r="AP866" i="17" s="1"/>
  <c r="AB866" i="1"/>
  <c r="AQ866" i="17" s="1"/>
  <c r="Q867" i="1"/>
  <c r="R867" i="1"/>
  <c r="AG867" i="17" s="1"/>
  <c r="S867" i="1"/>
  <c r="AH867" i="17" s="1"/>
  <c r="T867" i="1"/>
  <c r="AI867" i="17" s="1"/>
  <c r="AJ867" i="17"/>
  <c r="V867" i="1"/>
  <c r="AK867" i="17" s="1"/>
  <c r="W867" i="1"/>
  <c r="AL867" i="17" s="1"/>
  <c r="X867" i="1"/>
  <c r="AM867" i="17" s="1"/>
  <c r="Y867" i="1"/>
  <c r="AN867" i="17" s="1"/>
  <c r="Z867" i="1"/>
  <c r="AO867" i="17" s="1"/>
  <c r="AA867" i="1"/>
  <c r="AP867" i="17" s="1"/>
  <c r="AB867" i="1"/>
  <c r="AQ867" i="17" s="1"/>
  <c r="Q868" i="1"/>
  <c r="R868" i="1"/>
  <c r="AG868" i="17" s="1"/>
  <c r="S868" i="1"/>
  <c r="AH868" i="17" s="1"/>
  <c r="T868" i="1"/>
  <c r="AI868" i="17" s="1"/>
  <c r="AJ868" i="17"/>
  <c r="V868" i="1"/>
  <c r="AK868" i="17" s="1"/>
  <c r="W868" i="1"/>
  <c r="AL868" i="17" s="1"/>
  <c r="X868" i="1"/>
  <c r="AM868" i="17" s="1"/>
  <c r="Y868" i="1"/>
  <c r="AN868" i="17" s="1"/>
  <c r="Z868" i="1"/>
  <c r="AO868" i="17" s="1"/>
  <c r="AA868" i="1"/>
  <c r="AP868" i="17" s="1"/>
  <c r="AB868" i="1"/>
  <c r="AQ868" i="17" s="1"/>
  <c r="Q869" i="1"/>
  <c r="R869" i="1"/>
  <c r="AG869" i="17" s="1"/>
  <c r="S869" i="1"/>
  <c r="AH869" i="17" s="1"/>
  <c r="T869" i="1"/>
  <c r="AI869" i="17" s="1"/>
  <c r="AJ869" i="17"/>
  <c r="V869" i="1"/>
  <c r="AK869" i="17" s="1"/>
  <c r="W869" i="1"/>
  <c r="AL869" i="17" s="1"/>
  <c r="X869" i="1"/>
  <c r="AM869" i="17" s="1"/>
  <c r="Y869" i="1"/>
  <c r="AN869" i="17" s="1"/>
  <c r="Z869" i="1"/>
  <c r="AO869" i="17" s="1"/>
  <c r="AA869" i="1"/>
  <c r="AP869" i="17" s="1"/>
  <c r="AB869" i="1"/>
  <c r="AQ869" i="17" s="1"/>
  <c r="Q870" i="1"/>
  <c r="R870" i="1"/>
  <c r="AG870" i="17" s="1"/>
  <c r="S870" i="1"/>
  <c r="AH870" i="17" s="1"/>
  <c r="T870" i="1"/>
  <c r="AI870" i="17" s="1"/>
  <c r="AJ870" i="17"/>
  <c r="V870" i="1"/>
  <c r="AK870" i="17" s="1"/>
  <c r="W870" i="1"/>
  <c r="AL870" i="17" s="1"/>
  <c r="X870" i="1"/>
  <c r="AM870" i="17" s="1"/>
  <c r="Y870" i="1"/>
  <c r="AN870" i="17" s="1"/>
  <c r="Z870" i="1"/>
  <c r="AO870" i="17" s="1"/>
  <c r="AA870" i="1"/>
  <c r="AP870" i="17" s="1"/>
  <c r="AB870" i="1"/>
  <c r="AQ870" i="17" s="1"/>
  <c r="Q871" i="1"/>
  <c r="R871" i="1"/>
  <c r="AG871" i="17" s="1"/>
  <c r="S871" i="1"/>
  <c r="AH871" i="17" s="1"/>
  <c r="T871" i="1"/>
  <c r="AI871" i="17" s="1"/>
  <c r="AJ871" i="17"/>
  <c r="V871" i="1"/>
  <c r="AK871" i="17" s="1"/>
  <c r="W871" i="1"/>
  <c r="AL871" i="17" s="1"/>
  <c r="X871" i="1"/>
  <c r="AM871" i="17" s="1"/>
  <c r="Y871" i="1"/>
  <c r="AN871" i="17" s="1"/>
  <c r="Z871" i="1"/>
  <c r="AO871" i="17" s="1"/>
  <c r="AA871" i="1"/>
  <c r="AP871" i="17" s="1"/>
  <c r="AB871" i="1"/>
  <c r="AQ871" i="17" s="1"/>
  <c r="Q872" i="1"/>
  <c r="R872" i="1"/>
  <c r="AG872" i="17" s="1"/>
  <c r="S872" i="1"/>
  <c r="AH872" i="17" s="1"/>
  <c r="T872" i="1"/>
  <c r="AI872" i="17" s="1"/>
  <c r="AJ872" i="17"/>
  <c r="V872" i="1"/>
  <c r="AK872" i="17" s="1"/>
  <c r="W872" i="1"/>
  <c r="AL872" i="17" s="1"/>
  <c r="X872" i="1"/>
  <c r="AM872" i="17" s="1"/>
  <c r="Y872" i="1"/>
  <c r="AN872" i="17" s="1"/>
  <c r="Z872" i="1"/>
  <c r="AO872" i="17" s="1"/>
  <c r="AA872" i="1"/>
  <c r="AP872" i="17" s="1"/>
  <c r="AB872" i="1"/>
  <c r="AQ872" i="17" s="1"/>
  <c r="Q873" i="1"/>
  <c r="R873" i="1"/>
  <c r="AG873" i="17" s="1"/>
  <c r="S873" i="1"/>
  <c r="AH873" i="17" s="1"/>
  <c r="T873" i="1"/>
  <c r="AI873" i="17" s="1"/>
  <c r="AJ873" i="17"/>
  <c r="V873" i="1"/>
  <c r="AK873" i="17" s="1"/>
  <c r="W873" i="1"/>
  <c r="AL873" i="17" s="1"/>
  <c r="X873" i="1"/>
  <c r="AM873" i="17" s="1"/>
  <c r="Y873" i="1"/>
  <c r="AN873" i="17" s="1"/>
  <c r="Z873" i="1"/>
  <c r="AO873" i="17" s="1"/>
  <c r="AA873" i="1"/>
  <c r="AP873" i="17" s="1"/>
  <c r="AB873" i="1"/>
  <c r="AQ873" i="17" s="1"/>
  <c r="Q874" i="1"/>
  <c r="R874" i="1"/>
  <c r="AG874" i="17" s="1"/>
  <c r="S874" i="1"/>
  <c r="AH874" i="17" s="1"/>
  <c r="T874" i="1"/>
  <c r="AI874" i="17" s="1"/>
  <c r="AJ874" i="17"/>
  <c r="V874" i="1"/>
  <c r="AK874" i="17" s="1"/>
  <c r="W874" i="1"/>
  <c r="AL874" i="17" s="1"/>
  <c r="X874" i="1"/>
  <c r="AM874" i="17" s="1"/>
  <c r="Y874" i="1"/>
  <c r="AN874" i="17" s="1"/>
  <c r="Z874" i="1"/>
  <c r="AO874" i="17" s="1"/>
  <c r="AA874" i="1"/>
  <c r="AP874" i="17" s="1"/>
  <c r="AB874" i="1"/>
  <c r="AQ874" i="17" s="1"/>
  <c r="Q875" i="1"/>
  <c r="R875" i="1"/>
  <c r="AG875" i="17" s="1"/>
  <c r="S875" i="1"/>
  <c r="AH875" i="17" s="1"/>
  <c r="T875" i="1"/>
  <c r="AI875" i="17" s="1"/>
  <c r="AJ875" i="17"/>
  <c r="V875" i="1"/>
  <c r="AK875" i="17" s="1"/>
  <c r="W875" i="1"/>
  <c r="AL875" i="17" s="1"/>
  <c r="X875" i="1"/>
  <c r="AM875" i="17" s="1"/>
  <c r="Y875" i="1"/>
  <c r="AN875" i="17" s="1"/>
  <c r="Z875" i="1"/>
  <c r="AO875" i="17" s="1"/>
  <c r="AA875" i="1"/>
  <c r="AP875" i="17" s="1"/>
  <c r="AB875" i="1"/>
  <c r="AQ875" i="17" s="1"/>
  <c r="Q876" i="1"/>
  <c r="R876" i="1"/>
  <c r="AG876" i="17" s="1"/>
  <c r="S876" i="1"/>
  <c r="AH876" i="17" s="1"/>
  <c r="T876" i="1"/>
  <c r="AI876" i="17" s="1"/>
  <c r="AJ876" i="17"/>
  <c r="V876" i="1"/>
  <c r="AK876" i="17" s="1"/>
  <c r="W876" i="1"/>
  <c r="AL876" i="17" s="1"/>
  <c r="X876" i="1"/>
  <c r="AM876" i="17" s="1"/>
  <c r="Y876" i="1"/>
  <c r="AN876" i="17" s="1"/>
  <c r="Z876" i="1"/>
  <c r="AO876" i="17" s="1"/>
  <c r="AA876" i="1"/>
  <c r="AP876" i="17" s="1"/>
  <c r="AB876" i="1"/>
  <c r="AQ876" i="17" s="1"/>
  <c r="Q877" i="1"/>
  <c r="R877" i="1"/>
  <c r="AG877" i="17" s="1"/>
  <c r="S877" i="1"/>
  <c r="AH877" i="17" s="1"/>
  <c r="T877" i="1"/>
  <c r="AI877" i="17" s="1"/>
  <c r="AJ877" i="17"/>
  <c r="V877" i="1"/>
  <c r="AK877" i="17" s="1"/>
  <c r="W877" i="1"/>
  <c r="AL877" i="17" s="1"/>
  <c r="X877" i="1"/>
  <c r="AM877" i="17" s="1"/>
  <c r="Y877" i="1"/>
  <c r="AN877" i="17" s="1"/>
  <c r="Z877" i="1"/>
  <c r="AO877" i="17" s="1"/>
  <c r="AA877" i="1"/>
  <c r="AP877" i="17" s="1"/>
  <c r="AB877" i="1"/>
  <c r="AQ877" i="17" s="1"/>
  <c r="Q878" i="1"/>
  <c r="R878" i="1"/>
  <c r="AG878" i="17" s="1"/>
  <c r="S878" i="1"/>
  <c r="AH878" i="17" s="1"/>
  <c r="T878" i="1"/>
  <c r="AI878" i="17" s="1"/>
  <c r="AJ878" i="17"/>
  <c r="V878" i="1"/>
  <c r="AK878" i="17" s="1"/>
  <c r="W878" i="1"/>
  <c r="AL878" i="17" s="1"/>
  <c r="X878" i="1"/>
  <c r="AM878" i="17" s="1"/>
  <c r="Y878" i="1"/>
  <c r="AN878" i="17" s="1"/>
  <c r="Z878" i="1"/>
  <c r="AO878" i="17" s="1"/>
  <c r="AA878" i="1"/>
  <c r="AP878" i="17" s="1"/>
  <c r="AB878" i="1"/>
  <c r="AQ878" i="17" s="1"/>
  <c r="Q879" i="1"/>
  <c r="R879" i="1"/>
  <c r="AG879" i="17" s="1"/>
  <c r="S879" i="1"/>
  <c r="AH879" i="17" s="1"/>
  <c r="T879" i="1"/>
  <c r="AI879" i="17" s="1"/>
  <c r="AJ879" i="17"/>
  <c r="V879" i="1"/>
  <c r="AK879" i="17" s="1"/>
  <c r="W879" i="1"/>
  <c r="AL879" i="17" s="1"/>
  <c r="X879" i="1"/>
  <c r="AM879" i="17" s="1"/>
  <c r="Y879" i="1"/>
  <c r="AN879" i="17" s="1"/>
  <c r="Z879" i="1"/>
  <c r="AO879" i="17" s="1"/>
  <c r="AA879" i="1"/>
  <c r="AP879" i="17" s="1"/>
  <c r="AB879" i="1"/>
  <c r="AQ879" i="17" s="1"/>
  <c r="Q880" i="1"/>
  <c r="R880" i="1"/>
  <c r="AG880" i="17" s="1"/>
  <c r="S880" i="1"/>
  <c r="AH880" i="17" s="1"/>
  <c r="T880" i="1"/>
  <c r="AI880" i="17" s="1"/>
  <c r="AJ880" i="17"/>
  <c r="V880" i="1"/>
  <c r="AK880" i="17" s="1"/>
  <c r="W880" i="1"/>
  <c r="AL880" i="17" s="1"/>
  <c r="X880" i="1"/>
  <c r="AM880" i="17" s="1"/>
  <c r="Y880" i="1"/>
  <c r="AN880" i="17" s="1"/>
  <c r="Z880" i="1"/>
  <c r="AO880" i="17" s="1"/>
  <c r="AA880" i="1"/>
  <c r="AP880" i="17" s="1"/>
  <c r="AB880" i="1"/>
  <c r="AQ880" i="17" s="1"/>
  <c r="Q881" i="1"/>
  <c r="R881" i="1"/>
  <c r="AG881" i="17" s="1"/>
  <c r="S881" i="1"/>
  <c r="AH881" i="17" s="1"/>
  <c r="T881" i="1"/>
  <c r="AI881" i="17" s="1"/>
  <c r="AJ881" i="17"/>
  <c r="V881" i="1"/>
  <c r="AK881" i="17" s="1"/>
  <c r="W881" i="1"/>
  <c r="AL881" i="17" s="1"/>
  <c r="X881" i="1"/>
  <c r="AM881" i="17" s="1"/>
  <c r="Y881" i="1"/>
  <c r="AN881" i="17" s="1"/>
  <c r="Z881" i="1"/>
  <c r="AO881" i="17" s="1"/>
  <c r="AA881" i="1"/>
  <c r="AP881" i="17" s="1"/>
  <c r="AB881" i="1"/>
  <c r="AQ881" i="17" s="1"/>
  <c r="Q882" i="1"/>
  <c r="R882" i="1"/>
  <c r="AG882" i="17" s="1"/>
  <c r="S882" i="1"/>
  <c r="AH882" i="17" s="1"/>
  <c r="T882" i="1"/>
  <c r="AI882" i="17" s="1"/>
  <c r="AJ882" i="17"/>
  <c r="V882" i="1"/>
  <c r="AK882" i="17" s="1"/>
  <c r="W882" i="1"/>
  <c r="AL882" i="17" s="1"/>
  <c r="X882" i="1"/>
  <c r="AM882" i="17" s="1"/>
  <c r="Y882" i="1"/>
  <c r="AN882" i="17" s="1"/>
  <c r="Z882" i="1"/>
  <c r="AO882" i="17" s="1"/>
  <c r="AA882" i="1"/>
  <c r="AP882" i="17" s="1"/>
  <c r="AB882" i="1"/>
  <c r="AQ882" i="17" s="1"/>
  <c r="Q883" i="1"/>
  <c r="R883" i="1"/>
  <c r="AG883" i="17" s="1"/>
  <c r="S883" i="1"/>
  <c r="AH883" i="17" s="1"/>
  <c r="T883" i="1"/>
  <c r="AI883" i="17" s="1"/>
  <c r="AJ883" i="17"/>
  <c r="V883" i="1"/>
  <c r="AK883" i="17" s="1"/>
  <c r="W883" i="1"/>
  <c r="AL883" i="17" s="1"/>
  <c r="X883" i="1"/>
  <c r="AM883" i="17" s="1"/>
  <c r="Y883" i="1"/>
  <c r="AN883" i="17" s="1"/>
  <c r="Z883" i="1"/>
  <c r="AO883" i="17" s="1"/>
  <c r="AA883" i="1"/>
  <c r="AP883" i="17" s="1"/>
  <c r="AB883" i="1"/>
  <c r="AQ883" i="17" s="1"/>
  <c r="Q884" i="1"/>
  <c r="R884" i="1"/>
  <c r="AG884" i="17" s="1"/>
  <c r="S884" i="1"/>
  <c r="AH884" i="17" s="1"/>
  <c r="T884" i="1"/>
  <c r="AI884" i="17" s="1"/>
  <c r="AJ884" i="17"/>
  <c r="V884" i="1"/>
  <c r="AK884" i="17" s="1"/>
  <c r="W884" i="1"/>
  <c r="AL884" i="17" s="1"/>
  <c r="X884" i="1"/>
  <c r="AM884" i="17" s="1"/>
  <c r="Y884" i="1"/>
  <c r="AN884" i="17" s="1"/>
  <c r="Z884" i="1"/>
  <c r="AO884" i="17" s="1"/>
  <c r="AA884" i="1"/>
  <c r="AP884" i="17" s="1"/>
  <c r="AB884" i="1"/>
  <c r="AQ884" i="17" s="1"/>
  <c r="Q885" i="1"/>
  <c r="R885" i="1"/>
  <c r="AG885" i="17" s="1"/>
  <c r="S885" i="1"/>
  <c r="AH885" i="17" s="1"/>
  <c r="T885" i="1"/>
  <c r="AI885" i="17" s="1"/>
  <c r="AJ885" i="17"/>
  <c r="V885" i="1"/>
  <c r="AK885" i="17" s="1"/>
  <c r="W885" i="1"/>
  <c r="AL885" i="17" s="1"/>
  <c r="X885" i="1"/>
  <c r="AM885" i="17" s="1"/>
  <c r="Y885" i="1"/>
  <c r="AN885" i="17" s="1"/>
  <c r="Z885" i="1"/>
  <c r="AO885" i="17" s="1"/>
  <c r="AA885" i="1"/>
  <c r="AP885" i="17" s="1"/>
  <c r="AB885" i="1"/>
  <c r="AQ885" i="17" s="1"/>
  <c r="Q886" i="1"/>
  <c r="R886" i="1"/>
  <c r="AG886" i="17" s="1"/>
  <c r="S886" i="1"/>
  <c r="AH886" i="17" s="1"/>
  <c r="T886" i="1"/>
  <c r="AI886" i="17" s="1"/>
  <c r="AJ886" i="17"/>
  <c r="V886" i="1"/>
  <c r="AK886" i="17" s="1"/>
  <c r="W886" i="1"/>
  <c r="AL886" i="17" s="1"/>
  <c r="X886" i="1"/>
  <c r="AM886" i="17" s="1"/>
  <c r="Y886" i="1"/>
  <c r="AN886" i="17" s="1"/>
  <c r="Z886" i="1"/>
  <c r="AO886" i="17" s="1"/>
  <c r="AA886" i="1"/>
  <c r="AP886" i="17" s="1"/>
  <c r="AB886" i="1"/>
  <c r="AQ886" i="17" s="1"/>
  <c r="Q887" i="1"/>
  <c r="R887" i="1"/>
  <c r="AG887" i="17" s="1"/>
  <c r="S887" i="1"/>
  <c r="AH887" i="17" s="1"/>
  <c r="T887" i="1"/>
  <c r="AI887" i="17" s="1"/>
  <c r="AJ887" i="17"/>
  <c r="V887" i="1"/>
  <c r="AK887" i="17" s="1"/>
  <c r="W887" i="1"/>
  <c r="AL887" i="17" s="1"/>
  <c r="X887" i="1"/>
  <c r="AM887" i="17" s="1"/>
  <c r="Y887" i="1"/>
  <c r="AN887" i="17" s="1"/>
  <c r="Z887" i="1"/>
  <c r="AO887" i="17" s="1"/>
  <c r="AA887" i="1"/>
  <c r="AP887" i="17" s="1"/>
  <c r="AB887" i="1"/>
  <c r="AQ887" i="17" s="1"/>
  <c r="Q888" i="1"/>
  <c r="R888" i="1"/>
  <c r="AG888" i="17" s="1"/>
  <c r="S888" i="1"/>
  <c r="AH888" i="17" s="1"/>
  <c r="T888" i="1"/>
  <c r="AI888" i="17" s="1"/>
  <c r="AJ888" i="17"/>
  <c r="V888" i="1"/>
  <c r="AK888" i="17" s="1"/>
  <c r="W888" i="1"/>
  <c r="AL888" i="17" s="1"/>
  <c r="X888" i="1"/>
  <c r="AM888" i="17" s="1"/>
  <c r="Y888" i="1"/>
  <c r="AN888" i="17" s="1"/>
  <c r="Z888" i="1"/>
  <c r="AO888" i="17" s="1"/>
  <c r="AA888" i="1"/>
  <c r="AP888" i="17" s="1"/>
  <c r="AB888" i="1"/>
  <c r="AQ888" i="17" s="1"/>
  <c r="Q889" i="1"/>
  <c r="R889" i="1"/>
  <c r="AG889" i="17" s="1"/>
  <c r="S889" i="1"/>
  <c r="AH889" i="17" s="1"/>
  <c r="T889" i="1"/>
  <c r="AI889" i="17" s="1"/>
  <c r="AJ889" i="17"/>
  <c r="V889" i="1"/>
  <c r="AK889" i="17" s="1"/>
  <c r="W889" i="1"/>
  <c r="AL889" i="17" s="1"/>
  <c r="X889" i="1"/>
  <c r="AM889" i="17" s="1"/>
  <c r="Y889" i="1"/>
  <c r="AN889" i="17" s="1"/>
  <c r="Z889" i="1"/>
  <c r="AO889" i="17" s="1"/>
  <c r="AA889" i="1"/>
  <c r="AP889" i="17" s="1"/>
  <c r="AB889" i="1"/>
  <c r="AQ889" i="17" s="1"/>
  <c r="Q890" i="1"/>
  <c r="R890" i="1"/>
  <c r="AG890" i="17" s="1"/>
  <c r="S890" i="1"/>
  <c r="AH890" i="17" s="1"/>
  <c r="T890" i="1"/>
  <c r="AI890" i="17" s="1"/>
  <c r="AJ890" i="17"/>
  <c r="V890" i="1"/>
  <c r="AK890" i="17" s="1"/>
  <c r="W890" i="1"/>
  <c r="AL890" i="17" s="1"/>
  <c r="X890" i="1"/>
  <c r="AM890" i="17" s="1"/>
  <c r="Y890" i="1"/>
  <c r="AN890" i="17" s="1"/>
  <c r="Z890" i="1"/>
  <c r="AO890" i="17" s="1"/>
  <c r="AA890" i="1"/>
  <c r="AP890" i="17" s="1"/>
  <c r="AB890" i="1"/>
  <c r="AQ890" i="17" s="1"/>
  <c r="Q891" i="1"/>
  <c r="R891" i="1"/>
  <c r="AG891" i="17" s="1"/>
  <c r="S891" i="1"/>
  <c r="AH891" i="17" s="1"/>
  <c r="T891" i="1"/>
  <c r="AI891" i="17" s="1"/>
  <c r="AJ891" i="17"/>
  <c r="V891" i="1"/>
  <c r="AK891" i="17" s="1"/>
  <c r="W891" i="1"/>
  <c r="AL891" i="17" s="1"/>
  <c r="X891" i="1"/>
  <c r="AM891" i="17" s="1"/>
  <c r="Y891" i="1"/>
  <c r="AN891" i="17" s="1"/>
  <c r="Z891" i="1"/>
  <c r="AO891" i="17" s="1"/>
  <c r="AA891" i="1"/>
  <c r="AP891" i="17" s="1"/>
  <c r="AB891" i="1"/>
  <c r="AQ891" i="17" s="1"/>
  <c r="Q892" i="1"/>
  <c r="R892" i="1"/>
  <c r="AG892" i="17" s="1"/>
  <c r="S892" i="1"/>
  <c r="AH892" i="17" s="1"/>
  <c r="T892" i="1"/>
  <c r="AI892" i="17" s="1"/>
  <c r="AJ892" i="17"/>
  <c r="V892" i="1"/>
  <c r="AK892" i="17" s="1"/>
  <c r="W892" i="1"/>
  <c r="AL892" i="17" s="1"/>
  <c r="X892" i="1"/>
  <c r="AM892" i="17" s="1"/>
  <c r="Y892" i="1"/>
  <c r="AN892" i="17" s="1"/>
  <c r="Z892" i="1"/>
  <c r="AO892" i="17" s="1"/>
  <c r="AA892" i="1"/>
  <c r="AP892" i="17" s="1"/>
  <c r="AB892" i="1"/>
  <c r="AQ892" i="17" s="1"/>
  <c r="Q893" i="1"/>
  <c r="R893" i="1"/>
  <c r="AG893" i="17" s="1"/>
  <c r="S893" i="1"/>
  <c r="AH893" i="17" s="1"/>
  <c r="T893" i="1"/>
  <c r="AI893" i="17" s="1"/>
  <c r="AJ893" i="17"/>
  <c r="V893" i="1"/>
  <c r="AK893" i="17" s="1"/>
  <c r="W893" i="1"/>
  <c r="AL893" i="17" s="1"/>
  <c r="X893" i="1"/>
  <c r="AM893" i="17" s="1"/>
  <c r="Y893" i="1"/>
  <c r="AN893" i="17" s="1"/>
  <c r="Z893" i="1"/>
  <c r="AO893" i="17" s="1"/>
  <c r="AA893" i="1"/>
  <c r="AP893" i="17" s="1"/>
  <c r="AB893" i="1"/>
  <c r="AQ893" i="17" s="1"/>
  <c r="K6" i="20" l="1"/>
  <c r="E37" i="16"/>
  <c r="G37" i="16" s="1"/>
  <c r="G26" i="16"/>
  <c r="K7" i="20"/>
  <c r="G27" i="16"/>
  <c r="E38" i="16"/>
  <c r="G38" i="16" s="1"/>
  <c r="K8" i="20"/>
  <c r="E39" i="16"/>
  <c r="G39" i="16" s="1"/>
  <c r="G28" i="16"/>
  <c r="K18" i="20"/>
  <c r="E50" i="16"/>
  <c r="G50" i="16" s="1"/>
  <c r="K17" i="20"/>
  <c r="E49" i="16"/>
  <c r="G49" i="16" s="1"/>
  <c r="K16" i="20"/>
  <c r="E48" i="16"/>
  <c r="G48" i="16" s="1"/>
  <c r="E11" i="16"/>
  <c r="E17" i="16" s="1"/>
  <c r="D24" i="16"/>
  <c r="D35" i="16"/>
  <c r="D46" i="16"/>
  <c r="X1047" i="1"/>
  <c r="AF894" i="17"/>
  <c r="AE894" i="1"/>
  <c r="AQ1007" i="17"/>
  <c r="AB1049" i="1"/>
  <c r="AI1007" i="17"/>
  <c r="T1049" i="1"/>
  <c r="Y1051" i="1"/>
  <c r="H48" i="16"/>
  <c r="W1047" i="1"/>
  <c r="AP1007" i="17"/>
  <c r="AA1049" i="1"/>
  <c r="AH1007" i="17"/>
  <c r="S1049" i="1"/>
  <c r="V1047" i="1"/>
  <c r="Z1049" i="1"/>
  <c r="AO1007" i="17"/>
  <c r="R1049" i="1"/>
  <c r="AG1007" i="17"/>
  <c r="H27" i="16"/>
  <c r="AF892" i="17"/>
  <c r="AE892" i="1"/>
  <c r="AF890" i="17"/>
  <c r="AE890" i="1"/>
  <c r="AF888" i="17"/>
  <c r="AE888" i="1"/>
  <c r="AF886" i="17"/>
  <c r="AE886" i="1"/>
  <c r="AF884" i="17"/>
  <c r="AE884" i="1"/>
  <c r="AF882" i="17"/>
  <c r="AE882" i="1"/>
  <c r="AF880" i="17"/>
  <c r="AE880" i="1"/>
  <c r="AF878" i="17"/>
  <c r="AE878" i="1"/>
  <c r="AF876" i="17"/>
  <c r="AE876" i="1"/>
  <c r="AF874" i="17"/>
  <c r="AE874" i="1"/>
  <c r="AF872" i="17"/>
  <c r="AE872" i="1"/>
  <c r="AF870" i="17"/>
  <c r="AE870" i="1"/>
  <c r="AF868" i="17"/>
  <c r="AE868" i="1"/>
  <c r="AF866" i="17"/>
  <c r="AE866" i="1"/>
  <c r="AF864" i="17"/>
  <c r="AE864" i="1"/>
  <c r="AF862" i="17"/>
  <c r="AE862" i="1"/>
  <c r="AF860" i="17"/>
  <c r="AE860" i="1"/>
  <c r="AF858" i="17"/>
  <c r="AE858" i="1"/>
  <c r="AF856" i="17"/>
  <c r="AE856" i="1"/>
  <c r="AF854" i="17"/>
  <c r="AE854" i="1"/>
  <c r="AF852" i="17"/>
  <c r="AE852" i="1"/>
  <c r="AF850" i="17"/>
  <c r="AE850" i="1"/>
  <c r="AF848" i="17"/>
  <c r="AE848" i="1"/>
  <c r="AF846" i="17"/>
  <c r="AE846" i="1"/>
  <c r="AF844" i="17"/>
  <c r="AE844" i="1"/>
  <c r="AF842" i="17"/>
  <c r="AE842" i="1"/>
  <c r="AF840" i="17"/>
  <c r="AE840" i="1"/>
  <c r="AF838" i="17"/>
  <c r="AE838" i="1"/>
  <c r="AF836" i="17"/>
  <c r="AE836" i="1"/>
  <c r="AF834" i="17"/>
  <c r="AE834" i="1"/>
  <c r="AF832" i="17"/>
  <c r="AE832" i="1"/>
  <c r="AF830" i="17"/>
  <c r="AE830" i="1"/>
  <c r="AF828" i="17"/>
  <c r="AE828" i="1"/>
  <c r="AF826" i="17"/>
  <c r="AE826" i="1"/>
  <c r="AF824" i="17"/>
  <c r="AE824" i="1"/>
  <c r="AF822" i="17"/>
  <c r="AE822" i="1"/>
  <c r="AF820" i="17"/>
  <c r="AE820" i="1"/>
  <c r="AF818" i="17"/>
  <c r="AE818" i="1"/>
  <c r="AF816" i="17"/>
  <c r="AE816" i="1"/>
  <c r="AF814" i="17"/>
  <c r="AE814" i="1"/>
  <c r="AF812" i="17"/>
  <c r="AE812" i="1"/>
  <c r="AF810" i="17"/>
  <c r="AE810" i="1"/>
  <c r="AF808" i="17"/>
  <c r="AE808" i="1"/>
  <c r="AF806" i="17"/>
  <c r="AE806" i="1"/>
  <c r="AF804" i="17"/>
  <c r="AE804" i="1"/>
  <c r="AF802" i="17"/>
  <c r="AE802" i="1"/>
  <c r="AF800" i="17"/>
  <c r="AE800" i="1"/>
  <c r="AF798" i="17"/>
  <c r="AE798" i="1"/>
  <c r="AF796" i="17"/>
  <c r="AE796" i="1"/>
  <c r="AF794" i="17"/>
  <c r="AE794" i="1"/>
  <c r="AF792" i="17"/>
  <c r="AE792" i="1"/>
  <c r="AF790" i="17"/>
  <c r="AE790" i="1"/>
  <c r="AF788" i="17"/>
  <c r="AE788" i="1"/>
  <c r="AF786" i="17"/>
  <c r="AE786" i="1"/>
  <c r="AF784" i="17"/>
  <c r="AE784" i="1"/>
  <c r="AF782" i="17"/>
  <c r="AE782" i="1"/>
  <c r="AF780" i="17"/>
  <c r="AE780" i="1"/>
  <c r="AF778" i="17"/>
  <c r="AE778" i="1"/>
  <c r="AF776" i="17"/>
  <c r="AE776" i="1"/>
  <c r="AF774" i="17"/>
  <c r="AE774" i="1"/>
  <c r="AF772" i="17"/>
  <c r="AE772" i="1"/>
  <c r="AF770" i="17"/>
  <c r="AE770" i="1"/>
  <c r="AF768" i="17"/>
  <c r="AE768" i="1"/>
  <c r="AF766" i="17"/>
  <c r="AE766" i="1"/>
  <c r="AF764" i="17"/>
  <c r="AE764" i="1"/>
  <c r="AF762" i="17"/>
  <c r="AE762" i="1"/>
  <c r="AF760" i="17"/>
  <c r="AE760" i="1"/>
  <c r="AF758" i="17"/>
  <c r="AE758" i="1"/>
  <c r="AF756" i="17"/>
  <c r="AE756" i="1"/>
  <c r="AF754" i="17"/>
  <c r="AE754" i="1"/>
  <c r="AF752" i="17"/>
  <c r="AE752" i="1"/>
  <c r="AF750" i="17"/>
  <c r="AE750" i="1"/>
  <c r="AF748" i="17"/>
  <c r="AE748" i="1"/>
  <c r="AF746" i="17"/>
  <c r="AE746" i="1"/>
  <c r="AF744" i="17"/>
  <c r="AE744" i="1"/>
  <c r="AF742" i="17"/>
  <c r="AE742" i="1"/>
  <c r="AF740" i="17"/>
  <c r="AE740" i="1"/>
  <c r="AF738" i="17"/>
  <c r="AE738" i="1"/>
  <c r="AF736" i="17"/>
  <c r="AE736" i="1"/>
  <c r="AF734" i="17"/>
  <c r="AE734" i="1"/>
  <c r="AF732" i="17"/>
  <c r="AE732" i="1"/>
  <c r="AF730" i="17"/>
  <c r="AE730" i="1"/>
  <c r="AE728" i="1"/>
  <c r="AF728" i="17"/>
  <c r="AF726" i="17"/>
  <c r="AE726" i="1"/>
  <c r="AF724" i="17"/>
  <c r="AE724" i="1"/>
  <c r="AF722" i="17"/>
  <c r="AE722" i="1"/>
  <c r="AE720" i="1"/>
  <c r="AF720" i="17"/>
  <c r="AF718" i="17"/>
  <c r="AE718" i="1"/>
  <c r="AF716" i="17"/>
  <c r="AE716" i="1"/>
  <c r="AF714" i="17"/>
  <c r="AE714" i="1"/>
  <c r="AE712" i="1"/>
  <c r="AF712" i="17"/>
  <c r="AF710" i="17"/>
  <c r="AE710" i="1"/>
  <c r="AE708" i="1"/>
  <c r="AF708" i="17"/>
  <c r="AF706" i="17"/>
  <c r="AE706" i="1"/>
  <c r="AF704" i="17"/>
  <c r="AE704" i="1"/>
  <c r="AF702" i="17"/>
  <c r="AE702" i="1"/>
  <c r="AF700" i="17"/>
  <c r="AE700" i="1"/>
  <c r="AF698" i="17"/>
  <c r="AE698" i="1"/>
  <c r="AF696" i="17"/>
  <c r="AE696" i="1"/>
  <c r="AF694" i="17"/>
  <c r="AE694" i="1"/>
  <c r="AF692" i="17"/>
  <c r="AE692" i="1"/>
  <c r="AF690" i="17"/>
  <c r="AE690" i="1"/>
  <c r="AF688" i="17"/>
  <c r="AE688" i="1"/>
  <c r="AF686" i="17"/>
  <c r="AE686" i="1"/>
  <c r="AE684" i="1"/>
  <c r="AF684" i="17"/>
  <c r="AF682" i="17"/>
  <c r="AE682" i="1"/>
  <c r="AF680" i="17"/>
  <c r="AE680" i="1"/>
  <c r="AF678" i="17"/>
  <c r="AE678" i="1"/>
  <c r="AF676" i="17"/>
  <c r="AE676" i="1"/>
  <c r="AF674" i="17"/>
  <c r="AE674" i="1"/>
  <c r="AF672" i="17"/>
  <c r="AE672" i="1"/>
  <c r="AF670" i="17"/>
  <c r="AE670" i="1"/>
  <c r="AF668" i="17"/>
  <c r="AE668" i="1"/>
  <c r="AF666" i="17"/>
  <c r="AE666" i="1"/>
  <c r="AF664" i="17"/>
  <c r="AE664" i="1"/>
  <c r="AF662" i="17"/>
  <c r="AE662" i="1"/>
  <c r="AE660" i="1"/>
  <c r="AF660" i="17"/>
  <c r="AF658" i="17"/>
  <c r="AE658" i="1"/>
  <c r="AF656" i="17"/>
  <c r="AE656" i="1"/>
  <c r="AF654" i="17"/>
  <c r="AE654" i="1"/>
  <c r="AF652" i="17"/>
  <c r="AE652" i="1"/>
  <c r="AF650" i="17"/>
  <c r="AE650" i="1"/>
  <c r="AF648" i="17"/>
  <c r="AE648" i="1"/>
  <c r="AF646" i="17"/>
  <c r="AE646" i="1"/>
  <c r="AF644" i="17"/>
  <c r="AE644" i="1"/>
  <c r="AF642" i="17"/>
  <c r="AE642" i="1"/>
  <c r="AF640" i="17"/>
  <c r="AE640" i="1"/>
  <c r="AF638" i="17"/>
  <c r="AE638" i="1"/>
  <c r="AF636" i="17"/>
  <c r="AE636" i="1"/>
  <c r="AF634" i="17"/>
  <c r="AE634" i="1"/>
  <c r="AF632" i="17"/>
  <c r="AE632" i="1"/>
  <c r="AF630" i="17"/>
  <c r="AE630" i="1"/>
  <c r="AF628" i="17"/>
  <c r="AE628" i="1"/>
  <c r="AF626" i="17"/>
  <c r="AE626" i="1"/>
  <c r="AF624" i="17"/>
  <c r="AE624" i="1"/>
  <c r="AF622" i="17"/>
  <c r="AE622" i="1"/>
  <c r="AF620" i="17"/>
  <c r="AE620" i="1"/>
  <c r="AF618" i="17"/>
  <c r="AE618" i="1"/>
  <c r="AF616" i="17"/>
  <c r="AE616" i="1"/>
  <c r="AF614" i="17"/>
  <c r="AE614" i="1"/>
  <c r="AF612" i="17"/>
  <c r="AE612" i="1"/>
  <c r="AF610" i="17"/>
  <c r="AE610" i="1"/>
  <c r="AF608" i="17"/>
  <c r="AE608" i="1"/>
  <c r="AF606" i="17"/>
  <c r="AE606" i="1"/>
  <c r="AF604" i="17"/>
  <c r="AE604" i="1"/>
  <c r="AF602" i="17"/>
  <c r="AE602" i="1"/>
  <c r="AF600" i="17"/>
  <c r="AE600" i="1"/>
  <c r="AF598" i="17"/>
  <c r="AE598" i="1"/>
  <c r="AF596" i="17"/>
  <c r="AE596" i="1"/>
  <c r="AF594" i="17"/>
  <c r="AE594" i="1"/>
  <c r="AF592" i="17"/>
  <c r="AE592" i="1"/>
  <c r="AF590" i="17"/>
  <c r="AE590" i="1"/>
  <c r="AF588" i="17"/>
  <c r="AE588" i="1"/>
  <c r="AF586" i="17"/>
  <c r="AE586" i="1"/>
  <c r="AF584" i="17"/>
  <c r="AE584" i="1"/>
  <c r="AF582" i="17"/>
  <c r="AE582" i="1"/>
  <c r="AF580" i="17"/>
  <c r="AE580" i="1"/>
  <c r="AF578" i="17"/>
  <c r="AE578" i="1"/>
  <c r="AF576" i="17"/>
  <c r="AE576" i="1"/>
  <c r="AF574" i="17"/>
  <c r="AE574" i="1"/>
  <c r="AF572" i="17"/>
  <c r="AE572" i="1"/>
  <c r="AF570" i="17"/>
  <c r="AE570" i="1"/>
  <c r="AF568" i="17"/>
  <c r="AE568" i="1"/>
  <c r="AF566" i="17"/>
  <c r="AE566" i="1"/>
  <c r="AF564" i="17"/>
  <c r="AE564" i="1"/>
  <c r="AF562" i="17"/>
  <c r="AE562" i="1"/>
  <c r="AF560" i="17"/>
  <c r="AE560" i="1"/>
  <c r="AF558" i="17"/>
  <c r="AE558" i="1"/>
  <c r="AF556" i="17"/>
  <c r="AE556" i="1"/>
  <c r="AF554" i="17"/>
  <c r="AE554" i="1"/>
  <c r="AF552" i="17"/>
  <c r="AE552" i="1"/>
  <c r="AF550" i="17"/>
  <c r="AE550" i="1"/>
  <c r="AF548" i="17"/>
  <c r="AE548" i="1"/>
  <c r="AF546" i="17"/>
  <c r="AE546" i="1"/>
  <c r="AF544" i="17"/>
  <c r="AE544" i="1"/>
  <c r="AF542" i="17"/>
  <c r="AE542" i="1"/>
  <c r="AF540" i="17"/>
  <c r="AE540" i="1"/>
  <c r="AF538" i="17"/>
  <c r="AE538" i="1"/>
  <c r="AF536" i="17"/>
  <c r="AE536" i="1"/>
  <c r="AF534" i="17"/>
  <c r="AE534" i="1"/>
  <c r="AF532" i="17"/>
  <c r="AE532" i="1"/>
  <c r="AF530" i="17"/>
  <c r="AE530" i="1"/>
  <c r="AF528" i="17"/>
  <c r="AE528" i="1"/>
  <c r="AF526" i="17"/>
  <c r="AE526" i="1"/>
  <c r="AF524" i="17"/>
  <c r="AE524" i="1"/>
  <c r="AF522" i="17"/>
  <c r="AE522" i="1"/>
  <c r="AF520" i="17"/>
  <c r="AE520" i="1"/>
  <c r="AF518" i="17"/>
  <c r="AE518" i="1"/>
  <c r="AF516" i="17"/>
  <c r="AE516" i="1"/>
  <c r="AF514" i="17"/>
  <c r="AE514" i="1"/>
  <c r="AF512" i="17"/>
  <c r="AE512" i="1"/>
  <c r="AF510" i="17"/>
  <c r="AE510" i="1"/>
  <c r="AF508" i="17"/>
  <c r="AE508" i="1"/>
  <c r="AF506" i="17"/>
  <c r="AE506" i="1"/>
  <c r="AF504" i="17"/>
  <c r="AE504" i="1"/>
  <c r="AF502" i="17"/>
  <c r="AE502" i="1"/>
  <c r="AF500" i="17"/>
  <c r="AE500" i="1"/>
  <c r="AF498" i="17"/>
  <c r="AE498" i="1"/>
  <c r="AF496" i="17"/>
  <c r="AE496" i="1"/>
  <c r="AF494" i="17"/>
  <c r="AE494" i="1"/>
  <c r="AF492" i="17"/>
  <c r="AE492" i="1"/>
  <c r="AF490" i="17"/>
  <c r="AE490" i="1"/>
  <c r="AF488" i="17"/>
  <c r="AE488" i="1"/>
  <c r="AF486" i="17"/>
  <c r="AE486" i="1"/>
  <c r="AF484" i="17"/>
  <c r="AE484" i="1"/>
  <c r="AF482" i="17"/>
  <c r="AE482" i="1"/>
  <c r="AF480" i="17"/>
  <c r="AE480" i="1"/>
  <c r="AF478" i="17"/>
  <c r="AE478" i="1"/>
  <c r="AF476" i="17"/>
  <c r="AE476" i="1"/>
  <c r="AF474" i="17"/>
  <c r="AE474" i="1"/>
  <c r="AF472" i="17"/>
  <c r="AE472" i="1"/>
  <c r="AF470" i="17"/>
  <c r="AE470" i="1"/>
  <c r="AF468" i="17"/>
  <c r="AE468" i="1"/>
  <c r="AF466" i="17"/>
  <c r="AE466" i="1"/>
  <c r="AF464" i="17"/>
  <c r="AE464" i="1"/>
  <c r="AF462" i="17"/>
  <c r="AE462" i="1"/>
  <c r="AF460" i="17"/>
  <c r="AE460" i="1"/>
  <c r="AF458" i="17"/>
  <c r="AE458" i="1"/>
  <c r="AF456" i="17"/>
  <c r="AE456" i="1"/>
  <c r="AF454" i="17"/>
  <c r="AE454" i="1"/>
  <c r="AF452" i="17"/>
  <c r="AE452" i="1"/>
  <c r="AF450" i="17"/>
  <c r="AE450" i="1"/>
  <c r="AF448" i="17"/>
  <c r="AE448" i="1"/>
  <c r="AF446" i="17"/>
  <c r="AE446" i="1"/>
  <c r="AF444" i="17"/>
  <c r="AE444" i="1"/>
  <c r="AF442" i="17"/>
  <c r="AE442" i="1"/>
  <c r="AF440" i="17"/>
  <c r="AE440" i="1"/>
  <c r="AF438" i="17"/>
  <c r="AE438" i="1"/>
  <c r="AF436" i="17"/>
  <c r="AE436" i="1"/>
  <c r="AF434" i="17"/>
  <c r="AE434" i="1"/>
  <c r="AF432" i="17"/>
  <c r="AE432" i="1"/>
  <c r="AF430" i="17"/>
  <c r="AE430" i="1"/>
  <c r="AF428" i="17"/>
  <c r="AE428" i="1"/>
  <c r="AF426" i="17"/>
  <c r="AE426" i="1"/>
  <c r="AF424" i="17"/>
  <c r="AE424" i="1"/>
  <c r="AF422" i="17"/>
  <c r="AE422" i="1"/>
  <c r="AF420" i="17"/>
  <c r="AE420" i="1"/>
  <c r="AF418" i="17"/>
  <c r="AE418" i="1"/>
  <c r="AF416" i="17"/>
  <c r="AE416" i="1"/>
  <c r="AF414" i="17"/>
  <c r="AE414" i="1"/>
  <c r="AF412" i="17"/>
  <c r="AE412" i="1"/>
  <c r="AF410" i="17"/>
  <c r="AE410" i="1"/>
  <c r="AF408" i="17"/>
  <c r="AE408" i="1"/>
  <c r="AF406" i="17"/>
  <c r="AE406" i="1"/>
  <c r="AF404" i="17"/>
  <c r="AE404" i="1"/>
  <c r="AF402" i="17"/>
  <c r="AE402" i="1"/>
  <c r="AF400" i="17"/>
  <c r="AE400" i="1"/>
  <c r="AF398" i="17"/>
  <c r="AE398" i="1"/>
  <c r="AF396" i="17"/>
  <c r="AE396" i="1"/>
  <c r="AF394" i="17"/>
  <c r="AE394" i="1"/>
  <c r="AF392" i="17"/>
  <c r="AE392" i="1"/>
  <c r="AF390" i="17"/>
  <c r="AE390" i="1"/>
  <c r="AF388" i="17"/>
  <c r="AE388" i="1"/>
  <c r="AF386" i="17"/>
  <c r="AE386" i="1"/>
  <c r="AF384" i="17"/>
  <c r="AE384" i="1"/>
  <c r="AF382" i="17"/>
  <c r="AE382" i="1"/>
  <c r="AF380" i="17"/>
  <c r="AE380" i="1"/>
  <c r="AF378" i="17"/>
  <c r="AE378" i="1"/>
  <c r="AF376" i="17"/>
  <c r="AE376" i="1"/>
  <c r="AF374" i="17"/>
  <c r="AE374" i="1"/>
  <c r="AF372" i="17"/>
  <c r="AE372" i="1"/>
  <c r="AF370" i="17"/>
  <c r="AE370" i="1"/>
  <c r="AF368" i="17"/>
  <c r="AE368" i="1"/>
  <c r="AF366" i="17"/>
  <c r="AE366" i="1"/>
  <c r="AF364" i="17"/>
  <c r="AE364" i="1"/>
  <c r="AF362" i="17"/>
  <c r="AE362" i="1"/>
  <c r="AF360" i="17"/>
  <c r="AE360" i="1"/>
  <c r="AF358" i="17"/>
  <c r="AE358" i="1"/>
  <c r="AF356" i="17"/>
  <c r="AE356" i="1"/>
  <c r="AF354" i="17"/>
  <c r="AE354" i="1"/>
  <c r="AF352" i="17"/>
  <c r="AE352" i="1"/>
  <c r="AF350" i="17"/>
  <c r="AE350" i="1"/>
  <c r="AF348" i="17"/>
  <c r="AE348" i="1"/>
  <c r="AF346" i="17"/>
  <c r="AE346" i="1"/>
  <c r="AF344" i="17"/>
  <c r="AE344" i="1"/>
  <c r="AF342" i="17"/>
  <c r="AE342" i="1"/>
  <c r="AF340" i="17"/>
  <c r="AE340" i="1"/>
  <c r="AF338" i="17"/>
  <c r="AE338" i="1"/>
  <c r="AF336" i="17"/>
  <c r="AE336" i="1"/>
  <c r="AF334" i="17"/>
  <c r="AE334" i="1"/>
  <c r="AF332" i="17"/>
  <c r="AE332" i="1"/>
  <c r="AF330" i="17"/>
  <c r="AE330" i="1"/>
  <c r="AF328" i="17"/>
  <c r="AE328" i="1"/>
  <c r="AF326" i="17"/>
  <c r="AE326" i="1"/>
  <c r="AF324" i="17"/>
  <c r="AE324" i="1"/>
  <c r="AF322" i="17"/>
  <c r="AE322" i="1"/>
  <c r="AF320" i="17"/>
  <c r="AE320" i="1"/>
  <c r="AF318" i="17"/>
  <c r="AE318" i="1"/>
  <c r="AF316" i="17"/>
  <c r="AE316" i="1"/>
  <c r="AF314" i="17"/>
  <c r="AE314" i="1"/>
  <c r="AF312" i="17"/>
  <c r="AE312" i="1"/>
  <c r="AF310" i="17"/>
  <c r="AE310" i="1"/>
  <c r="AF308" i="17"/>
  <c r="AE308" i="1"/>
  <c r="AF306" i="17"/>
  <c r="AE306" i="1"/>
  <c r="AF304" i="17"/>
  <c r="AE304" i="1"/>
  <c r="AF302" i="17"/>
  <c r="AE302" i="1"/>
  <c r="AF300" i="17"/>
  <c r="AE300" i="1"/>
  <c r="AF298" i="17"/>
  <c r="AE298" i="1"/>
  <c r="AF296" i="17"/>
  <c r="AE296" i="1"/>
  <c r="AF294" i="17"/>
  <c r="AE294" i="1"/>
  <c r="AF292" i="17"/>
  <c r="AE292" i="1"/>
  <c r="AF290" i="17"/>
  <c r="AE290" i="1"/>
  <c r="AF288" i="17"/>
  <c r="AE288" i="1"/>
  <c r="AF286" i="17"/>
  <c r="AE286" i="1"/>
  <c r="AF284" i="17"/>
  <c r="AE284" i="1"/>
  <c r="AF282" i="17"/>
  <c r="AE282" i="1"/>
  <c r="AF280" i="17"/>
  <c r="AE280" i="1"/>
  <c r="AF278" i="17"/>
  <c r="AE278" i="1"/>
  <c r="AF276" i="17"/>
  <c r="AE276" i="1"/>
  <c r="AF274" i="17"/>
  <c r="AE274" i="1"/>
  <c r="AF272" i="17"/>
  <c r="AE272" i="1"/>
  <c r="AF270" i="17"/>
  <c r="AE270" i="1"/>
  <c r="AF268" i="17"/>
  <c r="AE268" i="1"/>
  <c r="AF266" i="17"/>
  <c r="AE266" i="1"/>
  <c r="AF264" i="17"/>
  <c r="AE264" i="1"/>
  <c r="AF262" i="17"/>
  <c r="AE262" i="1"/>
  <c r="AF260" i="17"/>
  <c r="AE260" i="1"/>
  <c r="AF258" i="17"/>
  <c r="AE258" i="1"/>
  <c r="AF256" i="17"/>
  <c r="AE256" i="1"/>
  <c r="AF254" i="17"/>
  <c r="AE254" i="1"/>
  <c r="AF252" i="17"/>
  <c r="AE252" i="1"/>
  <c r="AF250" i="17"/>
  <c r="AE250" i="1"/>
  <c r="AF248" i="17"/>
  <c r="AE248" i="1"/>
  <c r="AF246" i="17"/>
  <c r="AE246" i="1"/>
  <c r="AF244" i="17"/>
  <c r="AE244" i="1"/>
  <c r="AF242" i="17"/>
  <c r="AE242" i="1"/>
  <c r="AF240" i="17"/>
  <c r="AE240" i="1"/>
  <c r="AF238" i="17"/>
  <c r="AE238" i="1"/>
  <c r="AF236" i="17"/>
  <c r="AE236" i="1"/>
  <c r="AF234" i="17"/>
  <c r="AE234" i="1"/>
  <c r="AF232" i="17"/>
  <c r="AE232" i="1"/>
  <c r="AF230" i="17"/>
  <c r="AE230" i="1"/>
  <c r="AF228" i="17"/>
  <c r="AE228" i="1"/>
  <c r="AF226" i="17"/>
  <c r="AE226" i="1"/>
  <c r="AF224" i="17"/>
  <c r="AE224" i="1"/>
  <c r="AF222" i="17"/>
  <c r="AE222" i="1"/>
  <c r="AF220" i="17"/>
  <c r="AE220" i="1"/>
  <c r="AF218" i="17"/>
  <c r="AE218" i="1"/>
  <c r="AF216" i="17"/>
  <c r="AE216" i="1"/>
  <c r="AF214" i="17"/>
  <c r="AE214" i="1"/>
  <c r="AF212" i="17"/>
  <c r="AE212" i="1"/>
  <c r="AF210" i="17"/>
  <c r="AE210" i="1"/>
  <c r="AF208" i="17"/>
  <c r="AE208" i="1"/>
  <c r="AF206" i="17"/>
  <c r="AE206" i="1"/>
  <c r="AF204" i="17"/>
  <c r="AE204" i="1"/>
  <c r="AF202" i="17"/>
  <c r="AE202" i="1"/>
  <c r="AF200" i="17"/>
  <c r="AE200" i="1"/>
  <c r="AF198" i="17"/>
  <c r="AE198" i="1"/>
  <c r="AF196" i="17"/>
  <c r="AE196" i="1"/>
  <c r="AF194" i="17"/>
  <c r="AE194" i="1"/>
  <c r="AF192" i="17"/>
  <c r="AE192" i="1"/>
  <c r="AF190" i="17"/>
  <c r="AE190" i="1"/>
  <c r="AF188" i="17"/>
  <c r="AE188" i="1"/>
  <c r="AF186" i="17"/>
  <c r="AE186" i="1"/>
  <c r="AF184" i="17"/>
  <c r="AE184" i="1"/>
  <c r="AF182" i="17"/>
  <c r="AE182" i="1"/>
  <c r="AF180" i="17"/>
  <c r="AE180" i="1"/>
  <c r="AF178" i="17"/>
  <c r="AE178" i="1"/>
  <c r="AF176" i="17"/>
  <c r="AE176" i="1"/>
  <c r="AF174" i="17"/>
  <c r="AE174" i="1"/>
  <c r="AF172" i="17"/>
  <c r="AE172" i="1"/>
  <c r="AF170" i="17"/>
  <c r="AE170" i="1"/>
  <c r="AF168" i="17"/>
  <c r="AE168" i="1"/>
  <c r="AF166" i="17"/>
  <c r="AE166" i="1"/>
  <c r="AF164" i="17"/>
  <c r="AE164" i="1"/>
  <c r="AF162" i="17"/>
  <c r="AE162" i="1"/>
  <c r="AF160" i="17"/>
  <c r="AE160" i="1"/>
  <c r="AF158" i="17"/>
  <c r="AE158" i="1"/>
  <c r="AF156" i="17"/>
  <c r="AE156" i="1"/>
  <c r="AF154" i="17"/>
  <c r="AE154" i="1"/>
  <c r="AF152" i="17"/>
  <c r="AE152" i="1"/>
  <c r="AF150" i="17"/>
  <c r="AE150" i="1"/>
  <c r="AF148" i="17"/>
  <c r="AE148" i="1"/>
  <c r="AF146" i="17"/>
  <c r="AE146" i="1"/>
  <c r="AF144" i="17"/>
  <c r="AE144" i="1"/>
  <c r="AF142" i="17"/>
  <c r="AE142" i="1"/>
  <c r="AF140" i="17"/>
  <c r="AE140" i="1"/>
  <c r="AF138" i="17"/>
  <c r="AE138" i="1"/>
  <c r="AF136" i="17"/>
  <c r="AE136" i="1"/>
  <c r="AF134" i="17"/>
  <c r="AE134" i="1"/>
  <c r="AF132" i="17"/>
  <c r="AE132" i="1"/>
  <c r="AF130" i="17"/>
  <c r="AE130" i="1"/>
  <c r="AF128" i="17"/>
  <c r="AE128" i="1"/>
  <c r="AF126" i="17"/>
  <c r="AE126" i="1"/>
  <c r="AF124" i="17"/>
  <c r="AE124" i="1"/>
  <c r="AF122" i="17"/>
  <c r="AE122" i="1"/>
  <c r="AF120" i="17"/>
  <c r="AE120" i="1"/>
  <c r="AF118" i="17"/>
  <c r="AE118" i="1"/>
  <c r="AF116" i="17"/>
  <c r="AE116" i="1"/>
  <c r="AF114" i="17"/>
  <c r="AE114" i="1"/>
  <c r="AF112" i="17"/>
  <c r="AE112" i="1"/>
  <c r="AF110" i="17"/>
  <c r="AE110" i="1"/>
  <c r="AF108" i="17"/>
  <c r="AE108" i="1"/>
  <c r="AF106" i="17"/>
  <c r="AE106" i="1"/>
  <c r="AF104" i="17"/>
  <c r="AE104" i="1"/>
  <c r="AF102" i="17"/>
  <c r="AE102" i="1"/>
  <c r="AF100" i="17"/>
  <c r="AE100" i="1"/>
  <c r="AF98" i="17"/>
  <c r="AE98" i="1"/>
  <c r="AF96" i="17"/>
  <c r="AE96" i="1"/>
  <c r="AF94" i="17"/>
  <c r="AE94" i="1"/>
  <c r="AF92" i="17"/>
  <c r="AE92" i="1"/>
  <c r="AF90" i="17"/>
  <c r="AE90" i="1"/>
  <c r="AF88" i="17"/>
  <c r="AE88" i="1"/>
  <c r="AF86" i="17"/>
  <c r="AE86" i="1"/>
  <c r="AF84" i="17"/>
  <c r="AE84" i="1"/>
  <c r="AF82" i="17"/>
  <c r="AE82" i="1"/>
  <c r="AF80" i="17"/>
  <c r="AE80" i="1"/>
  <c r="AF78" i="17"/>
  <c r="AE78" i="1"/>
  <c r="AF76" i="17"/>
  <c r="AE76" i="1"/>
  <c r="AF74" i="17"/>
  <c r="AE74" i="1"/>
  <c r="AF72" i="17"/>
  <c r="AE72" i="1"/>
  <c r="AF70" i="17"/>
  <c r="AE70" i="1"/>
  <c r="AF68" i="17"/>
  <c r="AE68" i="1"/>
  <c r="AF66" i="17"/>
  <c r="AE66" i="1"/>
  <c r="AF64" i="17"/>
  <c r="AE64" i="1"/>
  <c r="AF62" i="17"/>
  <c r="AE62" i="1"/>
  <c r="AF60" i="17"/>
  <c r="AE60" i="1"/>
  <c r="AF58" i="17"/>
  <c r="AE58" i="1"/>
  <c r="AF56" i="17"/>
  <c r="AE56" i="1"/>
  <c r="AF54" i="17"/>
  <c r="AE54" i="1"/>
  <c r="AE52" i="1"/>
  <c r="AE50" i="1"/>
  <c r="AE48" i="1"/>
  <c r="AE46" i="1"/>
  <c r="AE44" i="1"/>
  <c r="AE42" i="1"/>
  <c r="AE40" i="1"/>
  <c r="AE38" i="1"/>
  <c r="AE36" i="1"/>
  <c r="AE34" i="1"/>
  <c r="AE32" i="1"/>
  <c r="AE30" i="1"/>
  <c r="AE28" i="1"/>
  <c r="AE26" i="1"/>
  <c r="AE24" i="1"/>
  <c r="AE22" i="1"/>
  <c r="AE20" i="1"/>
  <c r="AE18" i="1"/>
  <c r="AE16" i="1"/>
  <c r="AE14" i="1"/>
  <c r="AE12" i="1"/>
  <c r="AE10" i="1"/>
  <c r="AE8" i="1"/>
  <c r="U1047" i="1"/>
  <c r="AF1025" i="17"/>
  <c r="AE1025" i="1"/>
  <c r="AF1023" i="17"/>
  <c r="AE1023" i="1"/>
  <c r="AF1021" i="17"/>
  <c r="AE1021" i="1"/>
  <c r="AF1019" i="17"/>
  <c r="AE1019" i="1"/>
  <c r="AF1017" i="17"/>
  <c r="AE1017" i="1"/>
  <c r="AF1015" i="17"/>
  <c r="AE1015" i="1"/>
  <c r="AF1013" i="17"/>
  <c r="AE1013" i="1"/>
  <c r="AF1011" i="17"/>
  <c r="AE1011" i="1"/>
  <c r="AF1009" i="17"/>
  <c r="AE1009" i="1"/>
  <c r="AN1007" i="17"/>
  <c r="Y1049" i="1"/>
  <c r="AF1007" i="17"/>
  <c r="AF1027" i="1"/>
  <c r="Q1049" i="1"/>
  <c r="AE1007" i="1"/>
  <c r="V1051" i="1"/>
  <c r="AE1042" i="1"/>
  <c r="AE1038" i="1"/>
  <c r="AE1034" i="1"/>
  <c r="AE1043" i="1"/>
  <c r="AE1040" i="1"/>
  <c r="AE1035" i="1"/>
  <c r="H38" i="16"/>
  <c r="AB1047" i="1"/>
  <c r="T1047" i="1"/>
  <c r="X1049" i="1"/>
  <c r="AM1007" i="17"/>
  <c r="Q1051" i="1"/>
  <c r="AF1044" i="1"/>
  <c r="AE1033" i="1"/>
  <c r="U1051" i="1"/>
  <c r="D3" i="15"/>
  <c r="E3" i="15" s="1"/>
  <c r="I3" i="15" s="1"/>
  <c r="I6" i="15" s="1"/>
  <c r="H49" i="16"/>
  <c r="H39" i="16"/>
  <c r="AA1047" i="1"/>
  <c r="S1047" i="1"/>
  <c r="W1049" i="1"/>
  <c r="AL1007" i="17"/>
  <c r="H50" i="16"/>
  <c r="Z1047" i="1"/>
  <c r="R1047" i="1"/>
  <c r="AK1007" i="17"/>
  <c r="V1049" i="1"/>
  <c r="H37" i="16"/>
  <c r="H28" i="16"/>
  <c r="AF893" i="17"/>
  <c r="AE893" i="1"/>
  <c r="AF891" i="17"/>
  <c r="AE891" i="1"/>
  <c r="AF889" i="17"/>
  <c r="AE889" i="1"/>
  <c r="AF887" i="17"/>
  <c r="AE887" i="1"/>
  <c r="AF885" i="17"/>
  <c r="AE885" i="1"/>
  <c r="AF883" i="17"/>
  <c r="AE883" i="1"/>
  <c r="AF881" i="17"/>
  <c r="AE881" i="1"/>
  <c r="AF879" i="17"/>
  <c r="AE879" i="1"/>
  <c r="AF877" i="17"/>
  <c r="AE877" i="1"/>
  <c r="AF875" i="17"/>
  <c r="AE875" i="1"/>
  <c r="AF873" i="17"/>
  <c r="AE873" i="1"/>
  <c r="AF871" i="17"/>
  <c r="AE871" i="1"/>
  <c r="AF869" i="17"/>
  <c r="AE869" i="1"/>
  <c r="AF867" i="17"/>
  <c r="AE867" i="1"/>
  <c r="AF865" i="17"/>
  <c r="AE865" i="1"/>
  <c r="AF863" i="17"/>
  <c r="AE863" i="1"/>
  <c r="AF861" i="17"/>
  <c r="AE861" i="1"/>
  <c r="AF859" i="17"/>
  <c r="AE859" i="1"/>
  <c r="AF857" i="17"/>
  <c r="AE857" i="1"/>
  <c r="AF855" i="17"/>
  <c r="AE855" i="1"/>
  <c r="AF853" i="17"/>
  <c r="AE853" i="1"/>
  <c r="AF851" i="17"/>
  <c r="AE851" i="1"/>
  <c r="AF849" i="17"/>
  <c r="AE849" i="1"/>
  <c r="AF847" i="17"/>
  <c r="AE847" i="1"/>
  <c r="AF845" i="17"/>
  <c r="AE845" i="1"/>
  <c r="AF843" i="17"/>
  <c r="AE843" i="1"/>
  <c r="AF841" i="17"/>
  <c r="AE841" i="1"/>
  <c r="AF839" i="17"/>
  <c r="AE839" i="1"/>
  <c r="AF837" i="17"/>
  <c r="AE837" i="1"/>
  <c r="AF835" i="17"/>
  <c r="AE835" i="1"/>
  <c r="AF833" i="17"/>
  <c r="AE833" i="1"/>
  <c r="AF831" i="17"/>
  <c r="AE831" i="1"/>
  <c r="AF829" i="17"/>
  <c r="AE829" i="1"/>
  <c r="AF827" i="17"/>
  <c r="AE827" i="1"/>
  <c r="AF825" i="17"/>
  <c r="AE825" i="1"/>
  <c r="AF823" i="17"/>
  <c r="AE823" i="1"/>
  <c r="AF821" i="17"/>
  <c r="AE821" i="1"/>
  <c r="AF819" i="17"/>
  <c r="AE819" i="1"/>
  <c r="AF817" i="17"/>
  <c r="AE817" i="1"/>
  <c r="AF815" i="17"/>
  <c r="AE815" i="1"/>
  <c r="AF813" i="17"/>
  <c r="AE813" i="1"/>
  <c r="AF811" i="17"/>
  <c r="AE811" i="1"/>
  <c r="AF809" i="17"/>
  <c r="AE809" i="1"/>
  <c r="AF807" i="17"/>
  <c r="AE807" i="1"/>
  <c r="AF805" i="17"/>
  <c r="AE805" i="1"/>
  <c r="AF803" i="17"/>
  <c r="AE803" i="1"/>
  <c r="AF801" i="17"/>
  <c r="AE801" i="1"/>
  <c r="AF799" i="17"/>
  <c r="AE799" i="1"/>
  <c r="AF797" i="17"/>
  <c r="AE797" i="1"/>
  <c r="AF795" i="17"/>
  <c r="AE795" i="1"/>
  <c r="AF793" i="17"/>
  <c r="AE793" i="1"/>
  <c r="AF791" i="17"/>
  <c r="AE791" i="1"/>
  <c r="AF789" i="17"/>
  <c r="AE789" i="1"/>
  <c r="AF787" i="17"/>
  <c r="AE787" i="1"/>
  <c r="AF785" i="17"/>
  <c r="AE785" i="1"/>
  <c r="AF783" i="17"/>
  <c r="AE783" i="1"/>
  <c r="AF781" i="17"/>
  <c r="AE781" i="1"/>
  <c r="AF779" i="17"/>
  <c r="AE779" i="1"/>
  <c r="AF777" i="17"/>
  <c r="AE777" i="1"/>
  <c r="AF775" i="17"/>
  <c r="AE775" i="1"/>
  <c r="AF773" i="17"/>
  <c r="AE773" i="1"/>
  <c r="AF771" i="17"/>
  <c r="AE771" i="1"/>
  <c r="AF769" i="17"/>
  <c r="AE769" i="1"/>
  <c r="AF767" i="17"/>
  <c r="AE767" i="1"/>
  <c r="AF765" i="17"/>
  <c r="AE765" i="1"/>
  <c r="AF763" i="17"/>
  <c r="AE763" i="1"/>
  <c r="AF761" i="17"/>
  <c r="AE761" i="1"/>
  <c r="AF759" i="17"/>
  <c r="AE759" i="1"/>
  <c r="AF757" i="17"/>
  <c r="AE757" i="1"/>
  <c r="AF755" i="17"/>
  <c r="AE755" i="1"/>
  <c r="AF753" i="17"/>
  <c r="AE753" i="1"/>
  <c r="AF751" i="17"/>
  <c r="AE751" i="1"/>
  <c r="AF749" i="17"/>
  <c r="AE749" i="1"/>
  <c r="AF747" i="17"/>
  <c r="AE747" i="1"/>
  <c r="AF745" i="17"/>
  <c r="AE745" i="1"/>
  <c r="AF743" i="17"/>
  <c r="AE743" i="1"/>
  <c r="AF741" i="17"/>
  <c r="AE741" i="1"/>
  <c r="AF739" i="17"/>
  <c r="AE739" i="1"/>
  <c r="AF737" i="17"/>
  <c r="AE737" i="1"/>
  <c r="AF735" i="17"/>
  <c r="AE735" i="1"/>
  <c r="AF733" i="17"/>
  <c r="AE733" i="1"/>
  <c r="AF731" i="17"/>
  <c r="AE731" i="1"/>
  <c r="AF729" i="17"/>
  <c r="AE729" i="1"/>
  <c r="AF727" i="17"/>
  <c r="AE727" i="1"/>
  <c r="AF725" i="17"/>
  <c r="AE725" i="1"/>
  <c r="AF723" i="17"/>
  <c r="AE723" i="1"/>
  <c r="AF721" i="17"/>
  <c r="AE721" i="1"/>
  <c r="AF719" i="17"/>
  <c r="AE719" i="1"/>
  <c r="AF717" i="17"/>
  <c r="AE717" i="1"/>
  <c r="AF715" i="17"/>
  <c r="AE715" i="1"/>
  <c r="AF713" i="17"/>
  <c r="AE713" i="1"/>
  <c r="AF711" i="17"/>
  <c r="AE711" i="1"/>
  <c r="AF709" i="17"/>
  <c r="AE709" i="1"/>
  <c r="AF707" i="17"/>
  <c r="AE707" i="1"/>
  <c r="AF705" i="17"/>
  <c r="AE705" i="1"/>
  <c r="AF703" i="17"/>
  <c r="AE703" i="1"/>
  <c r="AF701" i="17"/>
  <c r="AE701" i="1"/>
  <c r="AF699" i="17"/>
  <c r="AE699" i="1"/>
  <c r="AF697" i="17"/>
  <c r="AE697" i="1"/>
  <c r="AF695" i="17"/>
  <c r="AE695" i="1"/>
  <c r="AF693" i="17"/>
  <c r="AE693" i="1"/>
  <c r="AF691" i="17"/>
  <c r="AE691" i="1"/>
  <c r="AF689" i="17"/>
  <c r="AE689" i="1"/>
  <c r="AF687" i="17"/>
  <c r="AE687" i="1"/>
  <c r="AF685" i="17"/>
  <c r="AE685" i="1"/>
  <c r="AF683" i="17"/>
  <c r="AE683" i="1"/>
  <c r="AF681" i="17"/>
  <c r="AE681" i="1"/>
  <c r="AF679" i="17"/>
  <c r="AE679" i="1"/>
  <c r="AF677" i="17"/>
  <c r="AE677" i="1"/>
  <c r="AF675" i="17"/>
  <c r="AE675" i="1"/>
  <c r="AF673" i="17"/>
  <c r="AE673" i="1"/>
  <c r="AF671" i="17"/>
  <c r="AE671" i="1"/>
  <c r="AF669" i="17"/>
  <c r="AE669" i="1"/>
  <c r="AF667" i="17"/>
  <c r="AE667" i="1"/>
  <c r="AF665" i="17"/>
  <c r="AE665" i="1"/>
  <c r="AF663" i="17"/>
  <c r="AE663" i="1"/>
  <c r="AF661" i="17"/>
  <c r="AE661" i="1"/>
  <c r="AF659" i="17"/>
  <c r="AE659" i="1"/>
  <c r="AF657" i="17"/>
  <c r="AE657" i="1"/>
  <c r="AF655" i="17"/>
  <c r="AE655" i="1"/>
  <c r="AF653" i="17"/>
  <c r="AE653" i="1"/>
  <c r="AF651" i="17"/>
  <c r="AE651" i="1"/>
  <c r="AF649" i="17"/>
  <c r="AE649" i="1"/>
  <c r="AF647" i="17"/>
  <c r="AE647" i="1"/>
  <c r="AF645" i="17"/>
  <c r="AE645" i="1"/>
  <c r="AF643" i="17"/>
  <c r="AE643" i="1"/>
  <c r="AF641" i="17"/>
  <c r="AE641" i="1"/>
  <c r="AF639" i="17"/>
  <c r="AE639" i="1"/>
  <c r="AF637" i="17"/>
  <c r="AE637" i="1"/>
  <c r="AF635" i="17"/>
  <c r="AE635" i="1"/>
  <c r="AF633" i="17"/>
  <c r="AE633" i="1"/>
  <c r="AF631" i="17"/>
  <c r="AE631" i="1"/>
  <c r="AF629" i="17"/>
  <c r="AE629" i="1"/>
  <c r="AF627" i="17"/>
  <c r="AE627" i="1"/>
  <c r="AF625" i="17"/>
  <c r="AE625" i="1"/>
  <c r="AF623" i="17"/>
  <c r="AE623" i="1"/>
  <c r="AF621" i="17"/>
  <c r="AE621" i="1"/>
  <c r="AF619" i="17"/>
  <c r="AE619" i="1"/>
  <c r="AF617" i="17"/>
  <c r="AE617" i="1"/>
  <c r="AF615" i="17"/>
  <c r="AE615" i="1"/>
  <c r="AF613" i="17"/>
  <c r="AE613" i="1"/>
  <c r="AF611" i="17"/>
  <c r="AE611" i="1"/>
  <c r="AF609" i="17"/>
  <c r="AE609" i="1"/>
  <c r="AF607" i="17"/>
  <c r="AE607" i="1"/>
  <c r="AF605" i="17"/>
  <c r="AE605" i="1"/>
  <c r="AF603" i="17"/>
  <c r="AE603" i="1"/>
  <c r="AF601" i="17"/>
  <c r="AE601" i="1"/>
  <c r="AF599" i="17"/>
  <c r="AE599" i="1"/>
  <c r="AF597" i="17"/>
  <c r="AE597" i="1"/>
  <c r="AF595" i="17"/>
  <c r="AE595" i="1"/>
  <c r="AF593" i="17"/>
  <c r="AE593" i="1"/>
  <c r="AF591" i="17"/>
  <c r="AE591" i="1"/>
  <c r="AF589" i="17"/>
  <c r="AE589" i="1"/>
  <c r="AF587" i="17"/>
  <c r="AE587" i="1"/>
  <c r="AF585" i="17"/>
  <c r="AE585" i="1"/>
  <c r="AF583" i="17"/>
  <c r="AE583" i="1"/>
  <c r="AF581" i="17"/>
  <c r="AE581" i="1"/>
  <c r="AF579" i="17"/>
  <c r="AE579" i="1"/>
  <c r="AF577" i="17"/>
  <c r="AE577" i="1"/>
  <c r="AF575" i="17"/>
  <c r="AE575" i="1"/>
  <c r="AF573" i="17"/>
  <c r="AE573" i="1"/>
  <c r="AF571" i="17"/>
  <c r="AE571" i="1"/>
  <c r="AF569" i="17"/>
  <c r="AE569" i="1"/>
  <c r="AF567" i="17"/>
  <c r="AE567" i="1"/>
  <c r="AF565" i="17"/>
  <c r="AE565" i="1"/>
  <c r="AF563" i="17"/>
  <c r="AE563" i="1"/>
  <c r="AF561" i="17"/>
  <c r="AE561" i="1"/>
  <c r="AF559" i="17"/>
  <c r="AE559" i="1"/>
  <c r="AF557" i="17"/>
  <c r="AE557" i="1"/>
  <c r="AF555" i="17"/>
  <c r="AE555" i="1"/>
  <c r="AF553" i="17"/>
  <c r="AE553" i="1"/>
  <c r="AF551" i="17"/>
  <c r="AE551" i="1"/>
  <c r="AF549" i="17"/>
  <c r="AE549" i="1"/>
  <c r="AF547" i="17"/>
  <c r="AE547" i="1"/>
  <c r="AF545" i="17"/>
  <c r="AE545" i="1"/>
  <c r="AF543" i="17"/>
  <c r="AE543" i="1"/>
  <c r="AE541" i="1"/>
  <c r="AF541" i="17"/>
  <c r="AF539" i="17"/>
  <c r="AE539" i="1"/>
  <c r="AF537" i="17"/>
  <c r="AE537" i="1"/>
  <c r="AF535" i="17"/>
  <c r="AE535" i="1"/>
  <c r="AF533" i="17"/>
  <c r="AE533" i="1"/>
  <c r="AF531" i="17"/>
  <c r="AE531" i="1"/>
  <c r="AF529" i="17"/>
  <c r="AE529" i="1"/>
  <c r="AF527" i="17"/>
  <c r="AE527" i="1"/>
  <c r="AF525" i="17"/>
  <c r="AE525" i="1"/>
  <c r="AF523" i="17"/>
  <c r="AE523" i="1"/>
  <c r="AF521" i="17"/>
  <c r="AE521" i="1"/>
  <c r="AF519" i="17"/>
  <c r="AE519" i="1"/>
  <c r="AF517" i="17"/>
  <c r="AE517" i="1"/>
  <c r="AF515" i="17"/>
  <c r="AE515" i="1"/>
  <c r="AF513" i="17"/>
  <c r="AE513" i="1"/>
  <c r="AF511" i="17"/>
  <c r="AE511" i="1"/>
  <c r="AF509" i="17"/>
  <c r="AE509" i="1"/>
  <c r="AF507" i="17"/>
  <c r="AE507" i="1"/>
  <c r="AF505" i="17"/>
  <c r="AE505" i="1"/>
  <c r="AF503" i="17"/>
  <c r="AE503" i="1"/>
  <c r="AF501" i="17"/>
  <c r="AE501" i="1"/>
  <c r="AF499" i="17"/>
  <c r="AE499" i="1"/>
  <c r="AF497" i="17"/>
  <c r="AE497" i="1"/>
  <c r="AF495" i="17"/>
  <c r="AE495" i="1"/>
  <c r="AF493" i="17"/>
  <c r="AE493" i="1"/>
  <c r="AF491" i="17"/>
  <c r="AE491" i="1"/>
  <c r="AF489" i="17"/>
  <c r="AE489" i="1"/>
  <c r="AF487" i="17"/>
  <c r="AE487" i="1"/>
  <c r="AF485" i="17"/>
  <c r="AE485" i="1"/>
  <c r="AF483" i="17"/>
  <c r="AE483" i="1"/>
  <c r="AF481" i="17"/>
  <c r="AE481" i="1"/>
  <c r="AF479" i="17"/>
  <c r="AE479" i="1"/>
  <c r="AF477" i="17"/>
  <c r="AE477" i="1"/>
  <c r="AF475" i="17"/>
  <c r="AE475" i="1"/>
  <c r="AF473" i="17"/>
  <c r="AE473" i="1"/>
  <c r="AF471" i="17"/>
  <c r="AE471" i="1"/>
  <c r="AF469" i="17"/>
  <c r="AE469" i="1"/>
  <c r="AF467" i="17"/>
  <c r="AE467" i="1"/>
  <c r="AF465" i="17"/>
  <c r="AE465" i="1"/>
  <c r="AF463" i="17"/>
  <c r="AE463" i="1"/>
  <c r="AF461" i="17"/>
  <c r="AE461" i="1"/>
  <c r="AF459" i="17"/>
  <c r="AE459" i="1"/>
  <c r="AF457" i="17"/>
  <c r="AE457" i="1"/>
  <c r="AF455" i="17"/>
  <c r="AE455" i="1"/>
  <c r="AF453" i="17"/>
  <c r="AE453" i="1"/>
  <c r="AF451" i="17"/>
  <c r="AE451" i="1"/>
  <c r="AF449" i="17"/>
  <c r="AE449" i="1"/>
  <c r="AF447" i="17"/>
  <c r="AE447" i="1"/>
  <c r="AF445" i="17"/>
  <c r="AE445" i="1"/>
  <c r="AF443" i="17"/>
  <c r="AE443" i="1"/>
  <c r="AF441" i="17"/>
  <c r="AE441" i="1"/>
  <c r="AF439" i="17"/>
  <c r="AE439" i="1"/>
  <c r="AF437" i="17"/>
  <c r="AE437" i="1"/>
  <c r="AF435" i="17"/>
  <c r="AE435" i="1"/>
  <c r="AF433" i="17"/>
  <c r="AE433" i="1"/>
  <c r="AF431" i="17"/>
  <c r="AE431" i="1"/>
  <c r="AF429" i="17"/>
  <c r="AE429" i="1"/>
  <c r="AF427" i="17"/>
  <c r="AE427" i="1"/>
  <c r="AF425" i="17"/>
  <c r="AE425" i="1"/>
  <c r="AF423" i="17"/>
  <c r="AE423" i="1"/>
  <c r="AF421" i="17"/>
  <c r="AE421" i="1"/>
  <c r="AF419" i="17"/>
  <c r="AE419" i="1"/>
  <c r="AF417" i="17"/>
  <c r="AE417" i="1"/>
  <c r="AF415" i="17"/>
  <c r="AE415" i="1"/>
  <c r="AF413" i="17"/>
  <c r="AE413" i="1"/>
  <c r="AF411" i="17"/>
  <c r="AE411" i="1"/>
  <c r="AF409" i="17"/>
  <c r="AE409" i="1"/>
  <c r="AF407" i="17"/>
  <c r="AE407" i="1"/>
  <c r="AF405" i="17"/>
  <c r="AE405" i="1"/>
  <c r="AF403" i="17"/>
  <c r="AE403" i="1"/>
  <c r="AF401" i="17"/>
  <c r="AE401" i="1"/>
  <c r="AF399" i="17"/>
  <c r="AE399" i="1"/>
  <c r="AF397" i="17"/>
  <c r="AE397" i="1"/>
  <c r="AF395" i="17"/>
  <c r="AE395" i="1"/>
  <c r="AF393" i="17"/>
  <c r="AE393" i="1"/>
  <c r="AF391" i="17"/>
  <c r="AE391" i="1"/>
  <c r="AF389" i="17"/>
  <c r="AE389" i="1"/>
  <c r="AF387" i="17"/>
  <c r="AE387" i="1"/>
  <c r="AF385" i="17"/>
  <c r="AE385" i="1"/>
  <c r="AF383" i="17"/>
  <c r="AE383" i="1"/>
  <c r="AF381" i="17"/>
  <c r="AE381" i="1"/>
  <c r="AF379" i="17"/>
  <c r="AE379" i="1"/>
  <c r="AF377" i="17"/>
  <c r="AE377" i="1"/>
  <c r="AF375" i="17"/>
  <c r="AE375" i="1"/>
  <c r="AF373" i="17"/>
  <c r="AE373" i="1"/>
  <c r="AF371" i="17"/>
  <c r="AE371" i="1"/>
  <c r="AF369" i="17"/>
  <c r="AE369" i="1"/>
  <c r="AF367" i="17"/>
  <c r="AE367" i="1"/>
  <c r="AF365" i="17"/>
  <c r="AE365" i="1"/>
  <c r="AF363" i="17"/>
  <c r="AE363" i="1"/>
  <c r="AF361" i="17"/>
  <c r="AE361" i="1"/>
  <c r="AF359" i="17"/>
  <c r="AE359" i="1"/>
  <c r="AF357" i="17"/>
  <c r="AE357" i="1"/>
  <c r="AF355" i="17"/>
  <c r="AE355" i="1"/>
  <c r="AF353" i="17"/>
  <c r="AE353" i="1"/>
  <c r="AF351" i="17"/>
  <c r="AE351" i="1"/>
  <c r="AF349" i="17"/>
  <c r="AE349" i="1"/>
  <c r="AF347" i="17"/>
  <c r="AE347" i="1"/>
  <c r="AF345" i="17"/>
  <c r="AE345" i="1"/>
  <c r="AF343" i="17"/>
  <c r="AE343" i="1"/>
  <c r="AF341" i="17"/>
  <c r="AE341" i="1"/>
  <c r="AF339" i="17"/>
  <c r="AE339" i="1"/>
  <c r="AF337" i="17"/>
  <c r="AE337" i="1"/>
  <c r="AF335" i="17"/>
  <c r="AE335" i="1"/>
  <c r="AF333" i="17"/>
  <c r="AE333" i="1"/>
  <c r="AF331" i="17"/>
  <c r="AE331" i="1"/>
  <c r="AF329" i="17"/>
  <c r="AE329" i="1"/>
  <c r="AF327" i="17"/>
  <c r="AE327" i="1"/>
  <c r="AF325" i="17"/>
  <c r="AE325" i="1"/>
  <c r="AF323" i="17"/>
  <c r="AE323" i="1"/>
  <c r="AF321" i="17"/>
  <c r="AE321" i="1"/>
  <c r="AF319" i="17"/>
  <c r="AE319" i="1"/>
  <c r="AF317" i="17"/>
  <c r="AE317" i="1"/>
  <c r="AF315" i="17"/>
  <c r="AE315" i="1"/>
  <c r="AF313" i="17"/>
  <c r="AE313" i="1"/>
  <c r="AF311" i="17"/>
  <c r="AE311" i="1"/>
  <c r="AF309" i="17"/>
  <c r="AE309" i="1"/>
  <c r="AF307" i="17"/>
  <c r="AE307" i="1"/>
  <c r="AF305" i="17"/>
  <c r="AE305" i="1"/>
  <c r="AF303" i="17"/>
  <c r="AE303" i="1"/>
  <c r="AF301" i="17"/>
  <c r="AE301" i="1"/>
  <c r="AF299" i="17"/>
  <c r="AE299" i="1"/>
  <c r="AF297" i="17"/>
  <c r="AE297" i="1"/>
  <c r="AF295" i="17"/>
  <c r="AE295" i="1"/>
  <c r="AF293" i="17"/>
  <c r="AE293" i="1"/>
  <c r="AF291" i="17"/>
  <c r="AE291" i="1"/>
  <c r="AF289" i="17"/>
  <c r="AE289" i="1"/>
  <c r="AF287" i="17"/>
  <c r="AE287" i="1"/>
  <c r="AF285" i="17"/>
  <c r="AE285" i="1"/>
  <c r="AF283" i="17"/>
  <c r="AE283" i="1"/>
  <c r="AF281" i="17"/>
  <c r="AE281" i="1"/>
  <c r="AF279" i="17"/>
  <c r="AE279" i="1"/>
  <c r="AF277" i="17"/>
  <c r="AE277" i="1"/>
  <c r="AF275" i="17"/>
  <c r="AE275" i="1"/>
  <c r="AF273" i="17"/>
  <c r="AE273" i="1"/>
  <c r="AF271" i="17"/>
  <c r="AE271" i="1"/>
  <c r="AF269" i="17"/>
  <c r="AE269" i="1"/>
  <c r="AF267" i="17"/>
  <c r="AE267" i="1"/>
  <c r="AF265" i="17"/>
  <c r="AE265" i="1"/>
  <c r="AF263" i="17"/>
  <c r="AE263" i="1"/>
  <c r="AF261" i="17"/>
  <c r="AE261" i="1"/>
  <c r="AF259" i="17"/>
  <c r="AE259" i="1"/>
  <c r="AF257" i="17"/>
  <c r="AE257" i="1"/>
  <c r="AF255" i="17"/>
  <c r="AE255" i="1"/>
  <c r="AF253" i="17"/>
  <c r="AE253" i="1"/>
  <c r="AF251" i="17"/>
  <c r="AE251" i="1"/>
  <c r="AF249" i="17"/>
  <c r="AE249" i="1"/>
  <c r="AF247" i="17"/>
  <c r="AE247" i="1"/>
  <c r="AF245" i="17"/>
  <c r="AE245" i="1"/>
  <c r="AF243" i="17"/>
  <c r="AE243" i="1"/>
  <c r="AF241" i="17"/>
  <c r="AE241" i="1"/>
  <c r="AF239" i="17"/>
  <c r="AE239" i="1"/>
  <c r="AF237" i="17"/>
  <c r="AE237" i="1"/>
  <c r="AF235" i="17"/>
  <c r="AE235" i="1"/>
  <c r="AF233" i="17"/>
  <c r="AE233" i="1"/>
  <c r="AF231" i="17"/>
  <c r="AE231" i="1"/>
  <c r="AF229" i="17"/>
  <c r="AE229" i="1"/>
  <c r="AF227" i="17"/>
  <c r="AE227" i="1"/>
  <c r="AF225" i="17"/>
  <c r="AE225" i="1"/>
  <c r="AF223" i="17"/>
  <c r="AE223" i="1"/>
  <c r="AF221" i="17"/>
  <c r="AE221" i="1"/>
  <c r="AF219" i="17"/>
  <c r="AE219" i="1"/>
  <c r="AF217" i="17"/>
  <c r="AE217" i="1"/>
  <c r="AF215" i="17"/>
  <c r="AE215" i="1"/>
  <c r="AF213" i="17"/>
  <c r="AE213" i="1"/>
  <c r="AF211" i="17"/>
  <c r="AE211" i="1"/>
  <c r="AF209" i="17"/>
  <c r="AE209" i="1"/>
  <c r="AF207" i="17"/>
  <c r="AE207" i="1"/>
  <c r="AF205" i="17"/>
  <c r="AE205" i="1"/>
  <c r="AF203" i="17"/>
  <c r="AE203" i="1"/>
  <c r="AF201" i="17"/>
  <c r="AE201" i="1"/>
  <c r="AF199" i="17"/>
  <c r="AE199" i="1"/>
  <c r="AF197" i="17"/>
  <c r="AE197" i="1"/>
  <c r="AF195" i="17"/>
  <c r="AE195" i="1"/>
  <c r="AF193" i="17"/>
  <c r="AE193" i="1"/>
  <c r="AF191" i="17"/>
  <c r="AE191" i="1"/>
  <c r="AF189" i="17"/>
  <c r="AE189" i="1"/>
  <c r="AF187" i="17"/>
  <c r="AE187" i="1"/>
  <c r="AF185" i="17"/>
  <c r="AE185" i="1"/>
  <c r="AF183" i="17"/>
  <c r="AE183" i="1"/>
  <c r="AF181" i="17"/>
  <c r="AE181" i="1"/>
  <c r="AF179" i="17"/>
  <c r="AE179" i="1"/>
  <c r="AF177" i="17"/>
  <c r="AE177" i="1"/>
  <c r="AF175" i="17"/>
  <c r="AE175" i="1"/>
  <c r="AF173" i="17"/>
  <c r="AE173" i="1"/>
  <c r="AF171" i="17"/>
  <c r="AE171" i="1"/>
  <c r="AF169" i="17"/>
  <c r="AE169" i="1"/>
  <c r="AF167" i="17"/>
  <c r="AE167" i="1"/>
  <c r="AF165" i="17"/>
  <c r="AE165" i="1"/>
  <c r="AF163" i="17"/>
  <c r="AE163" i="1"/>
  <c r="AF161" i="17"/>
  <c r="AE161" i="1"/>
  <c r="AF159" i="17"/>
  <c r="AE159" i="1"/>
  <c r="AF157" i="17"/>
  <c r="AE157" i="1"/>
  <c r="AF155" i="17"/>
  <c r="AE155" i="1"/>
  <c r="AF153" i="17"/>
  <c r="AE153" i="1"/>
  <c r="AF151" i="17"/>
  <c r="AE151" i="1"/>
  <c r="AF149" i="17"/>
  <c r="AE149" i="1"/>
  <c r="AF147" i="17"/>
  <c r="AE147" i="1"/>
  <c r="AF145" i="17"/>
  <c r="AE145" i="1"/>
  <c r="AF143" i="17"/>
  <c r="AE143" i="1"/>
  <c r="AF141" i="17"/>
  <c r="AE141" i="1"/>
  <c r="AF139" i="17"/>
  <c r="AE139" i="1"/>
  <c r="AF137" i="17"/>
  <c r="AE137" i="1"/>
  <c r="AF135" i="17"/>
  <c r="AE135" i="1"/>
  <c r="AF133" i="17"/>
  <c r="AE133" i="1"/>
  <c r="AF131" i="17"/>
  <c r="AE131" i="1"/>
  <c r="AF129" i="17"/>
  <c r="AE129" i="1"/>
  <c r="AF127" i="17"/>
  <c r="AE127" i="1"/>
  <c r="AF125" i="17"/>
  <c r="AE125" i="1"/>
  <c r="AF123" i="17"/>
  <c r="AE123" i="1"/>
  <c r="AF121" i="17"/>
  <c r="AE121" i="1"/>
  <c r="AF119" i="17"/>
  <c r="AE119" i="1"/>
  <c r="AF117" i="17"/>
  <c r="AE117" i="1"/>
  <c r="AF115" i="17"/>
  <c r="AE115" i="1"/>
  <c r="AF113" i="17"/>
  <c r="AE113" i="1"/>
  <c r="AF111" i="17"/>
  <c r="AE111" i="1"/>
  <c r="AF109" i="17"/>
  <c r="AE109" i="1"/>
  <c r="AF107" i="17"/>
  <c r="AE107" i="1"/>
  <c r="AF105" i="17"/>
  <c r="AE105" i="1"/>
  <c r="AF103" i="17"/>
  <c r="AE103" i="1"/>
  <c r="AF101" i="17"/>
  <c r="AE101" i="1"/>
  <c r="AF99" i="17"/>
  <c r="AE99" i="1"/>
  <c r="AF97" i="17"/>
  <c r="AE97" i="1"/>
  <c r="AF95" i="17"/>
  <c r="AE95" i="1"/>
  <c r="AF93" i="17"/>
  <c r="AE93" i="1"/>
  <c r="AF91" i="17"/>
  <c r="AE91" i="1"/>
  <c r="AF89" i="17"/>
  <c r="AE89" i="1"/>
  <c r="AF87" i="17"/>
  <c r="AE87" i="1"/>
  <c r="AF85" i="17"/>
  <c r="AE85" i="1"/>
  <c r="AF83" i="17"/>
  <c r="AE83" i="1"/>
  <c r="AF81" i="17"/>
  <c r="AE81" i="1"/>
  <c r="AF79" i="17"/>
  <c r="AE79" i="1"/>
  <c r="AF77" i="17"/>
  <c r="AE77" i="1"/>
  <c r="AF75" i="17"/>
  <c r="AE75" i="1"/>
  <c r="AF73" i="17"/>
  <c r="AE73" i="1"/>
  <c r="AF71" i="17"/>
  <c r="AE71" i="1"/>
  <c r="AF69" i="17"/>
  <c r="AE69" i="1"/>
  <c r="AF67" i="17"/>
  <c r="AE67" i="1"/>
  <c r="AF65" i="17"/>
  <c r="AE65" i="1"/>
  <c r="AF63" i="17"/>
  <c r="AE63" i="1"/>
  <c r="AF61" i="17"/>
  <c r="AE61" i="1"/>
  <c r="AF59" i="17"/>
  <c r="AE59" i="1"/>
  <c r="AF57" i="17"/>
  <c r="AE57" i="1"/>
  <c r="AF55" i="17"/>
  <c r="AE55" i="1"/>
  <c r="AF53" i="17"/>
  <c r="AE53" i="1"/>
  <c r="AE51" i="1"/>
  <c r="AE49" i="1"/>
  <c r="AE47" i="1"/>
  <c r="AE45" i="1"/>
  <c r="AE43" i="1"/>
  <c r="AE41" i="1"/>
  <c r="AE39" i="1"/>
  <c r="AE37" i="1"/>
  <c r="AE35" i="1"/>
  <c r="AE33" i="1"/>
  <c r="AE31" i="1"/>
  <c r="AE29" i="1"/>
  <c r="AE27" i="1"/>
  <c r="AE25" i="1"/>
  <c r="AE23" i="1"/>
  <c r="AE21" i="1"/>
  <c r="AE19" i="1"/>
  <c r="AE17" i="1"/>
  <c r="AE15" i="1"/>
  <c r="AE13" i="1"/>
  <c r="AE11" i="1"/>
  <c r="AE9" i="1"/>
  <c r="Y1047" i="1"/>
  <c r="Q1047" i="1"/>
  <c r="AE7" i="1"/>
  <c r="AF1026" i="17"/>
  <c r="AE1026" i="1"/>
  <c r="AF1024" i="17"/>
  <c r="AE1024" i="1"/>
  <c r="AF1022" i="17"/>
  <c r="AE1022" i="1"/>
  <c r="AF1020" i="17"/>
  <c r="AE1020" i="1"/>
  <c r="AF1018" i="17"/>
  <c r="AE1018" i="1"/>
  <c r="AF1016" i="17"/>
  <c r="AE1016" i="1"/>
  <c r="AF1014" i="17"/>
  <c r="AE1014" i="1"/>
  <c r="AF1012" i="17"/>
  <c r="AE1012" i="1"/>
  <c r="AF1010" i="17"/>
  <c r="AE1010" i="1"/>
  <c r="AF1008" i="17"/>
  <c r="AE1008" i="1"/>
  <c r="AJ1007" i="17"/>
  <c r="U1049" i="1"/>
  <c r="Z1051" i="1"/>
  <c r="R1051" i="1"/>
  <c r="AE1039" i="1"/>
  <c r="AE1037" i="1"/>
  <c r="AE1044" i="1"/>
  <c r="AE1041" i="1"/>
  <c r="AE1036" i="1"/>
  <c r="AH15" i="17"/>
  <c r="H26" i="16"/>
  <c r="D9" i="13"/>
  <c r="D6" i="13"/>
  <c r="D3" i="13"/>
  <c r="F46" i="16" l="1"/>
  <c r="K24" i="20" s="1"/>
  <c r="F35" i="16"/>
  <c r="Q32" i="16"/>
  <c r="T32" i="16" s="1"/>
  <c r="AH17" i="17"/>
  <c r="V1054" i="1"/>
  <c r="U1054" i="1"/>
  <c r="AD1047" i="1"/>
  <c r="G4" i="13"/>
  <c r="AD1049" i="1"/>
  <c r="AD1051" i="1"/>
  <c r="AF5" i="1"/>
  <c r="AC7" i="1"/>
  <c r="K14" i="20" l="1"/>
  <c r="E46" i="16"/>
  <c r="G46" i="16" s="1"/>
  <c r="G35" i="16"/>
  <c r="H35" i="16"/>
  <c r="H41" i="16" s="1"/>
  <c r="F11" i="16"/>
  <c r="U1055" i="1"/>
  <c r="U1056" i="1" s="1"/>
  <c r="V1057" i="1" s="1"/>
  <c r="H24" i="16"/>
  <c r="H30" i="16" s="1"/>
  <c r="G10" i="13"/>
  <c r="F15" i="16"/>
  <c r="H46" i="16"/>
  <c r="H52" i="16" s="1"/>
  <c r="G7" i="13"/>
  <c r="F13" i="16"/>
  <c r="O5" i="1"/>
  <c r="N5" i="1"/>
  <c r="M5" i="1"/>
  <c r="L5" i="1"/>
  <c r="K5" i="1"/>
  <c r="J5" i="1"/>
  <c r="I5" i="1"/>
  <c r="H5" i="1"/>
  <c r="G5" i="1"/>
  <c r="F5" i="1"/>
  <c r="B5" i="1"/>
  <c r="A5" i="1"/>
  <c r="O4" i="1"/>
  <c r="N4" i="1"/>
  <c r="M4" i="1"/>
  <c r="L4" i="1"/>
  <c r="K4" i="1"/>
  <c r="J4" i="1"/>
  <c r="I4" i="1"/>
  <c r="H4" i="1"/>
  <c r="G4" i="1"/>
  <c r="F4" i="1"/>
  <c r="G17" i="13" l="1"/>
  <c r="AH13" i="17"/>
  <c r="AG19" i="17"/>
  <c r="AH19" i="17" s="1"/>
  <c r="F17" i="16"/>
  <c r="U1058" i="1"/>
  <c r="D5" i="1"/>
  <c r="D4" i="1"/>
  <c r="E4" i="1"/>
  <c r="E5" i="1"/>
  <c r="G13" i="16" l="1"/>
  <c r="G14" i="16"/>
  <c r="G12" i="16"/>
  <c r="G15" i="16"/>
  <c r="G11" i="16"/>
  <c r="B4" i="1"/>
  <c r="G17" i="16" l="1"/>
  <c r="M15" i="16" l="1"/>
  <c r="M14" i="16"/>
  <c r="M11" i="16"/>
  <c r="I16" i="16"/>
  <c r="M12" i="16"/>
  <c r="L13" i="16"/>
  <c r="L16" i="16"/>
  <c r="I11" i="16"/>
  <c r="I12" i="16"/>
  <c r="M16" i="16"/>
  <c r="L15" i="16"/>
  <c r="I14" i="16"/>
  <c r="I15" i="16"/>
  <c r="I13" i="16"/>
  <c r="L12" i="16"/>
  <c r="M13" i="16"/>
  <c r="L14" i="16"/>
  <c r="L11" i="16"/>
  <c r="R15" i="16" l="1"/>
  <c r="I50" i="16" s="1"/>
  <c r="P15" i="16"/>
  <c r="I28" i="16" s="1"/>
  <c r="Q15" i="16"/>
  <c r="I39" i="16" s="1"/>
  <c r="P11" i="16"/>
  <c r="I17" i="16"/>
  <c r="I19" i="16" s="1"/>
  <c r="R11" i="16"/>
  <c r="Q11" i="16"/>
  <c r="Q14" i="16"/>
  <c r="I38" i="16" s="1"/>
  <c r="P14" i="16"/>
  <c r="I27" i="16" s="1"/>
  <c r="R14" i="16"/>
  <c r="I49" i="16" s="1"/>
  <c r="P16" i="16"/>
  <c r="I29" i="16" s="1"/>
  <c r="R16" i="16"/>
  <c r="I51" i="16" s="1"/>
  <c r="Q16" i="16"/>
  <c r="I40" i="16" s="1"/>
  <c r="Q13" i="16"/>
  <c r="I37" i="16" s="1"/>
  <c r="R13" i="16"/>
  <c r="I48" i="16" s="1"/>
  <c r="P13" i="16"/>
  <c r="I26" i="16" s="1"/>
  <c r="M17" i="16"/>
  <c r="L17" i="16"/>
  <c r="P12" i="16"/>
  <c r="I25" i="16" s="1"/>
  <c r="R12" i="16"/>
  <c r="I47" i="16" s="1"/>
  <c r="Q12" i="16"/>
  <c r="I36" i="16" s="1"/>
  <c r="O31" i="16" l="1"/>
  <c r="M31" i="16"/>
  <c r="Q31" i="16"/>
  <c r="I24" i="16"/>
  <c r="I30" i="16" s="1"/>
  <c r="S31" i="16"/>
  <c r="P17" i="16"/>
  <c r="S42" i="16"/>
  <c r="I35" i="16"/>
  <c r="I41" i="16" s="1"/>
  <c r="Q42" i="16"/>
  <c r="M42" i="16"/>
  <c r="Q17" i="16"/>
  <c r="O42" i="16"/>
  <c r="Q53" i="16"/>
  <c r="I46" i="16"/>
  <c r="I52" i="16" s="1"/>
  <c r="AH21" i="17" s="1"/>
  <c r="S53" i="16"/>
  <c r="R17" i="16"/>
  <c r="M53" i="16"/>
  <c r="O53" i="16"/>
  <c r="R18" i="16" l="1"/>
  <c r="R19" i="16"/>
  <c r="P18" i="16"/>
  <c r="P19" i="16"/>
  <c r="Q18" i="16"/>
  <c r="Q19" i="16"/>
  <c r="T31"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Walker, Kyle T.</author>
  </authors>
  <commentList>
    <comment ref="AU29" authorId="0" shapeId="0" xr:uid="{F95D9118-A54D-46CB-9ACB-518B9C54AAEC}">
      <text>
        <r>
          <rPr>
            <b/>
            <sz val="9"/>
            <color indexed="81"/>
            <rFont val="Tahoma"/>
            <family val="2"/>
          </rPr>
          <t>Walker, Kyle T.:</t>
        </r>
        <r>
          <rPr>
            <sz val="9"/>
            <color indexed="81"/>
            <rFont val="Tahoma"/>
            <family val="2"/>
          </rPr>
          <t xml:space="preserve">
2" meter</t>
        </r>
      </text>
    </comment>
    <comment ref="B989" authorId="0" shapeId="0" xr:uid="{17B3D784-4266-4B35-9B32-C4421500A6E4}">
      <text>
        <r>
          <rPr>
            <b/>
            <sz val="9"/>
            <color indexed="81"/>
            <rFont val="Tahoma"/>
            <charset val="1"/>
          </rPr>
          <t>Walker, Kyle T.:</t>
        </r>
        <r>
          <rPr>
            <sz val="9"/>
            <color indexed="81"/>
            <rFont val="Tahoma"/>
            <charset val="1"/>
          </rPr>
          <t xml:space="preserve">
Meter installed in 2020, but no bills were generated. Therefore, the average bill has been used.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Walker, Kyle T.</author>
  </authors>
  <commentList>
    <comment ref="B9" authorId="0" shapeId="0" xr:uid="{397C09F0-6442-4FBC-A846-04C739F179C2}">
      <text>
        <r>
          <rPr>
            <b/>
            <sz val="9"/>
            <color indexed="81"/>
            <rFont val="Tahoma"/>
            <family val="2"/>
          </rPr>
          <t>Walker, Kyle T.:</t>
        </r>
        <r>
          <rPr>
            <sz val="9"/>
            <color indexed="81"/>
            <rFont val="Tahoma"/>
            <family val="2"/>
          </rPr>
          <t xml:space="preserve">
reduced RTS by 11 b/c of meter installs in September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Walker, Kyle T.</author>
  </authors>
  <commentList>
    <comment ref="B989" authorId="0" shapeId="0" xr:uid="{DA213F41-25C0-4A99-B68F-E5C5722506F6}">
      <text>
        <r>
          <rPr>
            <b/>
            <sz val="9"/>
            <color indexed="81"/>
            <rFont val="Tahoma"/>
            <charset val="1"/>
          </rPr>
          <t>Walker, Kyle T.:</t>
        </r>
        <r>
          <rPr>
            <sz val="9"/>
            <color indexed="81"/>
            <rFont val="Tahoma"/>
            <charset val="1"/>
          </rPr>
          <t xml:space="preserve">
Meter installed in 2020, but no bills were generated. Therefore, the average bill has been used.
</t>
        </r>
      </text>
    </comment>
  </commentList>
</comments>
</file>

<file path=xl/sharedStrings.xml><?xml version="1.0" encoding="utf-8"?>
<sst xmlns="http://schemas.openxmlformats.org/spreadsheetml/2006/main" count="11045" uniqueCount="237">
  <si>
    <t>Usage Data (All Metered Customers) (REQUIRED: Use three letter month codes)</t>
  </si>
  <si>
    <t>(aa)</t>
  </si>
  <si>
    <t>(ab)</t>
  </si>
  <si>
    <t>(ac)</t>
  </si>
  <si>
    <t>(ad)</t>
  </si>
  <si>
    <t>(ae)</t>
  </si>
  <si>
    <t>(af)</t>
  </si>
  <si>
    <t>(ag)</t>
  </si>
  <si>
    <t>(ah)</t>
  </si>
  <si>
    <t>Meter Size</t>
  </si>
  <si>
    <t>Meter ID</t>
  </si>
  <si>
    <t>Drop-Down List</t>
  </si>
  <si>
    <t>Federal Income Tax Rate</t>
  </si>
  <si>
    <t>(ao)</t>
  </si>
  <si>
    <t>(ap)</t>
  </si>
  <si>
    <t>Federal Income Tax (FIT)</t>
  </si>
  <si>
    <t>Suggested FIT Rate</t>
  </si>
  <si>
    <t>Drop-Down</t>
  </si>
  <si>
    <t>%</t>
  </si>
  <si>
    <t>Average</t>
  </si>
  <si>
    <t>Sum</t>
  </si>
  <si>
    <t>Calculated Bill off Customer Usage</t>
  </si>
  <si>
    <t>Ready to Serve</t>
  </si>
  <si>
    <t>Metered</t>
  </si>
  <si>
    <t>(ai)</t>
  </si>
  <si>
    <t>(aj)</t>
  </si>
  <si>
    <t>(ak)</t>
  </si>
  <si>
    <t>(al)</t>
  </si>
  <si>
    <t>(am)</t>
  </si>
  <si>
    <t>(an)</t>
  </si>
  <si>
    <t>Jan</t>
  </si>
  <si>
    <t>DO NOT ENTER ZERO and ENTER TO THE NEAREST CUBIC FOOT OR GALLON</t>
  </si>
  <si>
    <t/>
  </si>
  <si>
    <t>16307574/767</t>
  </si>
  <si>
    <t>17491327S</t>
  </si>
  <si>
    <t>416s</t>
  </si>
  <si>
    <t>5151095s</t>
  </si>
  <si>
    <t>653s</t>
  </si>
  <si>
    <t>83565326~M</t>
  </si>
  <si>
    <t>84042054A</t>
  </si>
  <si>
    <t>84794511x</t>
  </si>
  <si>
    <t>Feb</t>
  </si>
  <si>
    <t>Mar</t>
  </si>
  <si>
    <t>Apr</t>
  </si>
  <si>
    <t>May</t>
  </si>
  <si>
    <t>Jun</t>
  </si>
  <si>
    <t>Jul</t>
  </si>
  <si>
    <t>Aug</t>
  </si>
  <si>
    <t>Sep</t>
  </si>
  <si>
    <t>Oct</t>
  </si>
  <si>
    <t>Nov</t>
  </si>
  <si>
    <t>Dec</t>
  </si>
  <si>
    <t>January</t>
  </si>
  <si>
    <t>February</t>
  </si>
  <si>
    <t>March</t>
  </si>
  <si>
    <t>April</t>
  </si>
  <si>
    <t>June</t>
  </si>
  <si>
    <t>July</t>
  </si>
  <si>
    <t>August</t>
  </si>
  <si>
    <t>September</t>
  </si>
  <si>
    <t>October</t>
  </si>
  <si>
    <t>November</t>
  </si>
  <si>
    <t>December</t>
  </si>
  <si>
    <t>Bill Calculation</t>
  </si>
  <si>
    <t>Annual Rpt Revenue</t>
  </si>
  <si>
    <t>Cabins at the Farm</t>
  </si>
  <si>
    <t>River Ridge 2</t>
  </si>
  <si>
    <t>Tumble Creek 15/16</t>
  </si>
  <si>
    <t>Proforma Revenue</t>
  </si>
  <si>
    <t>Avg. Monthly 1" Meter Bill</t>
  </si>
  <si>
    <t>Calculated Total Metered Revenue</t>
  </si>
  <si>
    <t>TOTAL</t>
  </si>
  <si>
    <t>Install Date</t>
  </si>
  <si>
    <t>New Meter Flag</t>
  </si>
  <si>
    <t xml:space="preserve">Average </t>
  </si>
  <si>
    <t xml:space="preserve">Note: The total customer list was compared to the meter install report. Those meters that were installed in 2020 were removed, then the average was taken off the existing customers, or customers that were installed for all 12 months of 2020. </t>
  </si>
  <si>
    <t xml:space="preserve">Note: Italic bills are the average for that customers size. These customers had a new meter install during the Test Year (2020). </t>
  </si>
  <si>
    <t>December 2021 - Suncadia</t>
  </si>
  <si>
    <t>RTS</t>
  </si>
  <si>
    <t>RTS Counts as of August 31, 2021</t>
  </si>
  <si>
    <t>Ready to Serve*</t>
  </si>
  <si>
    <t>*Estimate based on number of lots</t>
  </si>
  <si>
    <t>Date Installed</t>
  </si>
  <si>
    <t>1"</t>
  </si>
  <si>
    <t>2"</t>
  </si>
  <si>
    <t>4"</t>
  </si>
  <si>
    <t>Avg. Monthly 2" Meter Bill</t>
  </si>
  <si>
    <t>Avg. Monthly 4" Meter Bill</t>
  </si>
  <si>
    <t>Meter Install Counts</t>
  </si>
  <si>
    <t>Total 2021 Proforma Metered</t>
  </si>
  <si>
    <t>Total 2021 Proforma RTS</t>
  </si>
  <si>
    <t>Average Bill for Customers who were connected all 12 months of Test Year</t>
  </si>
  <si>
    <t>Annual Average Usage 1"</t>
  </si>
  <si>
    <t>Annual Average Usage 1 1/2"</t>
  </si>
  <si>
    <t>Annual Average Usage 2"</t>
  </si>
  <si>
    <t>Annual Average Usage 3"</t>
  </si>
  <si>
    <t>Annual Average Usage 4"</t>
  </si>
  <si>
    <t>Avg. Annual Volume</t>
  </si>
  <si>
    <t>Cost Per Cubic Foot</t>
  </si>
  <si>
    <t>Total Incremental Throughput (gal)</t>
  </si>
  <si>
    <t>Gallon to Cu. Ft. Converstion</t>
  </si>
  <si>
    <t>Total Incremental Cost</t>
  </si>
  <si>
    <t>Total Metered Throughput</t>
  </si>
  <si>
    <t>Throughput</t>
  </si>
  <si>
    <t>Annual Revenue</t>
  </si>
  <si>
    <t>Revenue %</t>
  </si>
  <si>
    <t>1.5"</t>
  </si>
  <si>
    <t>3"</t>
  </si>
  <si>
    <t>Avg. Usage</t>
  </si>
  <si>
    <t>Customer Counts:</t>
  </si>
  <si>
    <t>Customer Count</t>
  </si>
  <si>
    <t>Washington Utility and Transportation Commission</t>
  </si>
  <si>
    <t>2022 General Rate Case</t>
  </si>
  <si>
    <t>Proposed Revenue Requirement</t>
  </si>
  <si>
    <t>Proposed RR on Equal % of Revenue</t>
  </si>
  <si>
    <t>1st Effective Date</t>
  </si>
  <si>
    <t>2nd Effective Date</t>
  </si>
  <si>
    <t>3rd Effective Date</t>
  </si>
  <si>
    <t>Interest Calculated</t>
  </si>
  <si>
    <t>Total Included in Rates</t>
  </si>
  <si>
    <t>Prime Rate for the Test Period</t>
  </si>
  <si>
    <t>Average Monthly Usage</t>
  </si>
  <si>
    <t>Target Revenue</t>
  </si>
  <si>
    <t>Percentage Increase</t>
  </si>
  <si>
    <t>Average Monthly Bill</t>
  </si>
  <si>
    <t>Base Rate</t>
  </si>
  <si>
    <t>1st Block</t>
  </si>
  <si>
    <t>1st Usage Rate</t>
  </si>
  <si>
    <t>2nd Block</t>
  </si>
  <si>
    <t>2nd Usage Rate</t>
  </si>
  <si>
    <t>3rd Block</t>
  </si>
  <si>
    <t>3rd Usage Rate</t>
  </si>
  <si>
    <t>Total Incremental Fixed Costs</t>
  </si>
  <si>
    <t>Fixed Charge</t>
  </si>
  <si>
    <t>Block 1</t>
  </si>
  <si>
    <t>Block 2</t>
  </si>
  <si>
    <t>Block 3</t>
  </si>
  <si>
    <t>1st Effective Date - May 1, 2022</t>
  </si>
  <si>
    <t>~3,000 gal</t>
  </si>
  <si>
    <t>Meter Factors</t>
  </si>
  <si>
    <t>Winter (20%)</t>
  </si>
  <si>
    <t>Rate Design Goal</t>
  </si>
  <si>
    <t>1" Usage:</t>
  </si>
  <si>
    <t>Average 1.5" Bill</t>
  </si>
  <si>
    <t>Average 2" Bill</t>
  </si>
  <si>
    <t>Average 3" Bill</t>
  </si>
  <si>
    <t>Average 4" Bill</t>
  </si>
  <si>
    <t>Target</t>
  </si>
  <si>
    <t>Proposed</t>
  </si>
  <si>
    <t>1" Meter</t>
  </si>
  <si>
    <t>Total</t>
  </si>
  <si>
    <t>Average Summer Usage - 1"</t>
  </si>
  <si>
    <t>~17,140 gal</t>
  </si>
  <si>
    <t>~857 gal</t>
  </si>
  <si>
    <t>Meter</t>
  </si>
  <si>
    <t>2020 Cust. Revenue</t>
  </si>
  <si>
    <t>2021 Cust. Revenue</t>
  </si>
  <si>
    <t>18,000+</t>
  </si>
  <si>
    <t>36,000+</t>
  </si>
  <si>
    <t>180,000+</t>
  </si>
  <si>
    <t>108,000+</t>
  </si>
  <si>
    <t>57,600+</t>
  </si>
  <si>
    <t>Annual Usage (Gal)</t>
  </si>
  <si>
    <t>Test Year Revenue</t>
  </si>
  <si>
    <t>Avg. Bill</t>
  </si>
  <si>
    <t>Current Average Bill</t>
  </si>
  <si>
    <t>Proposed Average Bill</t>
  </si>
  <si>
    <t xml:space="preserve">1,000 gal in Cu. Ft. </t>
  </si>
  <si>
    <t>Pass Through Consumption Rate per 1,000 gallons</t>
  </si>
  <si>
    <t>Pass-through Consumption Rates</t>
  </si>
  <si>
    <r>
      <t>1</t>
    </r>
    <r>
      <rPr>
        <b/>
        <vertAlign val="superscript"/>
        <sz val="11"/>
        <color rgb="FF000000"/>
        <rFont val="Times New Roman"/>
        <family val="1"/>
      </rPr>
      <t>st</t>
    </r>
    <r>
      <rPr>
        <b/>
        <sz val="11"/>
        <color rgb="FF000000"/>
        <rFont val="Times New Roman"/>
        <family val="1"/>
      </rPr>
      <t xml:space="preserve"> Block Size (gal.)</t>
    </r>
  </si>
  <si>
    <r>
      <t>1</t>
    </r>
    <r>
      <rPr>
        <b/>
        <vertAlign val="superscript"/>
        <sz val="11"/>
        <color rgb="FF000000"/>
        <rFont val="Times New Roman"/>
        <family val="1"/>
      </rPr>
      <t>st</t>
    </r>
    <r>
      <rPr>
        <b/>
        <sz val="11"/>
        <color rgb="FF000000"/>
        <rFont val="Times New Roman"/>
        <family val="1"/>
      </rPr>
      <t xml:space="preserve"> Block Rate</t>
    </r>
  </si>
  <si>
    <r>
      <t>2</t>
    </r>
    <r>
      <rPr>
        <b/>
        <vertAlign val="superscript"/>
        <sz val="11"/>
        <color rgb="FF000000"/>
        <rFont val="Times New Roman"/>
        <family val="1"/>
      </rPr>
      <t>nd</t>
    </r>
    <r>
      <rPr>
        <b/>
        <sz val="11"/>
        <color rgb="FF000000"/>
        <rFont val="Times New Roman"/>
        <family val="1"/>
      </rPr>
      <t xml:space="preserve"> Block Size (gal.)</t>
    </r>
  </si>
  <si>
    <r>
      <t>2</t>
    </r>
    <r>
      <rPr>
        <b/>
        <vertAlign val="superscript"/>
        <sz val="11"/>
        <color rgb="FF000000"/>
        <rFont val="Times New Roman"/>
        <family val="1"/>
      </rPr>
      <t>nd</t>
    </r>
    <r>
      <rPr>
        <b/>
        <sz val="11"/>
        <color rgb="FF000000"/>
        <rFont val="Times New Roman"/>
        <family val="1"/>
      </rPr>
      <t xml:space="preserve"> Block Rate</t>
    </r>
  </si>
  <si>
    <r>
      <t>3</t>
    </r>
    <r>
      <rPr>
        <b/>
        <vertAlign val="superscript"/>
        <sz val="11"/>
        <color rgb="FF000000"/>
        <rFont val="Times New Roman"/>
        <family val="1"/>
      </rPr>
      <t>rd</t>
    </r>
    <r>
      <rPr>
        <b/>
        <sz val="11"/>
        <color rgb="FF000000"/>
        <rFont val="Times New Roman"/>
        <family val="1"/>
      </rPr>
      <t xml:space="preserve"> Block Size (gal.)</t>
    </r>
  </si>
  <si>
    <r>
      <t>3</t>
    </r>
    <r>
      <rPr>
        <b/>
        <vertAlign val="superscript"/>
        <sz val="11"/>
        <color rgb="FF000000"/>
        <rFont val="Times New Roman"/>
        <family val="1"/>
      </rPr>
      <t>rd</t>
    </r>
    <r>
      <rPr>
        <b/>
        <sz val="11"/>
        <color rgb="FF000000"/>
        <rFont val="Times New Roman"/>
        <family val="1"/>
      </rPr>
      <t xml:space="preserve"> Block Rate</t>
    </r>
  </si>
  <si>
    <r>
      <t>1</t>
    </r>
    <r>
      <rPr>
        <sz val="12"/>
        <color rgb="FF000000"/>
        <rFont val="Calibri"/>
        <family val="2"/>
      </rPr>
      <t>”</t>
    </r>
    <r>
      <rPr>
        <sz val="12"/>
        <color rgb="FF000000"/>
        <rFont val="Times New Roman"/>
        <family val="1"/>
      </rPr>
      <t xml:space="preserve"> </t>
    </r>
  </si>
  <si>
    <t>5,001-18,000</t>
  </si>
  <si>
    <t>Over 18,000</t>
  </si>
  <si>
    <t>10,001-36,000</t>
  </si>
  <si>
    <r>
      <t>2</t>
    </r>
    <r>
      <rPr>
        <sz val="12"/>
        <color rgb="FF000000"/>
        <rFont val="Calibri"/>
        <family val="2"/>
      </rPr>
      <t>”</t>
    </r>
  </si>
  <si>
    <t>16,001-57,600</t>
  </si>
  <si>
    <t>Over 57,600</t>
  </si>
  <si>
    <r>
      <t>3</t>
    </r>
    <r>
      <rPr>
        <sz val="12"/>
        <color rgb="FF000000"/>
        <rFont val="Calibri"/>
        <family val="2"/>
      </rPr>
      <t>”</t>
    </r>
  </si>
  <si>
    <t>30,001-108,000</t>
  </si>
  <si>
    <t>Over 108,000</t>
  </si>
  <si>
    <r>
      <t>4</t>
    </r>
    <r>
      <rPr>
        <sz val="12"/>
        <color rgb="FF000000"/>
        <rFont val="Calibri"/>
        <family val="2"/>
      </rPr>
      <t>”</t>
    </r>
  </si>
  <si>
    <t>50,001-180,000</t>
  </si>
  <si>
    <t>Over 180,000</t>
  </si>
  <si>
    <t>Phase 1</t>
  </si>
  <si>
    <t>Phase 2</t>
  </si>
  <si>
    <t>Phase 3</t>
  </si>
  <si>
    <t>Over 36,000</t>
  </si>
  <si>
    <t>Suncadia Water Company</t>
  </si>
  <si>
    <t>2022 Rate Case - Fire Line Revenue Normalization</t>
  </si>
  <si>
    <t>Fire Line Size</t>
  </si>
  <si>
    <t>6-inch</t>
  </si>
  <si>
    <t>4-inch</t>
  </si>
  <si>
    <t>2-inch</t>
  </si>
  <si>
    <t>1-inch</t>
  </si>
  <si>
    <t>3-inch</t>
  </si>
  <si>
    <t>8-inch</t>
  </si>
  <si>
    <t>Customer #1</t>
  </si>
  <si>
    <t>Customer #2</t>
  </si>
  <si>
    <t>Customer #3</t>
  </si>
  <si>
    <t>Customer #4</t>
  </si>
  <si>
    <t>Customer #5</t>
  </si>
  <si>
    <t>Customer #6</t>
  </si>
  <si>
    <t>Customer #7</t>
  </si>
  <si>
    <t>Customer #8</t>
  </si>
  <si>
    <t>Customer #9</t>
  </si>
  <si>
    <t>Customer #10</t>
  </si>
  <si>
    <t>Customer #11</t>
  </si>
  <si>
    <t>Customer #12</t>
  </si>
  <si>
    <t>Customer #13</t>
  </si>
  <si>
    <t>Customer #14</t>
  </si>
  <si>
    <t>Customer #15</t>
  </si>
  <si>
    <t>Customer #16</t>
  </si>
  <si>
    <t>Customer #17</t>
  </si>
  <si>
    <t>Customer #18</t>
  </si>
  <si>
    <t>Customer #19</t>
  </si>
  <si>
    <t>Customer #20</t>
  </si>
  <si>
    <t>Customer #21</t>
  </si>
  <si>
    <t>Customer #22</t>
  </si>
  <si>
    <t>Monthly Tariff Rate</t>
  </si>
  <si>
    <t>Customer (as of December 31, 2021)</t>
  </si>
  <si>
    <t>Avg. Monthly Bill</t>
  </si>
  <si>
    <t>System change was implemented in early 2021. March 2021 RTS counts are deemed to be most accurate.</t>
  </si>
  <si>
    <t>Restating Adjustment (Incl. FL)</t>
  </si>
  <si>
    <t>1" Average Bill</t>
  </si>
  <si>
    <t>1.5" Average Bill</t>
  </si>
  <si>
    <t>2" Average Bill</t>
  </si>
  <si>
    <t>3" Average Bill</t>
  </si>
  <si>
    <t>4" Average Bill</t>
  </si>
  <si>
    <t>2nd Effective Date - November 1, 2022</t>
  </si>
  <si>
    <t>3rd Effective Date - May 1, 2023</t>
  </si>
  <si>
    <t>Suncadia Water Company,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</si>
</sst>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7" formatCode="&quot;$&quot;#,##0.00_);\(&quot;$&quot;#,##0.00\)"/>
    <numFmt numFmtId="44" formatCode="_(&quot;$&quot;* #,##0.00_);_(&quot;$&quot;* \(#,##0.00\);_(&quot;$&quot;* &quot;-&quot;??_);_(@_)"/>
    <numFmt numFmtId="43" formatCode="_(* #,##0.00_);_(* \(#,##0.00\);_(* &quot;-&quot;??_);_(@_)"/>
    <numFmt numFmtId="164" formatCode="_(* #,##0_);_(* \(#,##0\);_(* &quot;-&quot;??_);_(@_)"/>
    <numFmt numFmtId="165" formatCode="0.0%"/>
    <numFmt numFmtId="166" formatCode="_(&quot;$&quot;* #,##0_);_(&quot;$&quot;* \(#,##0\);_(&quot;$&quot;* &quot;-&quot;??_);_(@_)"/>
  </numFmts>
  <fonts count="27"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i/>
      <sz val="12"/>
      <name val="Times New Roman"/>
      <family val="1"/>
    </font>
    <font>
      <sz val="12"/>
      <name val="Times New Roman"/>
      <family val="1"/>
    </font>
    <font>
      <sz val="12"/>
      <name val="Arial"/>
      <family val="2"/>
    </font>
    <font>
      <b/>
      <sz val="12"/>
      <name val="Times New Roman"/>
      <family val="1"/>
    </font>
    <font>
      <sz val="12"/>
      <name val="Helv"/>
    </font>
    <font>
      <sz val="12"/>
      <color rgb="FF0000FF"/>
      <name val="Times New Roman"/>
      <family val="1"/>
    </font>
    <font>
      <sz val="12"/>
      <color indexed="8"/>
      <name val="Times New Roman"/>
      <family val="1"/>
    </font>
    <font>
      <b/>
      <sz val="12"/>
      <color indexed="12"/>
      <name val="Times New Roman"/>
      <family val="1"/>
    </font>
    <font>
      <sz val="8"/>
      <name val="Calibri"/>
      <family val="2"/>
      <scheme val="minor"/>
    </font>
    <font>
      <sz val="9"/>
      <color indexed="81"/>
      <name val="Tahoma"/>
      <charset val="1"/>
    </font>
    <font>
      <b/>
      <sz val="9"/>
      <color indexed="81"/>
      <name val="Tahoma"/>
      <charset val="1"/>
    </font>
    <font>
      <sz val="9"/>
      <color indexed="81"/>
      <name val="Tahoma"/>
      <family val="2"/>
    </font>
    <font>
      <b/>
      <sz val="9"/>
      <color indexed="81"/>
      <name val="Tahoma"/>
      <family val="2"/>
    </font>
    <font>
      <i/>
      <sz val="12"/>
      <color indexed="8"/>
      <name val="Times New Roman"/>
      <family val="1"/>
    </font>
    <font>
      <i/>
      <sz val="12"/>
      <name val="Times New Roman"/>
      <family val="1"/>
    </font>
    <font>
      <sz val="11"/>
      <color rgb="FF3333FF"/>
      <name val="Calibri"/>
      <family val="2"/>
      <scheme val="minor"/>
    </font>
    <font>
      <sz val="11"/>
      <name val="Calibri"/>
      <family val="2"/>
      <scheme val="minor"/>
    </font>
    <font>
      <sz val="10"/>
      <color theme="1"/>
      <name val="Times New Roman"/>
      <family val="1"/>
    </font>
    <font>
      <b/>
      <sz val="12"/>
      <color theme="1"/>
      <name val="Times New Roman"/>
      <family val="1"/>
    </font>
    <font>
      <b/>
      <sz val="11"/>
      <color rgb="FF000000"/>
      <name val="Times New Roman"/>
      <family val="1"/>
    </font>
    <font>
      <b/>
      <vertAlign val="superscript"/>
      <sz val="11"/>
      <color rgb="FF000000"/>
      <name val="Times New Roman"/>
      <family val="1"/>
    </font>
    <font>
      <sz val="12"/>
      <color rgb="FF000000"/>
      <name val="Times New Roman"/>
      <family val="1"/>
    </font>
    <font>
      <sz val="12"/>
      <color rgb="FF000000"/>
      <name val="Calibri"/>
      <family val="2"/>
    </font>
  </fonts>
  <fills count="7">
    <fill>
      <patternFill patternType="none"/>
    </fill>
    <fill>
      <patternFill patternType="gray125"/>
    </fill>
    <fill>
      <patternFill patternType="solid">
        <fgColor rgb="FFE2EBCD"/>
        <bgColor indexed="64"/>
      </patternFill>
    </fill>
    <fill>
      <patternFill patternType="solid">
        <fgColor theme="6" tint="0.39997558519241921"/>
        <bgColor indexed="64"/>
      </patternFill>
    </fill>
    <fill>
      <patternFill patternType="solid">
        <fgColor rgb="FFFFFF99"/>
        <bgColor indexed="64"/>
      </patternFill>
    </fill>
    <fill>
      <patternFill patternType="solid">
        <fgColor rgb="FFFF0000"/>
        <bgColor indexed="64"/>
      </patternFill>
    </fill>
    <fill>
      <patternFill patternType="solid">
        <fgColor theme="0" tint="-0.249977111117893"/>
        <bgColor indexed="64"/>
      </patternFill>
    </fill>
  </fills>
  <borders count="37">
    <border>
      <left/>
      <right/>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hair">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6" fillId="0" borderId="0" applyFont="0" applyFill="0" applyBorder="0" applyAlignment="0" applyProtection="0"/>
    <xf numFmtId="0" fontId="8" fillId="0" borderId="0"/>
    <xf numFmtId="44" fontId="6" fillId="0" borderId="0" applyFont="0" applyFill="0" applyBorder="0" applyAlignment="0" applyProtection="0"/>
  </cellStyleXfs>
  <cellXfs count="276">
    <xf numFmtId="0" fontId="0" fillId="0" borderId="0" xfId="0"/>
    <xf numFmtId="37" fontId="5" fillId="0" borderId="2" xfId="4" applyNumberFormat="1" applyFont="1" applyBorder="1" applyAlignment="1" applyProtection="1">
      <alignment horizontal="center"/>
    </xf>
    <xf numFmtId="164" fontId="7" fillId="0" borderId="3" xfId="5" applyNumberFormat="1" applyFont="1" applyFill="1" applyBorder="1" applyAlignment="1" applyProtection="1">
      <alignment horizontal="center" wrapText="1"/>
    </xf>
    <xf numFmtId="12" fontId="7" fillId="2" borderId="3" xfId="6" applyNumberFormat="1" applyFont="1" applyFill="1" applyBorder="1" applyAlignment="1" applyProtection="1">
      <alignment horizontal="center"/>
      <protection locked="0"/>
    </xf>
    <xf numFmtId="12" fontId="5" fillId="3" borderId="6" xfId="7" applyNumberFormat="1" applyFont="1" applyFill="1" applyBorder="1" applyAlignment="1" applyProtection="1">
      <protection locked="0"/>
    </xf>
    <xf numFmtId="164" fontId="10" fillId="4" borderId="7" xfId="7" applyNumberFormat="1" applyFont="1" applyFill="1" applyBorder="1" applyAlignment="1" applyProtection="1">
      <alignment vertical="top" wrapText="1" readingOrder="1"/>
      <protection locked="0"/>
    </xf>
    <xf numFmtId="3" fontId="5" fillId="4" borderId="7" xfId="0" applyNumberFormat="1" applyFont="1" applyFill="1" applyBorder="1" applyAlignment="1">
      <alignment horizontal="right"/>
    </xf>
    <xf numFmtId="164" fontId="10" fillId="4" borderId="8" xfId="7" applyNumberFormat="1" applyFont="1" applyFill="1" applyBorder="1" applyAlignment="1" applyProtection="1">
      <alignment vertical="top" wrapText="1" readingOrder="1"/>
      <protection locked="0"/>
    </xf>
    <xf numFmtId="164" fontId="11" fillId="4" borderId="7" xfId="7" applyNumberFormat="1" applyFont="1" applyFill="1" applyBorder="1" applyAlignment="1" applyProtection="1">
      <alignment vertical="top" wrapText="1" readingOrder="1"/>
      <protection locked="0"/>
    </xf>
    <xf numFmtId="0" fontId="5" fillId="0" borderId="0" xfId="0" applyNumberFormat="1" applyFont="1" applyAlignment="1" applyProtection="1"/>
    <xf numFmtId="0" fontId="4" fillId="0" borderId="0" xfId="0" applyNumberFormat="1" applyFont="1" applyAlignment="1" applyProtection="1">
      <alignment horizontal="left"/>
    </xf>
    <xf numFmtId="0" fontId="5" fillId="0" borderId="0" xfId="0" applyNumberFormat="1" applyFont="1" applyAlignment="1" applyProtection="1">
      <alignment horizontal="center"/>
    </xf>
    <xf numFmtId="37" fontId="5" fillId="0" borderId="5" xfId="4" applyNumberFormat="1" applyFont="1" applyBorder="1" applyAlignment="1" applyProtection="1">
      <alignment horizontal="center"/>
    </xf>
    <xf numFmtId="0" fontId="5" fillId="0" borderId="3" xfId="0" applyNumberFormat="1" applyFont="1" applyBorder="1" applyAlignment="1" applyProtection="1">
      <alignment horizontal="center" wrapText="1"/>
    </xf>
    <xf numFmtId="0" fontId="5" fillId="0" borderId="9" xfId="0" applyNumberFormat="1" applyFont="1" applyBorder="1" applyAlignment="1" applyProtection="1">
      <alignment horizontal="center" wrapText="1"/>
    </xf>
    <xf numFmtId="0" fontId="5" fillId="0" borderId="10" xfId="0" applyNumberFormat="1" applyFont="1" applyBorder="1" applyAlignment="1" applyProtection="1">
      <alignment horizontal="center"/>
    </xf>
    <xf numFmtId="9" fontId="5" fillId="3" borderId="4" xfId="3" applyFont="1" applyFill="1" applyBorder="1" applyAlignment="1" applyProtection="1">
      <alignment horizontal="right"/>
      <protection locked="0"/>
    </xf>
    <xf numFmtId="9" fontId="9" fillId="0" borderId="11" xfId="0" applyNumberFormat="1" applyFont="1" applyFill="1" applyBorder="1" applyAlignment="1" applyProtection="1">
      <alignment horizontal="center"/>
    </xf>
    <xf numFmtId="9" fontId="9" fillId="0" borderId="0" xfId="0" applyNumberFormat="1" applyFont="1" applyFill="1" applyBorder="1" applyAlignment="1" applyProtection="1">
      <alignment horizontal="center"/>
    </xf>
    <xf numFmtId="3" fontId="5" fillId="0" borderId="0" xfId="0" applyNumberFormat="1" applyFont="1" applyFill="1" applyAlignment="1" applyProtection="1"/>
    <xf numFmtId="3" fontId="5" fillId="0" borderId="0" xfId="0" applyNumberFormat="1" applyFont="1" applyAlignment="1" applyProtection="1"/>
    <xf numFmtId="12" fontId="7" fillId="0" borderId="3" xfId="7" applyNumberFormat="1" applyFont="1" applyFill="1" applyBorder="1" applyAlignment="1" applyProtection="1">
      <alignment horizontal="center" wrapText="1"/>
    </xf>
    <xf numFmtId="12" fontId="5" fillId="0" borderId="4" xfId="7" applyNumberFormat="1" applyFont="1" applyFill="1" applyBorder="1" applyAlignment="1" applyProtection="1">
      <alignment horizontal="center" wrapText="1"/>
    </xf>
    <xf numFmtId="164" fontId="5" fillId="0" borderId="4" xfId="7" applyNumberFormat="1" applyFont="1" applyFill="1" applyBorder="1" applyAlignment="1" applyProtection="1">
      <alignment horizontal="center"/>
    </xf>
    <xf numFmtId="164" fontId="9" fillId="0" borderId="4" xfId="7" applyNumberFormat="1" applyFont="1" applyFill="1" applyBorder="1" applyProtection="1"/>
    <xf numFmtId="164" fontId="9" fillId="0" borderId="1" xfId="7" applyNumberFormat="1" applyFont="1" applyFill="1" applyBorder="1" applyProtection="1"/>
    <xf numFmtId="164" fontId="5" fillId="4" borderId="7" xfId="7" applyNumberFormat="1" applyFont="1" applyFill="1" applyBorder="1" applyProtection="1">
      <protection locked="0"/>
    </xf>
    <xf numFmtId="164" fontId="5" fillId="4" borderId="7" xfId="7" applyNumberFormat="1" applyFont="1" applyFill="1" applyBorder="1" applyAlignment="1" applyProtection="1">
      <alignment vertical="top" wrapText="1" readingOrder="1"/>
      <protection locked="0"/>
    </xf>
    <xf numFmtId="44" fontId="0" fillId="0" borderId="0" xfId="0" applyNumberFormat="1"/>
    <xf numFmtId="0" fontId="0" fillId="0" borderId="0" xfId="0" applyBorder="1"/>
    <xf numFmtId="37" fontId="4" fillId="0" borderId="0" xfId="4" applyNumberFormat="1" applyFont="1" applyBorder="1" applyAlignment="1" applyProtection="1"/>
    <xf numFmtId="37" fontId="5" fillId="0" borderId="0" xfId="4" applyNumberFormat="1" applyFont="1" applyBorder="1" applyAlignment="1" applyProtection="1">
      <alignment horizontal="center"/>
    </xf>
    <xf numFmtId="164" fontId="5" fillId="0" borderId="0" xfId="7" applyNumberFormat="1" applyFont="1" applyFill="1" applyBorder="1" applyAlignment="1" applyProtection="1">
      <alignment horizontal="center"/>
    </xf>
    <xf numFmtId="164" fontId="9" fillId="0" borderId="0" xfId="7" applyNumberFormat="1" applyFont="1" applyFill="1" applyBorder="1" applyProtection="1"/>
    <xf numFmtId="164" fontId="9" fillId="0" borderId="0" xfId="7" applyNumberFormat="1" applyFont="1" applyFill="1" applyBorder="1" applyAlignment="1" applyProtection="1">
      <alignment horizontal="center"/>
    </xf>
    <xf numFmtId="164" fontId="10" fillId="4" borderId="0" xfId="7" applyNumberFormat="1" applyFont="1" applyFill="1" applyBorder="1" applyAlignment="1" applyProtection="1">
      <alignment vertical="top" wrapText="1" readingOrder="1"/>
      <protection locked="0"/>
    </xf>
    <xf numFmtId="44" fontId="10" fillId="4" borderId="0" xfId="2" applyFont="1" applyFill="1" applyBorder="1" applyAlignment="1" applyProtection="1">
      <alignment vertical="top" wrapText="1" readingOrder="1"/>
      <protection locked="0"/>
    </xf>
    <xf numFmtId="44" fontId="10" fillId="4" borderId="20" xfId="2" applyFont="1" applyFill="1" applyBorder="1" applyAlignment="1" applyProtection="1">
      <alignment vertical="top" wrapText="1" readingOrder="1"/>
      <protection locked="0"/>
    </xf>
    <xf numFmtId="44" fontId="10" fillId="4" borderId="21" xfId="2" applyFont="1" applyFill="1" applyBorder="1" applyAlignment="1" applyProtection="1">
      <alignment vertical="top" wrapText="1" readingOrder="1"/>
      <protection locked="0"/>
    </xf>
    <xf numFmtId="44" fontId="10" fillId="4" borderId="22" xfId="2" applyFont="1" applyFill="1" applyBorder="1" applyAlignment="1" applyProtection="1">
      <alignment vertical="top" wrapText="1" readingOrder="1"/>
      <protection locked="0"/>
    </xf>
    <xf numFmtId="44" fontId="0" fillId="0" borderId="0" xfId="2" applyFont="1"/>
    <xf numFmtId="0" fontId="0" fillId="0" borderId="0" xfId="0" applyFill="1"/>
    <xf numFmtId="43" fontId="0" fillId="0" borderId="0" xfId="0" applyNumberFormat="1" applyBorder="1"/>
    <xf numFmtId="165" fontId="0" fillId="0" borderId="0" xfId="3" applyNumberFormat="1" applyFont="1" applyBorder="1"/>
    <xf numFmtId="0" fontId="2" fillId="0" borderId="16" xfId="0" applyFont="1" applyBorder="1"/>
    <xf numFmtId="43" fontId="9" fillId="0" borderId="0" xfId="7" applyNumberFormat="1" applyFont="1" applyFill="1" applyBorder="1" applyAlignment="1" applyProtection="1">
      <alignment horizontal="center"/>
    </xf>
    <xf numFmtId="44" fontId="0" fillId="0" borderId="18" xfId="0" applyNumberFormat="1" applyBorder="1"/>
    <xf numFmtId="37" fontId="5" fillId="0" borderId="2" xfId="4" applyNumberFormat="1" applyFont="1" applyBorder="1" applyAlignment="1">
      <alignment horizontal="center"/>
    </xf>
    <xf numFmtId="164" fontId="5" fillId="0" borderId="4" xfId="8" applyNumberFormat="1" applyFont="1" applyBorder="1" applyAlignment="1">
      <alignment horizontal="center"/>
    </xf>
    <xf numFmtId="0" fontId="5" fillId="0" borderId="0" xfId="0" applyFont="1" applyAlignment="1">
      <alignment horizontal="center"/>
    </xf>
    <xf numFmtId="3" fontId="5" fillId="4" borderId="6" xfId="0" applyNumberFormat="1" applyFont="1" applyFill="1" applyBorder="1" applyAlignment="1">
      <alignment horizontal="right"/>
    </xf>
    <xf numFmtId="3" fontId="5" fillId="4" borderId="0" xfId="0" applyNumberFormat="1" applyFont="1" applyFill="1" applyAlignment="1">
      <alignment horizontal="right"/>
    </xf>
    <xf numFmtId="164" fontId="5" fillId="4" borderId="7" xfId="7" applyNumberFormat="1" applyFont="1" applyFill="1" applyBorder="1" applyAlignment="1" applyProtection="1">
      <alignment horizontal="left"/>
      <protection locked="0"/>
    </xf>
    <xf numFmtId="164" fontId="5" fillId="4" borderId="7" xfId="7" applyNumberFormat="1" applyFont="1" applyFill="1" applyBorder="1" applyAlignment="1" applyProtection="1">
      <alignment horizontal="center"/>
      <protection locked="0"/>
    </xf>
    <xf numFmtId="164" fontId="5" fillId="4" borderId="7" xfId="7" applyNumberFormat="1" applyFont="1" applyFill="1" applyBorder="1" applyAlignment="1" applyProtection="1">
      <alignment horizontal="right"/>
      <protection locked="0"/>
    </xf>
    <xf numFmtId="164" fontId="0" fillId="0" borderId="0" xfId="1" applyNumberFormat="1" applyFont="1" applyBorder="1"/>
    <xf numFmtId="43" fontId="0" fillId="0" borderId="0" xfId="1" applyNumberFormat="1" applyFont="1" applyBorder="1"/>
    <xf numFmtId="164" fontId="10" fillId="4" borderId="6" xfId="7" applyNumberFormat="1" applyFont="1" applyFill="1" applyBorder="1" applyAlignment="1" applyProtection="1">
      <alignment vertical="top" wrapText="1" readingOrder="1"/>
      <protection locked="0"/>
    </xf>
    <xf numFmtId="164" fontId="5" fillId="4" borderId="0" xfId="7" applyNumberFormat="1" applyFont="1" applyFill="1" applyBorder="1" applyAlignment="1" applyProtection="1">
      <alignment horizontal="left"/>
      <protection locked="0"/>
    </xf>
    <xf numFmtId="12" fontId="5" fillId="0" borderId="6" xfId="7" applyNumberFormat="1" applyFont="1" applyFill="1" applyBorder="1" applyAlignment="1" applyProtection="1">
      <protection locked="0"/>
    </xf>
    <xf numFmtId="37" fontId="5" fillId="0" borderId="23" xfId="4" applyNumberFormat="1" applyFont="1" applyBorder="1" applyAlignment="1" applyProtection="1">
      <alignment horizontal="center"/>
    </xf>
    <xf numFmtId="0" fontId="5" fillId="0" borderId="1" xfId="0" applyNumberFormat="1" applyFont="1" applyBorder="1" applyAlignment="1" applyProtection="1">
      <alignment horizontal="center"/>
    </xf>
    <xf numFmtId="44" fontId="10" fillId="4" borderId="12" xfId="2" applyFont="1" applyFill="1" applyBorder="1" applyAlignment="1" applyProtection="1">
      <alignment vertical="top" wrapText="1" readingOrder="1"/>
      <protection locked="0"/>
    </xf>
    <xf numFmtId="44" fontId="10" fillId="4" borderId="13" xfId="2" applyFont="1" applyFill="1" applyBorder="1" applyAlignment="1" applyProtection="1">
      <alignment vertical="top" wrapText="1" readingOrder="1"/>
      <protection locked="0"/>
    </xf>
    <xf numFmtId="44" fontId="10" fillId="4" borderId="19" xfId="2" applyFont="1" applyFill="1" applyBorder="1" applyAlignment="1" applyProtection="1">
      <alignment vertical="top" wrapText="1" readingOrder="1"/>
      <protection locked="0"/>
    </xf>
    <xf numFmtId="44" fontId="10" fillId="4" borderId="14" xfId="2" applyFont="1" applyFill="1" applyBorder="1" applyAlignment="1" applyProtection="1">
      <alignment vertical="top" wrapText="1" readingOrder="1"/>
      <protection locked="0"/>
    </xf>
    <xf numFmtId="44" fontId="10" fillId="4" borderId="15" xfId="2" applyFont="1" applyFill="1" applyBorder="1" applyAlignment="1" applyProtection="1">
      <alignment vertical="top" wrapText="1" readingOrder="1"/>
      <protection locked="0"/>
    </xf>
    <xf numFmtId="44" fontId="10" fillId="4" borderId="16" xfId="2" applyFont="1" applyFill="1" applyBorder="1" applyAlignment="1" applyProtection="1">
      <alignment vertical="top" wrapText="1" readingOrder="1"/>
      <protection locked="0"/>
    </xf>
    <xf numFmtId="44" fontId="10" fillId="4" borderId="17" xfId="2" applyFont="1" applyFill="1" applyBorder="1" applyAlignment="1" applyProtection="1">
      <alignment vertical="top" wrapText="1" readingOrder="1"/>
      <protection locked="0"/>
    </xf>
    <xf numFmtId="44" fontId="10" fillId="4" borderId="18" xfId="2" applyFont="1" applyFill="1" applyBorder="1" applyAlignment="1" applyProtection="1">
      <alignment vertical="top" wrapText="1" readingOrder="1"/>
      <protection locked="0"/>
    </xf>
    <xf numFmtId="44" fontId="0" fillId="0" borderId="25" xfId="0" applyNumberFormat="1" applyBorder="1"/>
    <xf numFmtId="0" fontId="2" fillId="0" borderId="24" xfId="0" applyFont="1" applyBorder="1" applyAlignment="1">
      <alignment horizontal="center"/>
    </xf>
    <xf numFmtId="0" fontId="2" fillId="0" borderId="17" xfId="0" applyFont="1" applyBorder="1"/>
    <xf numFmtId="164" fontId="0" fillId="0" borderId="25" xfId="1" applyNumberFormat="1" applyFont="1" applyBorder="1"/>
    <xf numFmtId="44" fontId="0" fillId="0" borderId="19" xfId="0" applyNumberFormat="1" applyBorder="1"/>
    <xf numFmtId="0" fontId="2" fillId="0" borderId="12" xfId="0" applyFont="1" applyBorder="1"/>
    <xf numFmtId="43" fontId="9" fillId="0" borderId="0" xfId="7" applyNumberFormat="1" applyFont="1" applyFill="1" applyBorder="1" applyProtection="1"/>
    <xf numFmtId="0" fontId="0" fillId="0" borderId="0" xfId="0" applyAlignment="1">
      <alignment horizontal="center"/>
    </xf>
    <xf numFmtId="0" fontId="2" fillId="0" borderId="22" xfId="0" applyFont="1" applyBorder="1" applyAlignment="1">
      <alignment horizontal="center"/>
    </xf>
    <xf numFmtId="3" fontId="5" fillId="4" borderId="0" xfId="0" applyNumberFormat="1" applyFont="1" applyFill="1" applyBorder="1" applyAlignment="1">
      <alignment horizontal="right"/>
    </xf>
    <xf numFmtId="14" fontId="0" fillId="0" borderId="0" xfId="0" applyNumberFormat="1"/>
    <xf numFmtId="0" fontId="2" fillId="0" borderId="0" xfId="0" applyFont="1"/>
    <xf numFmtId="0" fontId="2" fillId="0" borderId="17" xfId="0" applyFont="1" applyBorder="1" applyAlignment="1">
      <alignment horizontal="center"/>
    </xf>
    <xf numFmtId="1" fontId="0" fillId="0" borderId="0" xfId="0" applyNumberFormat="1"/>
    <xf numFmtId="1" fontId="0" fillId="0" borderId="0" xfId="0" applyNumberFormat="1" applyAlignment="1">
      <alignment horizontal="center"/>
    </xf>
    <xf numFmtId="1" fontId="5" fillId="4" borderId="7" xfId="5" applyNumberFormat="1" applyFont="1" applyFill="1" applyBorder="1" applyAlignment="1" applyProtection="1">
      <alignment horizontal="left"/>
      <protection locked="0"/>
    </xf>
    <xf numFmtId="1" fontId="5" fillId="4" borderId="7" xfId="5" quotePrefix="1" applyNumberFormat="1" applyFont="1" applyFill="1" applyBorder="1" applyAlignment="1" applyProtection="1">
      <alignment horizontal="left"/>
      <protection locked="0"/>
    </xf>
    <xf numFmtId="1" fontId="5" fillId="4" borderId="23" xfId="5" quotePrefix="1" applyNumberFormat="1" applyFont="1" applyFill="1" applyBorder="1" applyAlignment="1" applyProtection="1">
      <alignment horizontal="left"/>
      <protection locked="0"/>
    </xf>
    <xf numFmtId="1" fontId="5" fillId="4" borderId="23" xfId="5" applyNumberFormat="1" applyFont="1" applyFill="1" applyBorder="1" applyAlignment="1" applyProtection="1">
      <alignment horizontal="left"/>
      <protection locked="0"/>
    </xf>
    <xf numFmtId="1" fontId="0" fillId="5" borderId="0" xfId="0" applyNumberFormat="1" applyFill="1"/>
    <xf numFmtId="0" fontId="0" fillId="5" borderId="0" xfId="0" applyFill="1"/>
    <xf numFmtId="1" fontId="5" fillId="4" borderId="26" xfId="5" applyNumberFormat="1" applyFont="1" applyFill="1" applyBorder="1" applyAlignment="1" applyProtection="1">
      <alignment horizontal="left"/>
      <protection locked="0"/>
    </xf>
    <xf numFmtId="12" fontId="5" fillId="3" borderId="0" xfId="7" applyNumberFormat="1" applyFont="1" applyFill="1" applyBorder="1" applyAlignment="1" applyProtection="1">
      <protection locked="0"/>
    </xf>
    <xf numFmtId="164" fontId="0" fillId="0" borderId="0" xfId="1" applyNumberFormat="1" applyFont="1"/>
    <xf numFmtId="44" fontId="17" fillId="4" borderId="14" xfId="2" applyFont="1" applyFill="1" applyBorder="1" applyAlignment="1" applyProtection="1">
      <alignment vertical="top" wrapText="1" readingOrder="1"/>
      <protection locked="0"/>
    </xf>
    <xf numFmtId="44" fontId="17" fillId="4" borderId="0" xfId="2" applyFont="1" applyFill="1" applyBorder="1" applyAlignment="1" applyProtection="1">
      <alignment vertical="top" wrapText="1" readingOrder="1"/>
      <protection locked="0"/>
    </xf>
    <xf numFmtId="44" fontId="17" fillId="4" borderId="15" xfId="2" applyFont="1" applyFill="1" applyBorder="1" applyAlignment="1" applyProtection="1">
      <alignment vertical="top" wrapText="1" readingOrder="1"/>
      <protection locked="0"/>
    </xf>
    <xf numFmtId="37" fontId="18" fillId="0" borderId="0" xfId="4" applyNumberFormat="1" applyFont="1" applyBorder="1" applyAlignment="1" applyProtection="1">
      <alignment horizontal="left"/>
    </xf>
    <xf numFmtId="12" fontId="5" fillId="3" borderId="23" xfId="7" applyNumberFormat="1" applyFont="1" applyFill="1" applyBorder="1" applyAlignment="1" applyProtection="1">
      <protection locked="0"/>
    </xf>
    <xf numFmtId="1" fontId="5" fillId="4" borderId="27" xfId="5" applyNumberFormat="1" applyFont="1" applyFill="1" applyBorder="1" applyAlignment="1" applyProtection="1">
      <alignment horizontal="left"/>
      <protection locked="0"/>
    </xf>
    <xf numFmtId="1" fontId="5" fillId="4" borderId="28" xfId="5" applyNumberFormat="1" applyFont="1" applyFill="1" applyBorder="1" applyAlignment="1" applyProtection="1">
      <alignment horizontal="left"/>
      <protection locked="0"/>
    </xf>
    <xf numFmtId="1" fontId="5" fillId="4" borderId="25" xfId="5" applyNumberFormat="1" applyFont="1" applyFill="1" applyBorder="1" applyAlignment="1" applyProtection="1">
      <alignment horizontal="left"/>
      <protection locked="0"/>
    </xf>
    <xf numFmtId="0" fontId="0" fillId="0" borderId="12" xfId="0" applyBorder="1"/>
    <xf numFmtId="0" fontId="2" fillId="0" borderId="22" xfId="0" applyFont="1" applyBorder="1"/>
    <xf numFmtId="0" fontId="0" fillId="0" borderId="14" xfId="0" applyBorder="1"/>
    <xf numFmtId="0" fontId="0" fillId="0" borderId="16" xfId="0" applyBorder="1"/>
    <xf numFmtId="0" fontId="0" fillId="0" borderId="18" xfId="0" applyBorder="1"/>
    <xf numFmtId="0" fontId="2" fillId="0" borderId="14" xfId="0" applyFont="1" applyBorder="1"/>
    <xf numFmtId="14" fontId="0" fillId="0" borderId="0" xfId="0" applyNumberFormat="1" applyAlignment="1">
      <alignment horizontal="center"/>
    </xf>
    <xf numFmtId="0" fontId="0" fillId="0" borderId="15" xfId="0" applyBorder="1"/>
    <xf numFmtId="0" fontId="2" fillId="0" borderId="27" xfId="0" applyFont="1" applyBorder="1" applyAlignment="1">
      <alignment horizontal="center"/>
    </xf>
    <xf numFmtId="164" fontId="0" fillId="0" borderId="0" xfId="0" applyNumberFormat="1"/>
    <xf numFmtId="44" fontId="0" fillId="0" borderId="29" xfId="0" applyNumberFormat="1" applyBorder="1"/>
    <xf numFmtId="44" fontId="0" fillId="0" borderId="29" xfId="2" applyFont="1" applyBorder="1"/>
    <xf numFmtId="44" fontId="0" fillId="0" borderId="0" xfId="0" applyNumberFormat="1" applyBorder="1"/>
    <xf numFmtId="0" fontId="2" fillId="0" borderId="31" xfId="0" applyFont="1" applyBorder="1"/>
    <xf numFmtId="3" fontId="0" fillId="0" borderId="0" xfId="0" applyNumberFormat="1"/>
    <xf numFmtId="165" fontId="0" fillId="0" borderId="0" xfId="3" applyNumberFormat="1" applyFont="1"/>
    <xf numFmtId="164" fontId="0" fillId="0" borderId="30" xfId="1" applyNumberFormat="1" applyFont="1" applyFill="1" applyBorder="1"/>
    <xf numFmtId="44" fontId="0" fillId="0" borderId="30" xfId="0" applyNumberFormat="1" applyBorder="1"/>
    <xf numFmtId="165" fontId="0" fillId="0" borderId="30" xfId="3" applyNumberFormat="1" applyFont="1" applyBorder="1"/>
    <xf numFmtId="164" fontId="5" fillId="0" borderId="0" xfId="1" applyNumberFormat="1" applyFont="1"/>
    <xf numFmtId="0" fontId="2" fillId="0" borderId="21" xfId="0" applyFont="1" applyBorder="1"/>
    <xf numFmtId="44" fontId="0" fillId="0" borderId="0" xfId="2" applyFont="1" applyBorder="1"/>
    <xf numFmtId="44" fontId="0" fillId="0" borderId="17" xfId="0" applyNumberFormat="1" applyBorder="1"/>
    <xf numFmtId="0" fontId="0" fillId="0" borderId="13" xfId="0" applyBorder="1"/>
    <xf numFmtId="0" fontId="0" fillId="0" borderId="19" xfId="0" applyBorder="1"/>
    <xf numFmtId="0" fontId="0" fillId="0" borderId="17" xfId="0" applyBorder="1"/>
    <xf numFmtId="0" fontId="2" fillId="0" borderId="13" xfId="0" applyFont="1" applyBorder="1"/>
    <xf numFmtId="0" fontId="2" fillId="0" borderId="0" xfId="0" applyFont="1" applyBorder="1"/>
    <xf numFmtId="164" fontId="0" fillId="0" borderId="0" xfId="1" applyNumberFormat="1" applyFont="1" applyFill="1"/>
    <xf numFmtId="5" fontId="0" fillId="0" borderId="0" xfId="0" applyNumberFormat="1"/>
    <xf numFmtId="0" fontId="2" fillId="0" borderId="20" xfId="0" applyFont="1" applyBorder="1"/>
    <xf numFmtId="5" fontId="2" fillId="0" borderId="22" xfId="0" applyNumberFormat="1" applyFont="1" applyBorder="1"/>
    <xf numFmtId="0" fontId="2" fillId="0" borderId="31" xfId="0" applyFont="1" applyBorder="1" applyAlignment="1">
      <alignment horizontal="center" wrapText="1"/>
    </xf>
    <xf numFmtId="5" fontId="0" fillId="0" borderId="30" xfId="0" applyNumberFormat="1" applyBorder="1"/>
    <xf numFmtId="0" fontId="2" fillId="0" borderId="21" xfId="0" applyFont="1" applyBorder="1" applyAlignment="1">
      <alignment horizontal="right"/>
    </xf>
    <xf numFmtId="10" fontId="2" fillId="0" borderId="22" xfId="3" applyNumberFormat="1" applyFont="1" applyBorder="1"/>
    <xf numFmtId="0" fontId="2" fillId="0" borderId="24" xfId="0" applyFont="1" applyBorder="1"/>
    <xf numFmtId="0" fontId="2" fillId="0" borderId="13" xfId="0" applyFont="1" applyBorder="1" applyAlignment="1">
      <alignment horizontal="center" wrapText="1"/>
    </xf>
    <xf numFmtId="0" fontId="5" fillId="0" borderId="14" xfId="0" applyFont="1" applyBorder="1"/>
    <xf numFmtId="0" fontId="2" fillId="0" borderId="31" xfId="0" applyFont="1" applyBorder="1" applyAlignment="1">
      <alignment horizontal="center" wrapText="1"/>
    </xf>
    <xf numFmtId="164" fontId="5" fillId="0" borderId="0" xfId="0" applyNumberFormat="1" applyFont="1"/>
    <xf numFmtId="44" fontId="5" fillId="0" borderId="0" xfId="9" applyFont="1" applyFill="1" applyBorder="1" applyAlignment="1" applyProtection="1"/>
    <xf numFmtId="10" fontId="5" fillId="0" borderId="0" xfId="3" applyNumberFormat="1" applyFont="1" applyFill="1" applyBorder="1" applyAlignment="1" applyProtection="1"/>
    <xf numFmtId="166" fontId="0" fillId="0" borderId="0" xfId="0" applyNumberFormat="1" applyAlignment="1">
      <alignment horizontal="center"/>
    </xf>
    <xf numFmtId="166" fontId="0" fillId="0" borderId="15" xfId="0" applyNumberFormat="1" applyBorder="1" applyAlignment="1">
      <alignment horizontal="center"/>
    </xf>
    <xf numFmtId="166" fontId="0" fillId="0" borderId="0" xfId="0" applyNumberFormat="1"/>
    <xf numFmtId="166" fontId="0" fillId="0" borderId="30" xfId="0" applyNumberFormat="1" applyBorder="1"/>
    <xf numFmtId="166" fontId="0" fillId="0" borderId="33" xfId="0" applyNumberFormat="1" applyBorder="1"/>
    <xf numFmtId="0" fontId="5" fillId="0" borderId="16" xfId="0" applyFont="1" applyBorder="1"/>
    <xf numFmtId="43" fontId="0" fillId="0" borderId="17" xfId="0" applyNumberFormat="1" applyBorder="1"/>
    <xf numFmtId="0" fontId="2" fillId="0" borderId="17" xfId="0" applyFont="1" applyBorder="1" applyAlignment="1">
      <alignment horizontal="center" vertical="center" wrapText="1"/>
    </xf>
    <xf numFmtId="44" fontId="19" fillId="0" borderId="0" xfId="2" applyFont="1" applyFill="1" applyAlignment="1">
      <alignment horizontal="center"/>
    </xf>
    <xf numFmtId="164" fontId="0" fillId="0" borderId="0" xfId="1" applyNumberFormat="1" applyFont="1" applyAlignment="1">
      <alignment horizontal="center"/>
    </xf>
    <xf numFmtId="164" fontId="0" fillId="0" borderId="0" xfId="0" applyNumberFormat="1" applyAlignment="1">
      <alignment horizontal="center"/>
    </xf>
    <xf numFmtId="0" fontId="2" fillId="0" borderId="31" xfId="0" applyFont="1" applyBorder="1" applyAlignment="1">
      <alignment wrapText="1"/>
    </xf>
    <xf numFmtId="0" fontId="2" fillId="0" borderId="17" xfId="0" applyFont="1" applyFill="1" applyBorder="1" applyAlignment="1">
      <alignment horizontal="center" vertical="center" wrapText="1"/>
    </xf>
    <xf numFmtId="0" fontId="0" fillId="0" borderId="0" xfId="0" applyFill="1" applyAlignment="1">
      <alignment horizontal="center"/>
    </xf>
    <xf numFmtId="3" fontId="0" fillId="0" borderId="0" xfId="0" applyNumberFormat="1" applyFill="1" applyAlignment="1">
      <alignment horizontal="center"/>
    </xf>
    <xf numFmtId="44" fontId="0" fillId="0" borderId="0" xfId="0" applyNumberFormat="1" applyFill="1"/>
    <xf numFmtId="7" fontId="0" fillId="0" borderId="0" xfId="0" applyNumberFormat="1"/>
    <xf numFmtId="44" fontId="20" fillId="0" borderId="0" xfId="2" applyFont="1" applyFill="1" applyAlignment="1">
      <alignment horizontal="center"/>
    </xf>
    <xf numFmtId="0" fontId="20" fillId="0" borderId="0" xfId="0" applyFont="1" applyFill="1" applyAlignment="1">
      <alignment horizontal="center"/>
    </xf>
    <xf numFmtId="43" fontId="0" fillId="0" borderId="0" xfId="1" applyFont="1"/>
    <xf numFmtId="164" fontId="5" fillId="0" borderId="0" xfId="1" applyNumberFormat="1" applyFont="1" applyFill="1"/>
    <xf numFmtId="43" fontId="0" fillId="0" borderId="0" xfId="0" applyNumberFormat="1"/>
    <xf numFmtId="164" fontId="0" fillId="0" borderId="0" xfId="0" applyNumberFormat="1" applyFill="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9" fontId="0" fillId="0" borderId="14" xfId="0" applyNumberFormat="1" applyBorder="1"/>
    <xf numFmtId="9" fontId="0" fillId="0" borderId="0" xfId="0" applyNumberFormat="1" applyBorder="1"/>
    <xf numFmtId="9" fontId="0" fillId="0" borderId="15" xfId="0" applyNumberFormat="1" applyBorder="1"/>
    <xf numFmtId="0" fontId="2" fillId="0" borderId="24" xfId="0" applyFont="1" applyFill="1" applyBorder="1" applyAlignment="1">
      <alignment horizontal="center"/>
    </xf>
    <xf numFmtId="0" fontId="2" fillId="0" borderId="12" xfId="0" applyFont="1" applyFill="1" applyBorder="1" applyAlignment="1">
      <alignment horizontal="center" wrapText="1"/>
    </xf>
    <xf numFmtId="0" fontId="2" fillId="0" borderId="13" xfId="0" applyFont="1" applyFill="1" applyBorder="1" applyAlignment="1">
      <alignment horizontal="center" wrapText="1"/>
    </xf>
    <xf numFmtId="0" fontId="2" fillId="0" borderId="19" xfId="0" applyFont="1" applyFill="1" applyBorder="1" applyAlignment="1">
      <alignment horizontal="center" wrapText="1"/>
    </xf>
    <xf numFmtId="12" fontId="21" fillId="0" borderId="14" xfId="4" applyNumberFormat="1" applyFont="1" applyBorder="1" applyAlignment="1">
      <alignment horizontal="center" vertical="center"/>
    </xf>
    <xf numFmtId="164" fontId="0" fillId="0" borderId="0" xfId="1" applyNumberFormat="1" applyFont="1" applyBorder="1" applyAlignment="1">
      <alignment horizontal="center"/>
    </xf>
    <xf numFmtId="164" fontId="0" fillId="0" borderId="15" xfId="0" applyNumberFormat="1" applyBorder="1"/>
    <xf numFmtId="12" fontId="21" fillId="0" borderId="16" xfId="4" applyNumberFormat="1" applyFont="1" applyBorder="1" applyAlignment="1">
      <alignment horizontal="center" vertical="center"/>
    </xf>
    <xf numFmtId="164" fontId="0" fillId="0" borderId="17" xfId="1" applyNumberFormat="1" applyFont="1" applyBorder="1" applyAlignment="1">
      <alignment horizontal="center"/>
    </xf>
    <xf numFmtId="164" fontId="0" fillId="0" borderId="18" xfId="0" applyNumberFormat="1" applyBorder="1"/>
    <xf numFmtId="164" fontId="5" fillId="0" borderId="0" xfId="0" applyNumberFormat="1" applyFont="1" applyFill="1"/>
    <xf numFmtId="166" fontId="0" fillId="0" borderId="30" xfId="0" applyNumberFormat="1" applyFill="1" applyBorder="1"/>
    <xf numFmtId="166" fontId="0" fillId="0" borderId="33" xfId="0" applyNumberFormat="1" applyFill="1" applyBorder="1"/>
    <xf numFmtId="0" fontId="0" fillId="0" borderId="24" xfId="0" applyBorder="1"/>
    <xf numFmtId="9" fontId="0" fillId="0" borderId="0" xfId="0" applyNumberFormat="1" applyAlignment="1">
      <alignment horizontal="center"/>
    </xf>
    <xf numFmtId="9" fontId="0" fillId="0" borderId="0" xfId="0" applyNumberFormat="1" applyFill="1" applyAlignment="1">
      <alignment horizontal="center"/>
    </xf>
    <xf numFmtId="164" fontId="17" fillId="4" borderId="7" xfId="7" applyNumberFormat="1" applyFont="1" applyFill="1" applyBorder="1" applyAlignment="1" applyProtection="1">
      <alignment vertical="top" wrapText="1" readingOrder="1"/>
      <protection locked="0"/>
    </xf>
    <xf numFmtId="164" fontId="18" fillId="4" borderId="7" xfId="7" applyNumberFormat="1" applyFont="1" applyFill="1" applyBorder="1" applyAlignment="1" applyProtection="1">
      <alignment horizontal="left"/>
      <protection locked="0"/>
    </xf>
    <xf numFmtId="44" fontId="5" fillId="0" borderId="0" xfId="0" applyNumberFormat="1" applyFont="1" applyAlignment="1" applyProtection="1"/>
    <xf numFmtId="166" fontId="0" fillId="0" borderId="0" xfId="2" applyNumberFormat="1" applyFont="1"/>
    <xf numFmtId="0" fontId="2" fillId="0" borderId="34" xfId="0" applyFont="1" applyBorder="1" applyAlignment="1">
      <alignment horizontal="center"/>
    </xf>
    <xf numFmtId="0" fontId="2" fillId="0" borderId="35" xfId="0" applyFont="1" applyBorder="1" applyAlignment="1">
      <alignment horizontal="center" wrapText="1"/>
    </xf>
    <xf numFmtId="0" fontId="2" fillId="0" borderId="36" xfId="0" applyFont="1" applyBorder="1" applyAlignment="1">
      <alignment horizontal="center" wrapText="1"/>
    </xf>
    <xf numFmtId="0" fontId="0" fillId="0" borderId="14" xfId="0" applyBorder="1" applyAlignment="1">
      <alignment horizontal="center"/>
    </xf>
    <xf numFmtId="166" fontId="0" fillId="0" borderId="0" xfId="2" applyNumberFormat="1" applyFont="1" applyBorder="1" applyAlignment="1">
      <alignment horizontal="center"/>
    </xf>
    <xf numFmtId="166" fontId="0" fillId="0" borderId="0" xfId="0" applyNumberFormat="1" applyBorder="1" applyAlignment="1">
      <alignment horizontal="center"/>
    </xf>
    <xf numFmtId="0" fontId="0" fillId="0" borderId="0" xfId="0" applyBorder="1" applyAlignment="1">
      <alignment horizontal="center"/>
    </xf>
    <xf numFmtId="166" fontId="2" fillId="0" borderId="29" xfId="0" applyNumberFormat="1" applyFont="1" applyBorder="1" applyAlignment="1">
      <alignment horizontal="center"/>
    </xf>
    <xf numFmtId="166" fontId="2" fillId="0" borderId="24" xfId="0" applyNumberFormat="1" applyFont="1" applyBorder="1" applyAlignment="1">
      <alignment horizontal="center"/>
    </xf>
    <xf numFmtId="44" fontId="17" fillId="4" borderId="16" xfId="2" applyFont="1" applyFill="1" applyBorder="1" applyAlignment="1" applyProtection="1">
      <alignment vertical="top" wrapText="1" readingOrder="1"/>
      <protection locked="0"/>
    </xf>
    <xf numFmtId="44" fontId="17" fillId="4" borderId="17" xfId="2" applyFont="1" applyFill="1" applyBorder="1" applyAlignment="1" applyProtection="1">
      <alignment vertical="top" wrapText="1" readingOrder="1"/>
      <protection locked="0"/>
    </xf>
    <xf numFmtId="44" fontId="17" fillId="4" borderId="18" xfId="2" applyFont="1" applyFill="1" applyBorder="1" applyAlignment="1" applyProtection="1">
      <alignment vertical="top" wrapText="1" readingOrder="1"/>
      <protection locked="0"/>
    </xf>
    <xf numFmtId="164" fontId="19" fillId="0" borderId="0" xfId="1" applyNumberFormat="1" applyFont="1" applyBorder="1" applyAlignment="1">
      <alignment horizontal="center"/>
    </xf>
    <xf numFmtId="164" fontId="0" fillId="0" borderId="0" xfId="1" applyNumberFormat="1" applyFont="1" applyFill="1" applyAlignment="1">
      <alignment horizontal="center"/>
    </xf>
    <xf numFmtId="164" fontId="20" fillId="0" borderId="0" xfId="1" applyNumberFormat="1" applyFont="1" applyFill="1" applyAlignment="1">
      <alignment horizontal="center"/>
    </xf>
    <xf numFmtId="44" fontId="0" fillId="0" borderId="25" xfId="0" applyNumberFormat="1" applyFill="1" applyBorder="1"/>
    <xf numFmtId="0" fontId="7" fillId="0" borderId="13" xfId="0" applyFont="1" applyBorder="1" applyAlignment="1">
      <alignment horizontal="center" wrapText="1"/>
    </xf>
    <xf numFmtId="0" fontId="7" fillId="0" borderId="31" xfId="0" applyFont="1" applyBorder="1" applyAlignment="1">
      <alignment horizontal="center" wrapText="1"/>
    </xf>
    <xf numFmtId="165" fontId="0" fillId="0" borderId="0" xfId="3" applyNumberFormat="1" applyFont="1" applyFill="1" applyBorder="1"/>
    <xf numFmtId="0" fontId="2" fillId="0" borderId="31" xfId="0" applyFont="1" applyBorder="1" applyAlignment="1">
      <alignment horizontal="center" wrapText="1"/>
    </xf>
    <xf numFmtId="17" fontId="0" fillId="0" borderId="20" xfId="0" applyNumberFormat="1" applyBorder="1"/>
    <xf numFmtId="0" fontId="0" fillId="0" borderId="22" xfId="0" applyBorder="1"/>
    <xf numFmtId="0" fontId="5" fillId="0" borderId="0" xfId="0" applyFont="1" applyBorder="1"/>
    <xf numFmtId="0" fontId="5" fillId="0" borderId="17" xfId="0" applyFont="1" applyBorder="1"/>
    <xf numFmtId="164" fontId="5" fillId="0" borderId="0" xfId="0" applyNumberFormat="1" applyFont="1" applyBorder="1"/>
    <xf numFmtId="0" fontId="22" fillId="0" borderId="31" xfId="0" applyFont="1" applyBorder="1" applyAlignment="1">
      <alignment wrapText="1"/>
    </xf>
    <xf numFmtId="44" fontId="5" fillId="0" borderId="0" xfId="2" applyFont="1"/>
    <xf numFmtId="0" fontId="2" fillId="0" borderId="0" xfId="0" applyFont="1" applyAlignment="1">
      <alignment horizontal="right"/>
    </xf>
    <xf numFmtId="0" fontId="23" fillId="0" borderId="24" xfId="0" applyFont="1" applyBorder="1" applyAlignment="1">
      <alignment horizontal="center" vertical="center" wrapText="1"/>
    </xf>
    <xf numFmtId="0" fontId="23" fillId="0" borderId="22" xfId="0" applyFont="1" applyBorder="1" applyAlignment="1">
      <alignment horizontal="center" vertical="center" wrapText="1"/>
    </xf>
    <xf numFmtId="0" fontId="25" fillId="0" borderId="25" xfId="0" applyFont="1" applyBorder="1" applyAlignment="1">
      <alignment horizontal="center" vertical="center" wrapText="1"/>
    </xf>
    <xf numFmtId="3" fontId="25" fillId="0" borderId="18" xfId="0" applyNumberFormat="1" applyFont="1" applyBorder="1" applyAlignment="1">
      <alignment horizontal="center" vertical="center" wrapText="1"/>
    </xf>
    <xf numFmtId="0" fontId="25" fillId="0" borderId="18"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0" xfId="0" applyFont="1" applyFill="1" applyBorder="1" applyAlignment="1">
      <alignment horizontal="center" vertical="center" wrapText="1"/>
    </xf>
    <xf numFmtId="44" fontId="25" fillId="0" borderId="18" xfId="0" applyNumberFormat="1" applyFont="1" applyBorder="1" applyAlignment="1">
      <alignment horizontal="center" vertical="center" wrapText="1"/>
    </xf>
    <xf numFmtId="0" fontId="25" fillId="0" borderId="27" xfId="0" applyFont="1" applyBorder="1" applyAlignment="1">
      <alignment horizontal="center" vertical="center" wrapText="1"/>
    </xf>
    <xf numFmtId="3" fontId="25" fillId="0" borderId="27" xfId="0" applyNumberFormat="1" applyFont="1" applyBorder="1" applyAlignment="1">
      <alignment horizontal="center" vertical="center" wrapText="1"/>
    </xf>
    <xf numFmtId="0" fontId="25" fillId="0" borderId="24" xfId="0" applyFont="1" applyBorder="1" applyAlignment="1">
      <alignment horizontal="center" vertical="center" wrapText="1"/>
    </xf>
    <xf numFmtId="3" fontId="25" fillId="0" borderId="22" xfId="0" applyNumberFormat="1" applyFont="1" applyBorder="1" applyAlignment="1">
      <alignment horizontal="center" vertical="center" wrapText="1"/>
    </xf>
    <xf numFmtId="0" fontId="25" fillId="0" borderId="22" xfId="0" applyFont="1" applyBorder="1" applyAlignment="1">
      <alignment horizontal="center" vertical="center" wrapText="1"/>
    </xf>
    <xf numFmtId="0" fontId="2" fillId="0" borderId="31" xfId="0" applyFont="1" applyBorder="1" applyAlignment="1">
      <alignment horizontal="center"/>
    </xf>
    <xf numFmtId="0" fontId="2" fillId="0" borderId="30" xfId="0" applyFont="1" applyBorder="1" applyAlignment="1">
      <alignment horizontal="center"/>
    </xf>
    <xf numFmtId="0" fontId="2" fillId="0" borderId="30" xfId="0" applyFont="1" applyBorder="1"/>
    <xf numFmtId="44" fontId="2" fillId="0" borderId="30" xfId="0" applyNumberFormat="1" applyFont="1" applyBorder="1"/>
    <xf numFmtId="44" fontId="25" fillId="0" borderId="25" xfId="0" applyNumberFormat="1" applyFont="1" applyBorder="1" applyAlignment="1">
      <alignment horizontal="center" vertical="center" wrapText="1"/>
    </xf>
    <xf numFmtId="44" fontId="25" fillId="0" borderId="22" xfId="0" applyNumberFormat="1" applyFont="1" applyBorder="1" applyAlignment="1">
      <alignment horizontal="center" vertical="center" wrapText="1"/>
    </xf>
    <xf numFmtId="44" fontId="25" fillId="0" borderId="24" xfId="0" applyNumberFormat="1" applyFont="1" applyBorder="1" applyAlignment="1">
      <alignment horizontal="center" vertical="center" wrapText="1"/>
    </xf>
    <xf numFmtId="3" fontId="25" fillId="6" borderId="22" xfId="0" applyNumberFormat="1" applyFont="1" applyFill="1" applyBorder="1" applyAlignment="1">
      <alignment horizontal="center" vertical="center" wrapText="1"/>
    </xf>
    <xf numFmtId="44" fontId="25" fillId="6" borderId="22" xfId="0" applyNumberFormat="1" applyFont="1" applyFill="1" applyBorder="1" applyAlignment="1">
      <alignment horizontal="center" vertical="center" wrapText="1"/>
    </xf>
    <xf numFmtId="0" fontId="25" fillId="6" borderId="22" xfId="0" applyFont="1" applyFill="1" applyBorder="1" applyAlignment="1">
      <alignment horizontal="center" vertical="center" wrapText="1"/>
    </xf>
    <xf numFmtId="0" fontId="25" fillId="0" borderId="17" xfId="0" applyFont="1" applyBorder="1" applyAlignment="1">
      <alignment horizontal="center" vertical="center" wrapText="1"/>
    </xf>
    <xf numFmtId="44" fontId="25" fillId="0" borderId="17" xfId="0" applyNumberFormat="1" applyFont="1" applyBorder="1" applyAlignment="1">
      <alignment horizontal="center" vertical="center" wrapText="1"/>
    </xf>
    <xf numFmtId="3" fontId="25" fillId="0" borderId="17" xfId="0" applyNumberFormat="1" applyFont="1" applyBorder="1" applyAlignment="1">
      <alignment horizontal="center" vertical="center" wrapText="1"/>
    </xf>
    <xf numFmtId="0" fontId="25" fillId="0" borderId="21" xfId="0" applyFont="1" applyBorder="1" applyAlignment="1">
      <alignment horizontal="center" vertical="center" wrapText="1"/>
    </xf>
    <xf numFmtId="44" fontId="25" fillId="0" borderId="21" xfId="0" applyNumberFormat="1" applyFont="1" applyBorder="1" applyAlignment="1">
      <alignment horizontal="center" vertical="center" wrapText="1"/>
    </xf>
    <xf numFmtId="3" fontId="25" fillId="0" borderId="21" xfId="0" applyNumberFormat="1" applyFont="1" applyBorder="1" applyAlignment="1">
      <alignment horizontal="center" vertical="center" wrapText="1"/>
    </xf>
    <xf numFmtId="0" fontId="2" fillId="0" borderId="0" xfId="0" applyFont="1" applyBorder="1" applyAlignment="1">
      <alignment horizontal="center"/>
    </xf>
    <xf numFmtId="44" fontId="0" fillId="0" borderId="0" xfId="2" applyFont="1" applyBorder="1" applyAlignment="1">
      <alignment horizontal="center"/>
    </xf>
    <xf numFmtId="37" fontId="4" fillId="0" borderId="0" xfId="4" applyNumberFormat="1" applyFont="1" applyFill="1" applyBorder="1" applyAlignment="1" applyProtection="1"/>
    <xf numFmtId="44" fontId="4" fillId="0" borderId="0" xfId="2" applyFont="1" applyFill="1" applyBorder="1" applyAlignment="1" applyProtection="1"/>
    <xf numFmtId="37" fontId="5" fillId="0" borderId="0" xfId="4" applyNumberFormat="1" applyFont="1" applyFill="1" applyBorder="1" applyAlignment="1" applyProtection="1">
      <alignment horizontal="center"/>
    </xf>
    <xf numFmtId="44" fontId="5" fillId="0" borderId="0" xfId="2" applyFont="1" applyFill="1" applyBorder="1" applyAlignment="1" applyProtection="1">
      <alignment horizontal="center"/>
    </xf>
    <xf numFmtId="44" fontId="10" fillId="0" borderId="0" xfId="2" applyFont="1" applyFill="1" applyBorder="1" applyAlignment="1" applyProtection="1">
      <alignment vertical="top" wrapText="1" readingOrder="1"/>
      <protection locked="0"/>
    </xf>
    <xf numFmtId="44" fontId="2" fillId="0" borderId="0" xfId="0" applyNumberFormat="1" applyFont="1"/>
    <xf numFmtId="166" fontId="0" fillId="0" borderId="0" xfId="0" applyNumberFormat="1" applyFill="1" applyBorder="1" applyAlignment="1">
      <alignment horizontal="center"/>
    </xf>
    <xf numFmtId="44" fontId="0" fillId="0" borderId="0" xfId="2" applyFont="1" applyFill="1"/>
    <xf numFmtId="43" fontId="9" fillId="0" borderId="0" xfId="7" applyNumberFormat="1" applyFont="1" applyFill="1" applyBorder="1" applyAlignment="1" applyProtection="1">
      <alignment horizontal="center"/>
    </xf>
    <xf numFmtId="37" fontId="4" fillId="0" borderId="1" xfId="4" applyNumberFormat="1" applyFont="1" applyBorder="1"/>
    <xf numFmtId="164" fontId="7" fillId="0" borderId="20" xfId="7" applyNumberFormat="1" applyFont="1" applyFill="1" applyBorder="1" applyAlignment="1" applyProtection="1">
      <alignment horizontal="center"/>
    </xf>
    <xf numFmtId="164" fontId="7" fillId="0" borderId="21" xfId="7" applyNumberFormat="1" applyFont="1" applyFill="1" applyBorder="1" applyAlignment="1" applyProtection="1">
      <alignment horizontal="center"/>
    </xf>
    <xf numFmtId="164" fontId="7" fillId="0" borderId="22" xfId="7" applyNumberFormat="1" applyFont="1" applyFill="1" applyBorder="1" applyAlignment="1" applyProtection="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31" xfId="0" applyFont="1" applyBorder="1" applyAlignment="1">
      <alignment horizontal="center"/>
    </xf>
    <xf numFmtId="0" fontId="2" fillId="0" borderId="29" xfId="0" applyFont="1" applyBorder="1" applyAlignment="1">
      <alignment horizontal="center"/>
    </xf>
    <xf numFmtId="0" fontId="7" fillId="0" borderId="13" xfId="0" applyFont="1" applyBorder="1" applyAlignment="1">
      <alignment horizontal="center" wrapText="1"/>
    </xf>
    <xf numFmtId="0" fontId="7" fillId="0" borderId="31" xfId="0" applyFont="1" applyBorder="1" applyAlignment="1">
      <alignment horizontal="center" wrapText="1"/>
    </xf>
    <xf numFmtId="0" fontId="2" fillId="0" borderId="13" xfId="0" applyFont="1" applyBorder="1" applyAlignment="1">
      <alignment horizontal="center" wrapText="1"/>
    </xf>
    <xf numFmtId="0" fontId="2" fillId="0" borderId="31" xfId="0" applyFont="1" applyBorder="1" applyAlignment="1">
      <alignment horizontal="center" wrapText="1"/>
    </xf>
    <xf numFmtId="0" fontId="2" fillId="0" borderId="19" xfId="0" applyFont="1" applyBorder="1" applyAlignment="1">
      <alignment horizontal="center" wrapText="1"/>
    </xf>
    <xf numFmtId="0" fontId="2" fillId="0" borderId="32" xfId="0" applyFont="1" applyBorder="1" applyAlignment="1">
      <alignment horizontal="center" wrapText="1"/>
    </xf>
  </cellXfs>
  <cellStyles count="10">
    <cellStyle name="Comma" xfId="1" builtinId="3"/>
    <cellStyle name="Comma 2" xfId="5" xr:uid="{D23E3507-D927-4C2E-84F6-22FD20AE7B21}"/>
    <cellStyle name="Comma 3" xfId="7" xr:uid="{F8F9B9CD-060E-4940-9F0D-D4F2EC96321D}"/>
    <cellStyle name="Currency" xfId="2" builtinId="4"/>
    <cellStyle name="Currency 3" xfId="9" xr:uid="{957495BB-C590-466C-A336-5E31B53F7ADA}"/>
    <cellStyle name="Normal" xfId="0" builtinId="0"/>
    <cellStyle name="Normal 9 2" xfId="6" xr:uid="{844195A2-AE3F-44F2-8854-F6A017B19F56}"/>
    <cellStyle name="Normal_DEPN2K" xfId="8" xr:uid="{F3669821-2EAE-495F-9BF4-D280EF63CCF5}"/>
    <cellStyle name="Normal_Rosario Meters 2006" xfId="4" xr:uid="{A9AFCA83-36AF-47A4-BF78-F71E1187A93B}"/>
    <cellStyle name="Percent" xfId="3" builtinId="5"/>
  </cellStyles>
  <dxfs count="25">
    <dxf>
      <fill>
        <patternFill patternType="lightUp">
          <fgColor indexed="64"/>
        </patternFill>
      </fill>
    </dxf>
    <dxf>
      <fill>
        <patternFill patternType="lightUp">
          <fgColor indexed="64"/>
        </patternFill>
      </fill>
    </dxf>
    <dxf>
      <fill>
        <patternFill patternType="lightUp">
          <fgColor indexed="64"/>
        </patternFill>
      </fill>
    </dxf>
    <dxf>
      <fill>
        <patternFill patternType="lightUp">
          <fgColor indexed="64"/>
        </patternFill>
      </fill>
    </dxf>
    <dxf>
      <fill>
        <patternFill patternType="lightUp">
          <fgColor indexed="64"/>
        </patternFill>
      </fill>
    </dxf>
    <dxf>
      <fill>
        <patternFill patternType="lightUp">
          <fgColor indexed="64"/>
        </patternFill>
      </fill>
    </dxf>
    <dxf>
      <fill>
        <patternFill patternType="lightUp">
          <fgColor indexed="64"/>
        </patternFill>
      </fill>
    </dxf>
    <dxf>
      <fill>
        <patternFill patternType="lightUp">
          <fgColor indexed="6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gColor indexed="64"/>
        </patternFill>
      </fill>
    </dxf>
    <dxf>
      <fill>
        <patternFill patternType="lightUp">
          <fgColor indexed="64"/>
        </patternFill>
      </fill>
    </dxf>
    <dxf>
      <fill>
        <patternFill patternType="lightUp">
          <fgColor indexed="64"/>
        </patternFill>
      </fill>
    </dxf>
    <dxf>
      <fill>
        <patternFill patternType="lightUp">
          <fgColor indexed="64"/>
        </patternFill>
      </fill>
    </dxf>
    <dxf>
      <fill>
        <patternFill patternType="lightUp">
          <fgColor indexed="64"/>
        </patternFill>
      </fill>
    </dxf>
    <dxf>
      <fill>
        <patternFill patternType="lightUp">
          <fgColor indexed="64"/>
        </patternFill>
      </fill>
    </dxf>
    <dxf>
      <fill>
        <patternFill patternType="lightUp">
          <fgColor indexed="64"/>
        </patternFill>
      </fill>
    </dxf>
    <dxf>
      <fill>
        <patternFill patternType="lightUp">
          <fgColor indexed="6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gColor indexed="64"/>
        </patternFill>
      </fill>
    </dxf>
  </dxfs>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Lehman/Seaview Annual Usage Histogram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'2020 Customers'!#REF!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'2020 Customers'!#REF!</c15:sqref>
                        </c15:formulaRef>
                      </c:ext>
                    </c:extLst>
                  </c:multiLvlStrRef>
                </c15:cat>
              </c15:filteredCategoryTitle>
            </c:ext>
            <c:ext xmlns:c16="http://schemas.microsoft.com/office/drawing/2014/chart" uri="{C3380CC4-5D6E-409C-BE32-E72D297353CC}">
              <c16:uniqueId val="{00000000-A652-47D0-A685-FB07A611B2BD}"/>
            </c:ext>
          </c:extLst>
        </c:ser>
        <c:dLbls>
          <c:showLegendKey val="0"/>
          <c:showVal val="0"/>
          <c:showCatName val="0"/>
          <c:showSerName val="0"/>
          <c:showPercent val="0"/>
          <c:showBubbleSize val="0"/>
        </c:dLbls>
        <c:gapWidth val="219"/>
        <c:overlap val="-27"/>
        <c:axId val="605445472"/>
        <c:axId val="630859152"/>
      </c:barChart>
      <c:catAx>
        <c:axId val="605445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859152"/>
        <c:crosses val="autoZero"/>
        <c:auto val="1"/>
        <c:lblAlgn val="ctr"/>
        <c:lblOffset val="100"/>
        <c:noMultiLvlLbl val="0"/>
      </c:catAx>
      <c:valAx>
        <c:axId val="630859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Customers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445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31</xdr:col>
      <xdr:colOff>180975</xdr:colOff>
      <xdr:row>57</xdr:row>
      <xdr:rowOff>180975</xdr:rowOff>
    </xdr:from>
    <xdr:to>
      <xdr:col>35</xdr:col>
      <xdr:colOff>0</xdr:colOff>
      <xdr:row>71</xdr:row>
      <xdr:rowOff>123825</xdr:rowOff>
    </xdr:to>
    <xdr:graphicFrame macro="">
      <xdr:nvGraphicFramePr>
        <xdr:cNvPr id="3" name="Chart 2">
          <a:extLst>
            <a:ext uri="{FF2B5EF4-FFF2-40B4-BE49-F238E27FC236}">
              <a16:creationId xmlns:a16="http://schemas.microsoft.com/office/drawing/2014/main" id="{7A0317CF-000D-40AC-B9E9-23ECC60B67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32</xdr:col>
      <xdr:colOff>549087</xdr:colOff>
      <xdr:row>1</xdr:row>
      <xdr:rowOff>100853</xdr:rowOff>
    </xdr:from>
    <xdr:to>
      <xdr:col>43</xdr:col>
      <xdr:colOff>525842</xdr:colOff>
      <xdr:row>15</xdr:row>
      <xdr:rowOff>15232</xdr:rowOff>
    </xdr:to>
    <xdr:pic>
      <xdr:nvPicPr>
        <xdr:cNvPr id="4" name="Picture 3">
          <a:extLst>
            <a:ext uri="{FF2B5EF4-FFF2-40B4-BE49-F238E27FC236}">
              <a16:creationId xmlns:a16="http://schemas.microsoft.com/office/drawing/2014/main" id="{723F906F-748D-4B91-A560-1A9F65392D4C}"/>
            </a:ext>
          </a:extLst>
        </xdr:cNvPr>
        <xdr:cNvPicPr>
          <a:picLocks noChangeAspect="1"/>
        </xdr:cNvPicPr>
      </xdr:nvPicPr>
      <xdr:blipFill>
        <a:blip xmlns:r="http://schemas.openxmlformats.org/officeDocument/2006/relationships" r:embed="rId2"/>
        <a:stretch>
          <a:fillRect/>
        </a:stretch>
      </xdr:blipFill>
      <xdr:spPr>
        <a:xfrm>
          <a:off x="36094146" y="313765"/>
          <a:ext cx="6666667" cy="3657143"/>
        </a:xfrm>
        <a:prstGeom prst="rect">
          <a:avLst/>
        </a:prstGeom>
      </xdr:spPr>
    </xdr:pic>
    <xdr:clientData/>
  </xdr:twoCellAnchor>
  <xdr:twoCellAnchor editAs="oneCell">
    <xdr:from>
      <xdr:col>33</xdr:col>
      <xdr:colOff>1</xdr:colOff>
      <xdr:row>15</xdr:row>
      <xdr:rowOff>134470</xdr:rowOff>
    </xdr:from>
    <xdr:to>
      <xdr:col>44</xdr:col>
      <xdr:colOff>181802</xdr:colOff>
      <xdr:row>45</xdr:row>
      <xdr:rowOff>93361</xdr:rowOff>
    </xdr:to>
    <xdr:pic>
      <xdr:nvPicPr>
        <xdr:cNvPr id="5" name="Picture 4">
          <a:extLst>
            <a:ext uri="{FF2B5EF4-FFF2-40B4-BE49-F238E27FC236}">
              <a16:creationId xmlns:a16="http://schemas.microsoft.com/office/drawing/2014/main" id="{EFCC77B0-11B9-48C1-BD03-7A8EC3841177}"/>
            </a:ext>
          </a:extLst>
        </xdr:cNvPr>
        <xdr:cNvPicPr>
          <a:picLocks noChangeAspect="1"/>
        </xdr:cNvPicPr>
      </xdr:nvPicPr>
      <xdr:blipFill>
        <a:blip xmlns:r="http://schemas.openxmlformats.org/officeDocument/2006/relationships" r:embed="rId3"/>
        <a:stretch>
          <a:fillRect/>
        </a:stretch>
      </xdr:blipFill>
      <xdr:spPr>
        <a:xfrm>
          <a:off x="33976236" y="4168588"/>
          <a:ext cx="6838095" cy="61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0</xdr:colOff>
      <xdr:row>0</xdr:row>
      <xdr:rowOff>0</xdr:rowOff>
    </xdr:from>
    <xdr:to>
      <xdr:col>37</xdr:col>
      <xdr:colOff>351619</xdr:colOff>
      <xdr:row>28</xdr:row>
      <xdr:rowOff>170759</xdr:rowOff>
    </xdr:to>
    <xdr:pic>
      <xdr:nvPicPr>
        <xdr:cNvPr id="2" name="Picture 1">
          <a:extLst>
            <a:ext uri="{FF2B5EF4-FFF2-40B4-BE49-F238E27FC236}">
              <a16:creationId xmlns:a16="http://schemas.microsoft.com/office/drawing/2014/main" id="{DB7A33A7-C0A3-4C3B-B2A8-E93BC4C2D7C2}"/>
            </a:ext>
          </a:extLst>
        </xdr:cNvPr>
        <xdr:cNvPicPr>
          <a:picLocks noChangeAspect="1"/>
        </xdr:cNvPicPr>
      </xdr:nvPicPr>
      <xdr:blipFill>
        <a:blip xmlns:r="http://schemas.openxmlformats.org/officeDocument/2006/relationships" r:embed="rId1"/>
        <a:stretch>
          <a:fillRect/>
        </a:stretch>
      </xdr:blipFill>
      <xdr:spPr>
        <a:xfrm>
          <a:off x="16459200" y="600075"/>
          <a:ext cx="6447619" cy="5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221511</xdr:colOff>
      <xdr:row>9</xdr:row>
      <xdr:rowOff>188284</xdr:rowOff>
    </xdr:from>
    <xdr:to>
      <xdr:col>8</xdr:col>
      <xdr:colOff>357454</xdr:colOff>
      <xdr:row>36</xdr:row>
      <xdr:rowOff>107151</xdr:rowOff>
    </xdr:to>
    <xdr:pic>
      <xdr:nvPicPr>
        <xdr:cNvPr id="3" name="Picture 2">
          <a:extLst>
            <a:ext uri="{FF2B5EF4-FFF2-40B4-BE49-F238E27FC236}">
              <a16:creationId xmlns:a16="http://schemas.microsoft.com/office/drawing/2014/main" id="{F6BB3812-45C5-482B-A72D-9CBD4D151B8D}"/>
            </a:ext>
          </a:extLst>
        </xdr:cNvPr>
        <xdr:cNvPicPr>
          <a:picLocks noChangeAspect="1"/>
        </xdr:cNvPicPr>
      </xdr:nvPicPr>
      <xdr:blipFill>
        <a:blip xmlns:r="http://schemas.openxmlformats.org/officeDocument/2006/relationships" r:embed="rId1"/>
        <a:stretch>
          <a:fillRect/>
        </a:stretch>
      </xdr:blipFill>
      <xdr:spPr>
        <a:xfrm>
          <a:off x="221511" y="2082208"/>
          <a:ext cx="10325478" cy="5002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9525</xdr:colOff>
      <xdr:row>23</xdr:row>
      <xdr:rowOff>76200</xdr:rowOff>
    </xdr:from>
    <xdr:to>
      <xdr:col>31</xdr:col>
      <xdr:colOff>487130</xdr:colOff>
      <xdr:row>49</xdr:row>
      <xdr:rowOff>194271</xdr:rowOff>
    </xdr:to>
    <xdr:pic>
      <xdr:nvPicPr>
        <xdr:cNvPr id="2" name="Picture 1">
          <a:extLst>
            <a:ext uri="{FF2B5EF4-FFF2-40B4-BE49-F238E27FC236}">
              <a16:creationId xmlns:a16="http://schemas.microsoft.com/office/drawing/2014/main" id="{1ACA0CB3-24B5-474D-A746-B8FD27E5A2E8}"/>
            </a:ext>
          </a:extLst>
        </xdr:cNvPr>
        <xdr:cNvPicPr>
          <a:picLocks noChangeAspect="1"/>
        </xdr:cNvPicPr>
      </xdr:nvPicPr>
      <xdr:blipFill>
        <a:blip xmlns:r="http://schemas.openxmlformats.org/officeDocument/2006/relationships" r:embed="rId1"/>
        <a:stretch>
          <a:fillRect/>
        </a:stretch>
      </xdr:blipFill>
      <xdr:spPr>
        <a:xfrm>
          <a:off x="14620875" y="5172075"/>
          <a:ext cx="6840305" cy="6133108"/>
        </a:xfrm>
        <a:prstGeom prst="rect">
          <a:avLst/>
        </a:prstGeom>
      </xdr:spPr>
    </xdr:pic>
    <xdr:clientData/>
  </xdr:twoCellAnchor>
  <xdr:twoCellAnchor editAs="oneCell">
    <xdr:from>
      <xdr:col>25</xdr:col>
      <xdr:colOff>371475</xdr:colOff>
      <xdr:row>6</xdr:row>
      <xdr:rowOff>161925</xdr:rowOff>
    </xdr:from>
    <xdr:to>
      <xdr:col>36</xdr:col>
      <xdr:colOff>329381</xdr:colOff>
      <xdr:row>22</xdr:row>
      <xdr:rowOff>286067</xdr:rowOff>
    </xdr:to>
    <xdr:pic>
      <xdr:nvPicPr>
        <xdr:cNvPr id="3" name="Picture 2">
          <a:extLst>
            <a:ext uri="{FF2B5EF4-FFF2-40B4-BE49-F238E27FC236}">
              <a16:creationId xmlns:a16="http://schemas.microsoft.com/office/drawing/2014/main" id="{30E11DAA-009B-41C5-B4E3-145055D6C076}"/>
            </a:ext>
          </a:extLst>
        </xdr:cNvPr>
        <xdr:cNvPicPr>
          <a:picLocks noChangeAspect="1"/>
        </xdr:cNvPicPr>
      </xdr:nvPicPr>
      <xdr:blipFill>
        <a:blip xmlns:r="http://schemas.openxmlformats.org/officeDocument/2006/relationships" r:embed="rId2"/>
        <a:stretch>
          <a:fillRect/>
        </a:stretch>
      </xdr:blipFill>
      <xdr:spPr>
        <a:xfrm>
          <a:off x="18640425" y="1323975"/>
          <a:ext cx="6663506" cy="36579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37</xdr:col>
      <xdr:colOff>485775</xdr:colOff>
      <xdr:row>14</xdr:row>
      <xdr:rowOff>95250</xdr:rowOff>
    </xdr:from>
    <xdr:to>
      <xdr:col>49</xdr:col>
      <xdr:colOff>10880</xdr:colOff>
      <xdr:row>45</xdr:row>
      <xdr:rowOff>14629</xdr:rowOff>
    </xdr:to>
    <xdr:pic>
      <xdr:nvPicPr>
        <xdr:cNvPr id="2" name="Picture 1">
          <a:extLst>
            <a:ext uri="{FF2B5EF4-FFF2-40B4-BE49-F238E27FC236}">
              <a16:creationId xmlns:a16="http://schemas.microsoft.com/office/drawing/2014/main" id="{BDE7573C-1536-4C35-BFC0-6977F24CF00C}"/>
            </a:ext>
          </a:extLst>
        </xdr:cNvPr>
        <xdr:cNvPicPr>
          <a:picLocks noChangeAspect="1"/>
        </xdr:cNvPicPr>
      </xdr:nvPicPr>
      <xdr:blipFill>
        <a:blip xmlns:r="http://schemas.openxmlformats.org/officeDocument/2006/relationships" r:embed="rId1"/>
        <a:stretch>
          <a:fillRect/>
        </a:stretch>
      </xdr:blipFill>
      <xdr:spPr>
        <a:xfrm>
          <a:off x="30213300" y="3524250"/>
          <a:ext cx="6840305" cy="6139204"/>
        </a:xfrm>
        <a:prstGeom prst="rect">
          <a:avLst/>
        </a:prstGeom>
      </xdr:spPr>
    </xdr:pic>
    <xdr:clientData/>
  </xdr:twoCellAnchor>
  <xdr:twoCellAnchor editAs="oneCell">
    <xdr:from>
      <xdr:col>38</xdr:col>
      <xdr:colOff>0</xdr:colOff>
      <xdr:row>0</xdr:row>
      <xdr:rowOff>0</xdr:rowOff>
    </xdr:from>
    <xdr:to>
      <xdr:col>48</xdr:col>
      <xdr:colOff>567506</xdr:colOff>
      <xdr:row>13</xdr:row>
      <xdr:rowOff>47942</xdr:rowOff>
    </xdr:to>
    <xdr:pic>
      <xdr:nvPicPr>
        <xdr:cNvPr id="5" name="Picture 4">
          <a:extLst>
            <a:ext uri="{FF2B5EF4-FFF2-40B4-BE49-F238E27FC236}">
              <a16:creationId xmlns:a16="http://schemas.microsoft.com/office/drawing/2014/main" id="{60392F44-3D42-4CBE-B640-610380283C86}"/>
            </a:ext>
          </a:extLst>
        </xdr:cNvPr>
        <xdr:cNvPicPr>
          <a:picLocks noChangeAspect="1"/>
        </xdr:cNvPicPr>
      </xdr:nvPicPr>
      <xdr:blipFill>
        <a:blip xmlns:r="http://schemas.openxmlformats.org/officeDocument/2006/relationships" r:embed="rId2"/>
        <a:stretch>
          <a:fillRect/>
        </a:stretch>
      </xdr:blipFill>
      <xdr:spPr>
        <a:xfrm>
          <a:off x="30337125" y="0"/>
          <a:ext cx="6663506" cy="36579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C%20Work%20Book%20-%20SUNCADIA%20-%20Monthly%20-%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alcs - Restating RB"/>
      <sheetName val="Calcs - Restating Rev. &amp; Exp."/>
      <sheetName val="Calcs - Proforma RB"/>
      <sheetName val="Calcs - Proforma Rev. &amp; Exp."/>
      <sheetName val="Calculations"/>
      <sheetName val="Output"/>
      <sheetName val="PFIS"/>
      <sheetName val="Capital Structure"/>
      <sheetName val="Int Sync, NTG, Rev Req"/>
      <sheetName val="Rate Design"/>
      <sheetName val="Rate Data Calculations"/>
      <sheetName val="Resources"/>
      <sheetName val="Bill Revised"/>
    </sheetNames>
    <sheetDataSet>
      <sheetData sheetId="0">
        <row r="14">
          <cell r="J14">
            <v>1423717.43</v>
          </cell>
          <cell r="K14">
            <v>144962.10381423929</v>
          </cell>
        </row>
      </sheetData>
      <sheetData sheetId="1"/>
      <sheetData sheetId="2"/>
      <sheetData sheetId="3"/>
      <sheetData sheetId="4"/>
      <sheetData sheetId="5"/>
      <sheetData sheetId="6">
        <row r="8">
          <cell r="B8">
            <v>751178.12432747218</v>
          </cell>
        </row>
      </sheetData>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3D59D-5E5F-440F-8AD6-B1B16CEA9BC6}">
  <dimension ref="A1:BH1427"/>
  <sheetViews>
    <sheetView zoomScale="85" zoomScaleNormal="85" workbookViewId="0">
      <pane xSplit="3" ySplit="6" topLeftCell="D988" activePane="bottomRight" state="frozen"/>
      <selection pane="topRight" activeCell="D1" sqref="D1"/>
      <selection pane="bottomLeft" activeCell="A7" sqref="A7"/>
      <selection pane="bottomRight" activeCell="I1006" sqref="I1006"/>
    </sheetView>
  </sheetViews>
  <sheetFormatPr defaultRowHeight="14.25" outlineLevelCol="1" x14ac:dyDescent="0.45"/>
  <cols>
    <col min="2" max="15" width="18.86328125" customWidth="1"/>
    <col min="16" max="16" width="5.86328125" customWidth="1"/>
    <col min="17" max="28" width="15.3984375" customWidth="1"/>
    <col min="29" max="29" width="12" customWidth="1" outlineLevel="1"/>
    <col min="30" max="30" width="11.73046875" customWidth="1" outlineLevel="1"/>
    <col min="31" max="31" width="13.73046875" bestFit="1" customWidth="1" outlineLevel="1"/>
    <col min="32" max="32" width="31.59765625" bestFit="1" customWidth="1" outlineLevel="1"/>
    <col min="33" max="33" width="9.59765625" customWidth="1" outlineLevel="1"/>
    <col min="34" max="34" width="9.1328125" customWidth="1" outlineLevel="1"/>
    <col min="47" max="47" width="10.265625" bestFit="1" customWidth="1"/>
    <col min="48" max="48" width="10.86328125" bestFit="1" customWidth="1"/>
  </cols>
  <sheetData>
    <row r="1" spans="1:60" ht="15.75" thickBot="1" x14ac:dyDescent="0.5">
      <c r="A1" s="262" t="s">
        <v>0</v>
      </c>
      <c r="B1" s="262"/>
      <c r="C1" s="262"/>
      <c r="D1" s="262"/>
      <c r="E1" s="262"/>
      <c r="F1" s="262"/>
      <c r="G1" s="262"/>
      <c r="H1" s="262"/>
      <c r="I1" s="262"/>
      <c r="J1" s="262"/>
      <c r="K1" s="262"/>
      <c r="L1" s="262"/>
      <c r="M1" s="262"/>
      <c r="N1" s="262"/>
      <c r="O1" s="262"/>
      <c r="P1" s="30"/>
      <c r="Q1" s="30"/>
      <c r="R1" s="30"/>
      <c r="S1" s="30"/>
      <c r="T1" s="253"/>
      <c r="U1" s="253"/>
      <c r="V1" s="253"/>
      <c r="W1" s="253"/>
      <c r="X1" s="253"/>
      <c r="Y1" s="254"/>
      <c r="Z1" s="30"/>
      <c r="AA1" s="30"/>
      <c r="AB1" s="30"/>
      <c r="AC1" s="10" t="s">
        <v>12</v>
      </c>
      <c r="AD1" s="9"/>
      <c r="AE1" s="9"/>
      <c r="AT1" s="81" t="s">
        <v>109</v>
      </c>
    </row>
    <row r="2" spans="1:60" ht="15.4" x14ac:dyDescent="0.45">
      <c r="A2" s="47" t="s">
        <v>1</v>
      </c>
      <c r="B2" s="47" t="s">
        <v>2</v>
      </c>
      <c r="C2" s="47"/>
      <c r="D2" s="47" t="s">
        <v>3</v>
      </c>
      <c r="E2" s="47" t="s">
        <v>4</v>
      </c>
      <c r="F2" s="47" t="s">
        <v>5</v>
      </c>
      <c r="G2" s="47" t="s">
        <v>6</v>
      </c>
      <c r="H2" s="47" t="s">
        <v>7</v>
      </c>
      <c r="I2" s="47" t="s">
        <v>8</v>
      </c>
      <c r="J2" s="47" t="s">
        <v>24</v>
      </c>
      <c r="K2" s="47" t="s">
        <v>25</v>
      </c>
      <c r="L2" s="47" t="s">
        <v>26</v>
      </c>
      <c r="M2" s="47" t="s">
        <v>27</v>
      </c>
      <c r="N2" s="47" t="s">
        <v>28</v>
      </c>
      <c r="O2" s="47" t="s">
        <v>29</v>
      </c>
      <c r="P2" s="60"/>
      <c r="Q2" s="31"/>
      <c r="R2" s="31"/>
      <c r="S2" s="31"/>
      <c r="T2" s="255"/>
      <c r="U2" s="255"/>
      <c r="V2" s="256"/>
      <c r="W2" s="255"/>
      <c r="X2" s="255"/>
      <c r="Y2" s="257"/>
      <c r="Z2" s="31"/>
      <c r="AA2" s="31"/>
      <c r="AB2" s="31"/>
      <c r="AC2" s="1" t="s">
        <v>13</v>
      </c>
      <c r="AD2" s="12" t="s">
        <v>14</v>
      </c>
      <c r="AE2" s="11"/>
      <c r="AT2" s="75" t="s">
        <v>83</v>
      </c>
      <c r="AU2" s="125">
        <f>COUNTIF($A$7:$A$1044,1)</f>
        <v>999</v>
      </c>
      <c r="AV2" s="128" t="s">
        <v>107</v>
      </c>
      <c r="AW2" s="126">
        <f>COUNTIF($A$7:$A$1044,3)</f>
        <v>5</v>
      </c>
    </row>
    <row r="3" spans="1:60" ht="46.5" thickBot="1" x14ac:dyDescent="0.5">
      <c r="A3" s="21" t="s">
        <v>9</v>
      </c>
      <c r="B3" s="2" t="s">
        <v>10</v>
      </c>
      <c r="C3" s="2" t="s">
        <v>73</v>
      </c>
      <c r="D3" s="3" t="s">
        <v>30</v>
      </c>
      <c r="E3" s="3" t="s">
        <v>41</v>
      </c>
      <c r="F3" s="3" t="s">
        <v>42</v>
      </c>
      <c r="G3" s="3" t="s">
        <v>43</v>
      </c>
      <c r="H3" s="3" t="s">
        <v>44</v>
      </c>
      <c r="I3" s="3" t="s">
        <v>45</v>
      </c>
      <c r="J3" s="3" t="s">
        <v>46</v>
      </c>
      <c r="K3" s="3" t="s">
        <v>47</v>
      </c>
      <c r="L3" s="3" t="s">
        <v>48</v>
      </c>
      <c r="M3" s="3" t="s">
        <v>49</v>
      </c>
      <c r="N3" s="3" t="s">
        <v>50</v>
      </c>
      <c r="O3" s="3" t="s">
        <v>51</v>
      </c>
      <c r="P3" s="31"/>
      <c r="Q3" s="97" t="s">
        <v>76</v>
      </c>
      <c r="R3" s="31"/>
      <c r="S3" s="31"/>
      <c r="T3" s="31"/>
      <c r="U3" s="31"/>
      <c r="V3" s="31"/>
      <c r="W3" s="31"/>
      <c r="X3" s="31"/>
      <c r="Y3" s="31"/>
      <c r="Z3" s="31"/>
      <c r="AA3" s="31"/>
      <c r="AB3" s="31"/>
      <c r="AC3" s="13" t="s">
        <v>15</v>
      </c>
      <c r="AD3" s="14" t="s">
        <v>16</v>
      </c>
      <c r="AE3" s="11"/>
      <c r="AF3" s="29"/>
      <c r="AG3" s="29"/>
      <c r="AH3" s="29"/>
      <c r="AI3" s="29"/>
      <c r="AT3" s="107" t="s">
        <v>106</v>
      </c>
      <c r="AU3" s="29">
        <f>COUNTIF($A$7:$A$1044,1.5)</f>
        <v>1</v>
      </c>
      <c r="AV3" s="129" t="s">
        <v>85</v>
      </c>
      <c r="AW3" s="109">
        <f>COUNTIF($A$7:$A$1044,4)</f>
        <v>12</v>
      </c>
    </row>
    <row r="4" spans="1:60" ht="46.5" thickBot="1" x14ac:dyDescent="0.5">
      <c r="A4" s="22" t="s">
        <v>11</v>
      </c>
      <c r="B4" s="48">
        <f>SUM(D4:O4)</f>
        <v>165694571.87543663</v>
      </c>
      <c r="C4" s="48"/>
      <c r="D4" s="23">
        <f t="shared" ref="D4:O4" si="0">SUM(D7:D2024)</f>
        <v>5566907.2727272725</v>
      </c>
      <c r="E4" s="23">
        <f t="shared" si="0"/>
        <v>2241632.6136363638</v>
      </c>
      <c r="F4" s="23">
        <f t="shared" si="0"/>
        <v>2100280.1454545455</v>
      </c>
      <c r="G4" s="23">
        <f t="shared" si="0"/>
        <v>2089330.3809523811</v>
      </c>
      <c r="H4" s="23">
        <f t="shared" si="0"/>
        <v>17608444.625067554</v>
      </c>
      <c r="I4" s="23">
        <f t="shared" si="0"/>
        <v>14683520.10738562</v>
      </c>
      <c r="J4" s="23">
        <f t="shared" si="0"/>
        <v>22333941.120341115</v>
      </c>
      <c r="K4" s="23">
        <f t="shared" si="0"/>
        <v>23025326.972812686</v>
      </c>
      <c r="L4" s="23">
        <f t="shared" si="0"/>
        <v>34700866.980606347</v>
      </c>
      <c r="M4" s="23">
        <f t="shared" si="0"/>
        <v>22903768.210220672</v>
      </c>
      <c r="N4" s="23">
        <f t="shared" si="0"/>
        <v>12495053.257343216</v>
      </c>
      <c r="O4" s="23">
        <f t="shared" si="0"/>
        <v>5945500.1888888888</v>
      </c>
      <c r="P4" s="32"/>
      <c r="Q4" s="263" t="s">
        <v>63</v>
      </c>
      <c r="R4" s="264"/>
      <c r="S4" s="264"/>
      <c r="T4" s="264"/>
      <c r="U4" s="264"/>
      <c r="V4" s="264"/>
      <c r="W4" s="264"/>
      <c r="X4" s="264"/>
      <c r="Y4" s="264"/>
      <c r="Z4" s="264"/>
      <c r="AA4" s="264"/>
      <c r="AB4" s="265"/>
      <c r="AC4" s="61" t="s">
        <v>17</v>
      </c>
      <c r="AD4" s="15" t="s">
        <v>18</v>
      </c>
      <c r="AE4" s="11"/>
      <c r="AF4" s="71" t="s">
        <v>70</v>
      </c>
      <c r="AG4" s="29"/>
      <c r="AH4" s="29"/>
      <c r="AI4" s="29"/>
      <c r="AT4" s="44" t="s">
        <v>84</v>
      </c>
      <c r="AU4" s="127">
        <f>COUNTIF($A$7:$A$1044,2)</f>
        <v>21</v>
      </c>
      <c r="AV4" s="127"/>
      <c r="AW4" s="106"/>
    </row>
    <row r="5" spans="1:60" ht="15.75" thickBot="1" x14ac:dyDescent="0.5">
      <c r="A5" s="24">
        <f>COUNTA(A7:A1044)</f>
        <v>1038</v>
      </c>
      <c r="B5" s="25">
        <f>COUNTA(B7:B1044)</f>
        <v>1038</v>
      </c>
      <c r="C5" s="25"/>
      <c r="D5" s="25">
        <f t="shared" ref="D5:O5" si="1">COUNTIFS(D7:D2024, "&gt;-999999999999999", D7:D2024, "&gt;=0")</f>
        <v>16</v>
      </c>
      <c r="E5" s="25">
        <f t="shared" si="1"/>
        <v>19</v>
      </c>
      <c r="F5" s="25">
        <f t="shared" si="1"/>
        <v>20</v>
      </c>
      <c r="G5" s="25">
        <f t="shared" si="1"/>
        <v>24</v>
      </c>
      <c r="H5" s="25">
        <f t="shared" si="1"/>
        <v>886</v>
      </c>
      <c r="I5" s="25">
        <f t="shared" si="1"/>
        <v>887</v>
      </c>
      <c r="J5" s="25">
        <f t="shared" si="1"/>
        <v>893</v>
      </c>
      <c r="K5" s="25">
        <f t="shared" si="1"/>
        <v>891</v>
      </c>
      <c r="L5" s="25">
        <f t="shared" si="1"/>
        <v>894</v>
      </c>
      <c r="M5" s="25">
        <f t="shared" si="1"/>
        <v>896</v>
      </c>
      <c r="N5" s="25">
        <f t="shared" si="1"/>
        <v>897</v>
      </c>
      <c r="O5" s="25">
        <f t="shared" si="1"/>
        <v>26</v>
      </c>
      <c r="P5" s="33"/>
      <c r="Q5" s="33" t="s">
        <v>52</v>
      </c>
      <c r="R5" s="33" t="s">
        <v>53</v>
      </c>
      <c r="S5" s="33" t="s">
        <v>54</v>
      </c>
      <c r="T5" s="33" t="s">
        <v>55</v>
      </c>
      <c r="U5" s="33" t="s">
        <v>44</v>
      </c>
      <c r="V5" s="33" t="s">
        <v>56</v>
      </c>
      <c r="W5" s="33" t="s">
        <v>57</v>
      </c>
      <c r="X5" s="33" t="s">
        <v>58</v>
      </c>
      <c r="Y5" s="33" t="s">
        <v>59</v>
      </c>
      <c r="Z5" s="33" t="s">
        <v>60</v>
      </c>
      <c r="AA5" s="33" t="s">
        <v>61</v>
      </c>
      <c r="AB5" s="33" t="s">
        <v>62</v>
      </c>
      <c r="AC5" s="16">
        <v>0.21</v>
      </c>
      <c r="AD5" s="17"/>
      <c r="AE5" s="11"/>
      <c r="AF5" s="70">
        <f>SUM(Q7:AB1044)</f>
        <v>1339609.2638142393</v>
      </c>
      <c r="AG5" s="29"/>
      <c r="AH5" s="29"/>
      <c r="AI5" s="29"/>
      <c r="AW5" s="84">
        <v>3</v>
      </c>
      <c r="AX5" s="84">
        <v>4</v>
      </c>
      <c r="AY5" s="84">
        <v>5</v>
      </c>
      <c r="AZ5" s="84">
        <v>6</v>
      </c>
      <c r="BA5" s="84">
        <v>7</v>
      </c>
      <c r="BB5" s="84">
        <v>8</v>
      </c>
      <c r="BC5" s="84">
        <v>9</v>
      </c>
      <c r="BD5" s="84">
        <v>10</v>
      </c>
      <c r="BE5" s="84">
        <v>11</v>
      </c>
      <c r="BF5" s="84">
        <v>12</v>
      </c>
      <c r="BG5" s="84">
        <v>13</v>
      </c>
      <c r="BH5" s="84">
        <v>14</v>
      </c>
    </row>
    <row r="6" spans="1:60" ht="15.75" thickBot="1" x14ac:dyDescent="0.5">
      <c r="A6" s="49"/>
      <c r="B6" s="33"/>
      <c r="C6" s="33"/>
      <c r="D6" s="33" t="s">
        <v>31</v>
      </c>
      <c r="E6" s="33"/>
      <c r="F6" s="33"/>
      <c r="G6" s="33"/>
      <c r="H6" s="33"/>
      <c r="I6" s="76"/>
      <c r="J6" s="33"/>
      <c r="K6" s="33"/>
      <c r="L6" s="33"/>
      <c r="M6" s="33"/>
      <c r="N6" s="33"/>
      <c r="O6" s="33"/>
      <c r="P6" s="34"/>
      <c r="Q6" s="261" t="s">
        <v>21</v>
      </c>
      <c r="R6" s="261"/>
      <c r="S6" s="261"/>
      <c r="T6" s="261"/>
      <c r="U6" s="261"/>
      <c r="V6" s="261"/>
      <c r="W6" s="45"/>
      <c r="X6" s="45"/>
      <c r="Y6" s="45"/>
      <c r="Z6" s="45"/>
      <c r="AA6" s="45"/>
      <c r="AB6" s="45"/>
      <c r="AC6" s="18" t="s">
        <v>19</v>
      </c>
      <c r="AD6" s="18" t="s">
        <v>20</v>
      </c>
      <c r="AE6" s="18" t="s">
        <v>164</v>
      </c>
      <c r="AF6" s="29"/>
      <c r="AG6" s="29"/>
      <c r="AH6" s="29"/>
      <c r="AI6" s="29"/>
      <c r="AU6" s="82" t="s">
        <v>10</v>
      </c>
      <c r="AV6" s="82" t="s">
        <v>72</v>
      </c>
      <c r="AW6" s="82" t="s">
        <v>30</v>
      </c>
      <c r="AX6" s="82" t="s">
        <v>41</v>
      </c>
      <c r="AY6" s="82" t="s">
        <v>42</v>
      </c>
      <c r="AZ6" s="82" t="s">
        <v>43</v>
      </c>
      <c r="BA6" s="82" t="s">
        <v>44</v>
      </c>
      <c r="BB6" s="82" t="s">
        <v>45</v>
      </c>
      <c r="BC6" s="82" t="s">
        <v>46</v>
      </c>
      <c r="BD6" s="82" t="s">
        <v>47</v>
      </c>
      <c r="BE6" s="82" t="s">
        <v>48</v>
      </c>
      <c r="BF6" s="82" t="s">
        <v>49</v>
      </c>
      <c r="BG6" s="82" t="s">
        <v>50</v>
      </c>
      <c r="BH6" s="82" t="s">
        <v>51</v>
      </c>
    </row>
    <row r="7" spans="1:60" ht="15.75" thickBot="1" x14ac:dyDescent="0.5">
      <c r="A7" s="4">
        <v>1</v>
      </c>
      <c r="B7" s="85">
        <v>1</v>
      </c>
      <c r="C7" s="91">
        <f t="shared" ref="C7:C70" si="2">COUNTIF($AU$7:$AU$118,B7)</f>
        <v>0</v>
      </c>
      <c r="D7" s="50" t="s">
        <v>32</v>
      </c>
      <c r="E7" s="5" t="s">
        <v>32</v>
      </c>
      <c r="F7" s="51" t="s">
        <v>32</v>
      </c>
      <c r="G7" s="5" t="s">
        <v>32</v>
      </c>
      <c r="H7" s="51">
        <v>9770</v>
      </c>
      <c r="I7" s="5">
        <v>5760</v>
      </c>
      <c r="J7" s="51">
        <v>9220</v>
      </c>
      <c r="K7" s="5">
        <v>13420</v>
      </c>
      <c r="L7" s="51">
        <v>16320</v>
      </c>
      <c r="M7" s="5">
        <v>16620</v>
      </c>
      <c r="N7" s="51">
        <v>7500</v>
      </c>
      <c r="O7" s="7" t="s">
        <v>32</v>
      </c>
      <c r="P7" s="35"/>
      <c r="Q7" s="62">
        <f t="shared" ref="Q7:Q70" si="3">IFERROR(38+IF(D7&gt;8000, 8000/1000*2.2,D7/1000*2.2)+IF(IF(D7&gt;28000,(28000-8000)/1000*4.3,(D7-8000)/1000*4.3)&lt;0,0,IF(D7&gt;28000,(28000-8000)/1000*4.3,(D7-8000)/1000*4.3))+IF(D7&gt;28000,(D7-28000)/1000*7.43,0),38)</f>
        <v>38</v>
      </c>
      <c r="R7" s="63">
        <f t="shared" ref="R7:R70" si="4">IFERROR(38+IF(E7&gt;8000, 8000/1000*2.2,E7/1000*2.2)+IF(IF(E7&gt;28000,(28000-8000)/1000*4.3,(E7-8000)/1000*4.3)&lt;0,0,IF(E7&gt;28000,(28000-8000)/1000*4.3,(E7-8000)/1000*4.3))+IF(E7&gt;28000,(E7-28000)/1000*7.43,0),38)</f>
        <v>38</v>
      </c>
      <c r="S7" s="63">
        <f t="shared" ref="S7:S70" si="5">IFERROR(38+IF(F7&gt;8000, 8000/1000*2.2,F7/1000*2.2)+IF(IF(F7&gt;28000,(28000-8000)/1000*4.3,(F7-8000)/1000*4.3)&lt;0,0,IF(F7&gt;28000,(28000-8000)/1000*4.3,(F7-8000)/1000*4.3))+IF(F7&gt;28000,(F7-28000)/1000*7.43,0),38)</f>
        <v>38</v>
      </c>
      <c r="T7" s="63">
        <f t="shared" ref="T7:T70" si="6">IFERROR(38+IF(G7&gt;8000, 8000/1000*2.2,G7/1000*2.2)+IF(IF(G7&gt;28000,(28000-8000)/1000*4.3,(G7-8000)/1000*4.3)&lt;0,0,IF(G7&gt;28000,(28000-8000)/1000*4.3,(G7-8000)/1000*4.3))+IF(G7&gt;28000,(G7-28000)/1000*7.43,0),38)</f>
        <v>38</v>
      </c>
      <c r="U7" s="63">
        <f>IFERROR(38+IF(H7&gt;40000, 40000/1000*2.2,H7/1000*2.2)+IF(IF(H7&gt;140000,(140000-40000)/1000*4.3,(H7-40000)/1000*4.3)&lt;0,0,IF(H7&gt;140000,(140000-40000)/1000*4.3,(H7-40000)/1000*4.3))+IF(H7&gt;140000,(H7-140000)/1000*7.43,0),38)</f>
        <v>59.494</v>
      </c>
      <c r="V7" s="63">
        <f t="shared" ref="V7:V70" si="7">IFERROR(38+IF(I7&gt;8000, 8000/1000*2.2,I7/1000*2.2)+IF(IF(I7&gt;28000,(28000-8000)/1000*4.3,(I7-8000)/1000*4.3)&lt;0,0,IF(I7&gt;28000,(28000-8000)/1000*4.3,(I7-8000)/1000*4.3))+IF(I7&gt;28000,(I7-28000)/1000*7.43,0),38)</f>
        <v>50.671999999999997</v>
      </c>
      <c r="W7" s="63">
        <f t="shared" ref="W7:W70" si="8">IFERROR(38+IF(J7&gt;8000, 8000/1000*2.2,J7/1000*2.2)+IF(IF(J7&gt;28000,(28000-8000)/1000*4.3,(J7-8000)/1000*4.3)&lt;0,0,IF(J7&gt;28000,(28000-8000)/1000*4.3,(J7-8000)/1000*4.3))+IF(J7&gt;28000,(J7-28000)/1000*7.43,0),38)</f>
        <v>60.846000000000004</v>
      </c>
      <c r="X7" s="63">
        <f t="shared" ref="X7:X70" si="9">IFERROR(38+IF(K7&gt;8000, 8000/1000*2.2,K7/1000*2.2)+IF(IF(K7&gt;28000,(28000-8000)/1000*4.3,(K7-8000)/1000*4.3)&lt;0,0,IF(K7&gt;28000,(28000-8000)/1000*4.3,(K7-8000)/1000*4.3))+IF(K7&gt;28000,(K7-28000)/1000*7.43,0),38)</f>
        <v>78.906000000000006</v>
      </c>
      <c r="Y7" s="63">
        <f t="shared" ref="Y7:Y70" si="10">IFERROR(38+IF(L7&gt;8000, 8000/1000*2.2,L7/1000*2.2)+IF(IF(L7&gt;28000,(28000-8000)/1000*4.3,(L7-8000)/1000*4.3)&lt;0,0,IF(L7&gt;28000,(28000-8000)/1000*4.3,(L7-8000)/1000*4.3))+IF(L7&gt;28000,(L7-28000)/1000*7.43,0),38)</f>
        <v>91.376000000000005</v>
      </c>
      <c r="Z7" s="63">
        <f t="shared" ref="Z7:Z70" si="11">IFERROR(38+IF(M7&gt;8000, 8000/1000*2.2,M7/1000*2.2)+IF(IF(M7&gt;28000,(28000-8000)/1000*4.3,(M7-8000)/1000*4.3)&lt;0,0,IF(M7&gt;28000,(28000-8000)/1000*4.3,(M7-8000)/1000*4.3))+IF(M7&gt;28000,(M7-28000)/1000*7.43,0),38)</f>
        <v>92.665999999999997</v>
      </c>
      <c r="AA7" s="63">
        <f t="shared" ref="AA7:AA70" si="12">IFERROR(38+IF(N7&gt;8000, 8000/1000*2.2,N7/1000*2.2)+IF(IF(N7&gt;28000,(28000-8000)/1000*4.3,(N7-8000)/1000*4.3)&lt;0,0,IF(N7&gt;28000,(28000-8000)/1000*4.3,(N7-8000)/1000*4.3))+IF(N7&gt;28000,(N7-28000)/1000*7.43,0),38)</f>
        <v>54.5</v>
      </c>
      <c r="AB7" s="64">
        <f t="shared" ref="AB7:AB70" si="13">IFERROR(38+IF(O7&gt;8000, 8000/1000*2.2,O7/1000*2.2)+IF(IF(O7&gt;28000,(28000-8000)/1000*4.3,(O7-8000)/1000*4.3)&lt;0,0,IF(O7&gt;28000,(28000-8000)/1000*4.3,(O7-8000)/1000*4.3))+IF(O7&gt;28000,(O7-28000)/1000*7.43,0),38)</f>
        <v>38</v>
      </c>
      <c r="AC7" s="19">
        <f t="shared" ref="AC7:AC70" si="14">IFERROR(AVERAGE(D7:O7),"")</f>
        <v>11230</v>
      </c>
      <c r="AD7" s="20">
        <f t="shared" ref="AD7:AD70" si="15">SUM(D7:O7)</f>
        <v>78610</v>
      </c>
      <c r="AE7" s="192">
        <f t="shared" ref="AE7:AE70" si="16">SUM(Q7:AB7)</f>
        <v>678.46</v>
      </c>
      <c r="AF7" s="71" t="s">
        <v>22</v>
      </c>
      <c r="AG7" s="29"/>
      <c r="AH7" s="43"/>
      <c r="AI7" s="29"/>
      <c r="AU7" s="83">
        <v>86691149</v>
      </c>
      <c r="AV7" s="80">
        <v>43902</v>
      </c>
      <c r="AW7" s="90" t="s">
        <v>32</v>
      </c>
      <c r="AX7" s="90" t="s">
        <v>32</v>
      </c>
      <c r="AY7" s="90" t="s">
        <v>32</v>
      </c>
      <c r="AZ7">
        <v>746</v>
      </c>
      <c r="BA7">
        <v>355</v>
      </c>
      <c r="BB7">
        <v>625</v>
      </c>
      <c r="BC7">
        <v>4717</v>
      </c>
      <c r="BD7">
        <v>4229</v>
      </c>
      <c r="BE7">
        <v>52413</v>
      </c>
      <c r="BF7">
        <v>44320</v>
      </c>
      <c r="BG7">
        <v>4841</v>
      </c>
      <c r="BH7" t="s">
        <v>32</v>
      </c>
    </row>
    <row r="8" spans="1:60" ht="15.75" thickBot="1" x14ac:dyDescent="0.5">
      <c r="A8" s="4">
        <v>1</v>
      </c>
      <c r="B8" s="85">
        <v>2</v>
      </c>
      <c r="C8" s="91">
        <f t="shared" si="2"/>
        <v>0</v>
      </c>
      <c r="D8" s="50" t="s">
        <v>32</v>
      </c>
      <c r="E8" s="5" t="s">
        <v>32</v>
      </c>
      <c r="F8" s="51" t="s">
        <v>32</v>
      </c>
      <c r="G8" s="5" t="s">
        <v>32</v>
      </c>
      <c r="H8" s="51">
        <v>60930</v>
      </c>
      <c r="I8" s="5">
        <v>240</v>
      </c>
      <c r="J8" s="51">
        <v>53550</v>
      </c>
      <c r="K8" s="5">
        <v>15790</v>
      </c>
      <c r="L8" s="51">
        <v>19420</v>
      </c>
      <c r="M8" s="5">
        <v>19680</v>
      </c>
      <c r="N8" s="51">
        <v>18730</v>
      </c>
      <c r="O8" s="7" t="s">
        <v>32</v>
      </c>
      <c r="P8" s="35"/>
      <c r="Q8" s="65">
        <f t="shared" si="3"/>
        <v>38</v>
      </c>
      <c r="R8" s="36">
        <f t="shared" si="4"/>
        <v>38</v>
      </c>
      <c r="S8" s="36">
        <f t="shared" si="5"/>
        <v>38</v>
      </c>
      <c r="T8" s="36">
        <f t="shared" si="6"/>
        <v>38</v>
      </c>
      <c r="U8" s="36">
        <f t="shared" ref="U8:U71" si="17">IFERROR(38+IF(H8&gt;40000, 40000/1000*2.2,H8/1000*2.2)+IF(IF(H8&gt;140000,(140000-40000)/1000*4.3,(H8-40000)/1000*4.3)&lt;0,0,IF(H8&gt;140000,(140000-40000)/1000*4.3,(H8-40000)/1000*4.3))+IF(H8&gt;140000,(H8-140000)/1000*7.43,0),38)</f>
        <v>215.999</v>
      </c>
      <c r="V8" s="36">
        <f t="shared" si="7"/>
        <v>38.527999999999999</v>
      </c>
      <c r="W8" s="36">
        <f t="shared" si="8"/>
        <v>331.43650000000002</v>
      </c>
      <c r="X8" s="36">
        <f t="shared" si="9"/>
        <v>89.097000000000008</v>
      </c>
      <c r="Y8" s="36">
        <f t="shared" si="10"/>
        <v>104.70599999999999</v>
      </c>
      <c r="Z8" s="36">
        <f t="shared" si="11"/>
        <v>105.824</v>
      </c>
      <c r="AA8" s="36">
        <f t="shared" si="12"/>
        <v>101.739</v>
      </c>
      <c r="AB8" s="66">
        <f t="shared" si="13"/>
        <v>38</v>
      </c>
      <c r="AC8" s="19">
        <f t="shared" si="14"/>
        <v>26905.714285714286</v>
      </c>
      <c r="AD8" s="20">
        <f t="shared" si="15"/>
        <v>188340</v>
      </c>
      <c r="AE8" s="192">
        <f t="shared" si="16"/>
        <v>1177.3295000000001</v>
      </c>
      <c r="AF8" s="70">
        <v>190909</v>
      </c>
      <c r="AG8" s="29"/>
      <c r="AH8" s="43"/>
      <c r="AI8" s="29"/>
      <c r="AU8" s="89">
        <v>9105012</v>
      </c>
      <c r="AV8" s="80">
        <v>43908</v>
      </c>
      <c r="AW8" t="e">
        <v>#N/A</v>
      </c>
      <c r="AX8" t="e">
        <v>#N/A</v>
      </c>
      <c r="AY8" t="e">
        <v>#N/A</v>
      </c>
      <c r="AZ8" t="e">
        <v>#N/A</v>
      </c>
      <c r="BA8" t="e">
        <v>#N/A</v>
      </c>
      <c r="BB8" t="e">
        <v>#N/A</v>
      </c>
      <c r="BC8" t="e">
        <v>#N/A</v>
      </c>
      <c r="BD8" t="e">
        <v>#N/A</v>
      </c>
      <c r="BE8" t="e">
        <v>#N/A</v>
      </c>
      <c r="BF8" t="e">
        <v>#N/A</v>
      </c>
      <c r="BG8" t="e">
        <v>#N/A</v>
      </c>
      <c r="BH8" t="e">
        <v>#N/A</v>
      </c>
    </row>
    <row r="9" spans="1:60" ht="15.75" thickBot="1" x14ac:dyDescent="0.5">
      <c r="A9" s="4">
        <v>1</v>
      </c>
      <c r="B9" s="85">
        <v>3</v>
      </c>
      <c r="C9" s="91">
        <f t="shared" si="2"/>
        <v>0</v>
      </c>
      <c r="D9" s="50" t="s">
        <v>32</v>
      </c>
      <c r="E9" s="5" t="s">
        <v>32</v>
      </c>
      <c r="F9" s="51" t="s">
        <v>32</v>
      </c>
      <c r="G9" s="5" t="s">
        <v>32</v>
      </c>
      <c r="H9" s="51">
        <v>4280</v>
      </c>
      <c r="I9" s="5">
        <v>2640</v>
      </c>
      <c r="J9" s="51">
        <v>3480</v>
      </c>
      <c r="K9" s="5">
        <v>3260</v>
      </c>
      <c r="L9" s="51">
        <v>2980</v>
      </c>
      <c r="M9" s="5">
        <v>2160</v>
      </c>
      <c r="N9" s="51">
        <v>4560</v>
      </c>
      <c r="O9" s="7" t="s">
        <v>32</v>
      </c>
      <c r="P9" s="35"/>
      <c r="Q9" s="65">
        <f t="shared" si="3"/>
        <v>38</v>
      </c>
      <c r="R9" s="36">
        <f t="shared" si="4"/>
        <v>38</v>
      </c>
      <c r="S9" s="36">
        <f t="shared" si="5"/>
        <v>38</v>
      </c>
      <c r="T9" s="36">
        <f t="shared" si="6"/>
        <v>38</v>
      </c>
      <c r="U9" s="36">
        <f t="shared" si="17"/>
        <v>47.416000000000004</v>
      </c>
      <c r="V9" s="36">
        <f t="shared" si="7"/>
        <v>43.808</v>
      </c>
      <c r="W9" s="36">
        <f t="shared" si="8"/>
        <v>45.655999999999999</v>
      </c>
      <c r="X9" s="36">
        <f t="shared" si="9"/>
        <v>45.171999999999997</v>
      </c>
      <c r="Y9" s="36">
        <f t="shared" si="10"/>
        <v>44.555999999999997</v>
      </c>
      <c r="Z9" s="36">
        <f t="shared" si="11"/>
        <v>42.752000000000002</v>
      </c>
      <c r="AA9" s="36">
        <f t="shared" si="12"/>
        <v>48.031999999999996</v>
      </c>
      <c r="AB9" s="66">
        <f t="shared" si="13"/>
        <v>38</v>
      </c>
      <c r="AC9" s="19">
        <f t="shared" si="14"/>
        <v>3337.1428571428573</v>
      </c>
      <c r="AD9" s="20">
        <f t="shared" si="15"/>
        <v>23360</v>
      </c>
      <c r="AE9" s="192">
        <f t="shared" si="16"/>
        <v>507.392</v>
      </c>
      <c r="AG9" s="29"/>
      <c r="AH9" s="29"/>
      <c r="AI9" s="29"/>
      <c r="AU9" s="83">
        <v>87274387</v>
      </c>
      <c r="AV9" s="80">
        <v>43938</v>
      </c>
      <c r="AW9" s="90" t="s">
        <v>32</v>
      </c>
      <c r="AX9" s="90" t="s">
        <v>32</v>
      </c>
      <c r="AY9" s="90" t="s">
        <v>32</v>
      </c>
      <c r="AZ9" s="90" t="s">
        <v>32</v>
      </c>
      <c r="BA9">
        <v>7</v>
      </c>
      <c r="BB9">
        <v>204</v>
      </c>
      <c r="BC9">
        <v>301</v>
      </c>
      <c r="BD9">
        <v>336</v>
      </c>
      <c r="BE9">
        <v>1471</v>
      </c>
      <c r="BF9">
        <v>21157</v>
      </c>
      <c r="BG9">
        <v>10176</v>
      </c>
      <c r="BH9" t="s">
        <v>32</v>
      </c>
    </row>
    <row r="10" spans="1:60" ht="15.75" thickBot="1" x14ac:dyDescent="0.5">
      <c r="A10" s="4">
        <v>1</v>
      </c>
      <c r="B10" s="85">
        <v>4</v>
      </c>
      <c r="C10" s="91">
        <f t="shared" si="2"/>
        <v>0</v>
      </c>
      <c r="D10" s="50" t="s">
        <v>32</v>
      </c>
      <c r="E10" s="5" t="s">
        <v>32</v>
      </c>
      <c r="F10" s="51" t="s">
        <v>32</v>
      </c>
      <c r="G10" s="5" t="s">
        <v>32</v>
      </c>
      <c r="H10" s="51">
        <v>36470</v>
      </c>
      <c r="I10" s="5">
        <v>5750</v>
      </c>
      <c r="J10" s="51">
        <v>16810</v>
      </c>
      <c r="K10" s="5">
        <v>5650</v>
      </c>
      <c r="L10" s="51">
        <v>8680</v>
      </c>
      <c r="M10" s="5">
        <v>5070</v>
      </c>
      <c r="N10" s="51">
        <v>4660</v>
      </c>
      <c r="O10" s="7" t="s">
        <v>32</v>
      </c>
      <c r="P10" s="35"/>
      <c r="Q10" s="65">
        <f t="shared" si="3"/>
        <v>38</v>
      </c>
      <c r="R10" s="36">
        <f t="shared" si="4"/>
        <v>38</v>
      </c>
      <c r="S10" s="36">
        <f t="shared" si="5"/>
        <v>38</v>
      </c>
      <c r="T10" s="36">
        <f t="shared" si="6"/>
        <v>38</v>
      </c>
      <c r="U10" s="36">
        <f t="shared" si="17"/>
        <v>118.23400000000001</v>
      </c>
      <c r="V10" s="36">
        <f t="shared" si="7"/>
        <v>50.65</v>
      </c>
      <c r="W10" s="36">
        <f t="shared" si="8"/>
        <v>93.483000000000004</v>
      </c>
      <c r="X10" s="36">
        <f t="shared" si="9"/>
        <v>50.43</v>
      </c>
      <c r="Y10" s="36">
        <f t="shared" si="10"/>
        <v>58.524000000000001</v>
      </c>
      <c r="Z10" s="36">
        <f t="shared" si="11"/>
        <v>49.154000000000003</v>
      </c>
      <c r="AA10" s="36">
        <f t="shared" si="12"/>
        <v>48.252000000000002</v>
      </c>
      <c r="AB10" s="66">
        <f t="shared" si="13"/>
        <v>38</v>
      </c>
      <c r="AC10" s="19">
        <f t="shared" si="14"/>
        <v>11870</v>
      </c>
      <c r="AD10" s="20">
        <f t="shared" si="15"/>
        <v>83090</v>
      </c>
      <c r="AE10" s="192">
        <f t="shared" si="16"/>
        <v>658.72699999999998</v>
      </c>
      <c r="AF10" s="71" t="s">
        <v>64</v>
      </c>
      <c r="AG10" s="29"/>
      <c r="AH10" s="29"/>
      <c r="AI10" s="29"/>
      <c r="AU10" s="83">
        <v>87533982</v>
      </c>
      <c r="AV10" s="80">
        <v>43942</v>
      </c>
      <c r="AW10" s="90" t="s">
        <v>32</v>
      </c>
      <c r="AX10" s="90" t="s">
        <v>32</v>
      </c>
      <c r="AY10" s="90" t="s">
        <v>32</v>
      </c>
      <c r="AZ10" s="90" t="s">
        <v>32</v>
      </c>
      <c r="BA10">
        <v>36046</v>
      </c>
      <c r="BB10">
        <v>42800</v>
      </c>
      <c r="BC10">
        <v>52927</v>
      </c>
      <c r="BD10">
        <v>35816</v>
      </c>
      <c r="BE10">
        <v>42338</v>
      </c>
      <c r="BF10">
        <v>37165</v>
      </c>
      <c r="BG10">
        <v>19867</v>
      </c>
      <c r="BH10" t="s">
        <v>32</v>
      </c>
    </row>
    <row r="11" spans="1:60" ht="15.75" thickBot="1" x14ac:dyDescent="0.5">
      <c r="A11" s="4">
        <v>1</v>
      </c>
      <c r="B11" s="85">
        <v>6</v>
      </c>
      <c r="C11" s="91">
        <f t="shared" si="2"/>
        <v>0</v>
      </c>
      <c r="D11" s="50" t="s">
        <v>32</v>
      </c>
      <c r="E11" s="5" t="s">
        <v>32</v>
      </c>
      <c r="F11" s="51" t="s">
        <v>32</v>
      </c>
      <c r="G11" s="5" t="s">
        <v>32</v>
      </c>
      <c r="H11" s="51">
        <v>27870</v>
      </c>
      <c r="I11" s="5">
        <v>4320</v>
      </c>
      <c r="J11" s="51">
        <v>10440</v>
      </c>
      <c r="K11" s="5">
        <v>8820</v>
      </c>
      <c r="L11" s="51">
        <v>11710</v>
      </c>
      <c r="M11" s="5">
        <v>8660</v>
      </c>
      <c r="N11" s="51">
        <v>7220</v>
      </c>
      <c r="O11" s="7" t="s">
        <v>32</v>
      </c>
      <c r="P11" s="35"/>
      <c r="Q11" s="65">
        <f t="shared" si="3"/>
        <v>38</v>
      </c>
      <c r="R11" s="36">
        <f t="shared" si="4"/>
        <v>38</v>
      </c>
      <c r="S11" s="36">
        <f t="shared" si="5"/>
        <v>38</v>
      </c>
      <c r="T11" s="36">
        <f t="shared" si="6"/>
        <v>38</v>
      </c>
      <c r="U11" s="36">
        <f t="shared" si="17"/>
        <v>99.314000000000007</v>
      </c>
      <c r="V11" s="36">
        <f t="shared" si="7"/>
        <v>47.504000000000005</v>
      </c>
      <c r="W11" s="36">
        <f t="shared" si="8"/>
        <v>66.091999999999999</v>
      </c>
      <c r="X11" s="36">
        <f t="shared" si="9"/>
        <v>59.126000000000005</v>
      </c>
      <c r="Y11" s="36">
        <f t="shared" si="10"/>
        <v>71.552999999999997</v>
      </c>
      <c r="Z11" s="36">
        <f t="shared" si="11"/>
        <v>58.438000000000002</v>
      </c>
      <c r="AA11" s="36">
        <f t="shared" si="12"/>
        <v>53.884</v>
      </c>
      <c r="AB11" s="66">
        <f t="shared" si="13"/>
        <v>38</v>
      </c>
      <c r="AC11" s="19">
        <f t="shared" si="14"/>
        <v>11291.428571428571</v>
      </c>
      <c r="AD11" s="20">
        <f t="shared" si="15"/>
        <v>79040</v>
      </c>
      <c r="AE11" s="192">
        <f t="shared" si="16"/>
        <v>645.91100000000006</v>
      </c>
      <c r="AF11" s="209">
        <v>1418026</v>
      </c>
      <c r="AG11" s="29"/>
      <c r="AH11" s="29"/>
      <c r="AI11" s="29"/>
      <c r="AU11" s="83">
        <v>87533983</v>
      </c>
      <c r="AV11" s="80">
        <v>43942</v>
      </c>
      <c r="AW11" s="90" t="s">
        <v>32</v>
      </c>
      <c r="AX11" s="90" t="s">
        <v>32</v>
      </c>
      <c r="AY11" s="90" t="s">
        <v>32</v>
      </c>
      <c r="AZ11" s="90" t="s">
        <v>32</v>
      </c>
      <c r="BA11">
        <v>6426</v>
      </c>
      <c r="BB11">
        <v>475</v>
      </c>
      <c r="BC11">
        <v>533</v>
      </c>
      <c r="BD11">
        <v>553</v>
      </c>
      <c r="BE11">
        <v>995</v>
      </c>
      <c r="BF11">
        <v>484</v>
      </c>
      <c r="BG11">
        <v>679</v>
      </c>
      <c r="BH11" t="s">
        <v>32</v>
      </c>
    </row>
    <row r="12" spans="1:60" ht="15.75" thickBot="1" x14ac:dyDescent="0.5">
      <c r="A12" s="4">
        <v>1</v>
      </c>
      <c r="B12" s="85">
        <v>7</v>
      </c>
      <c r="C12" s="91">
        <f t="shared" si="2"/>
        <v>0</v>
      </c>
      <c r="D12" s="50" t="s">
        <v>32</v>
      </c>
      <c r="E12" s="5" t="s">
        <v>32</v>
      </c>
      <c r="F12" s="51" t="s">
        <v>32</v>
      </c>
      <c r="G12" s="5" t="s">
        <v>32</v>
      </c>
      <c r="H12" s="51">
        <v>60880</v>
      </c>
      <c r="I12" s="5">
        <v>10840</v>
      </c>
      <c r="J12" s="51">
        <v>10460</v>
      </c>
      <c r="K12" s="5">
        <v>6940</v>
      </c>
      <c r="L12" s="51">
        <v>18280</v>
      </c>
      <c r="M12" s="5">
        <v>11720</v>
      </c>
      <c r="N12" s="51">
        <v>10960</v>
      </c>
      <c r="O12" s="7" t="s">
        <v>32</v>
      </c>
      <c r="P12" s="35"/>
      <c r="Q12" s="65">
        <f t="shared" si="3"/>
        <v>38</v>
      </c>
      <c r="R12" s="36">
        <f t="shared" si="4"/>
        <v>38</v>
      </c>
      <c r="S12" s="36">
        <f t="shared" si="5"/>
        <v>38</v>
      </c>
      <c r="T12" s="36">
        <f t="shared" si="6"/>
        <v>38</v>
      </c>
      <c r="U12" s="36">
        <f t="shared" si="17"/>
        <v>215.78399999999999</v>
      </c>
      <c r="V12" s="36">
        <f t="shared" si="7"/>
        <v>67.811999999999998</v>
      </c>
      <c r="W12" s="36">
        <f t="shared" si="8"/>
        <v>66.177999999999997</v>
      </c>
      <c r="X12" s="36">
        <f t="shared" si="9"/>
        <v>53.268000000000001</v>
      </c>
      <c r="Y12" s="36">
        <f t="shared" si="10"/>
        <v>99.804000000000002</v>
      </c>
      <c r="Z12" s="36">
        <f t="shared" si="11"/>
        <v>71.596000000000004</v>
      </c>
      <c r="AA12" s="36">
        <f t="shared" si="12"/>
        <v>68.328000000000003</v>
      </c>
      <c r="AB12" s="66">
        <f t="shared" si="13"/>
        <v>38</v>
      </c>
      <c r="AC12" s="19">
        <f t="shared" si="14"/>
        <v>18582.857142857141</v>
      </c>
      <c r="AD12" s="20">
        <f t="shared" si="15"/>
        <v>130080</v>
      </c>
      <c r="AE12" s="192">
        <f t="shared" si="16"/>
        <v>832.77</v>
      </c>
      <c r="AF12" s="29"/>
      <c r="AG12" s="29"/>
      <c r="AH12" s="29"/>
      <c r="AI12" s="29"/>
      <c r="AU12" s="83">
        <v>87533986</v>
      </c>
      <c r="AV12" s="80">
        <v>43942</v>
      </c>
      <c r="AW12" s="90" t="s">
        <v>32</v>
      </c>
      <c r="AX12" s="90" t="s">
        <v>32</v>
      </c>
      <c r="AY12" s="90" t="s">
        <v>32</v>
      </c>
      <c r="AZ12" s="90" t="s">
        <v>32</v>
      </c>
      <c r="BA12">
        <v>20926</v>
      </c>
      <c r="BB12">
        <v>8337</v>
      </c>
      <c r="BC12">
        <v>11023</v>
      </c>
      <c r="BD12">
        <v>8204</v>
      </c>
      <c r="BE12">
        <v>9747</v>
      </c>
      <c r="BF12">
        <v>9806</v>
      </c>
      <c r="BG12">
        <v>4174</v>
      </c>
      <c r="BH12" t="s">
        <v>32</v>
      </c>
    </row>
    <row r="13" spans="1:60" ht="15.75" thickBot="1" x14ac:dyDescent="0.5">
      <c r="A13" s="4">
        <v>1</v>
      </c>
      <c r="B13" s="85">
        <v>8</v>
      </c>
      <c r="C13" s="91">
        <f t="shared" si="2"/>
        <v>0</v>
      </c>
      <c r="D13" s="50" t="s">
        <v>32</v>
      </c>
      <c r="E13" s="5" t="s">
        <v>32</v>
      </c>
      <c r="F13" s="51" t="s">
        <v>32</v>
      </c>
      <c r="G13" s="5" t="s">
        <v>32</v>
      </c>
      <c r="H13" s="51">
        <v>15450</v>
      </c>
      <c r="I13" s="5">
        <v>2870</v>
      </c>
      <c r="J13" s="51">
        <v>3030</v>
      </c>
      <c r="K13" s="5">
        <v>5370</v>
      </c>
      <c r="L13" s="51">
        <v>6090</v>
      </c>
      <c r="M13" s="5">
        <v>4560</v>
      </c>
      <c r="N13" s="51">
        <v>2440</v>
      </c>
      <c r="O13" s="7" t="s">
        <v>32</v>
      </c>
      <c r="P13" s="35"/>
      <c r="Q13" s="65">
        <f t="shared" si="3"/>
        <v>38</v>
      </c>
      <c r="R13" s="36">
        <f t="shared" si="4"/>
        <v>38</v>
      </c>
      <c r="S13" s="36">
        <f t="shared" si="5"/>
        <v>38</v>
      </c>
      <c r="T13" s="36">
        <f t="shared" si="6"/>
        <v>38</v>
      </c>
      <c r="U13" s="36">
        <f t="shared" si="17"/>
        <v>71.990000000000009</v>
      </c>
      <c r="V13" s="36">
        <f t="shared" si="7"/>
        <v>44.314</v>
      </c>
      <c r="W13" s="36">
        <f t="shared" si="8"/>
        <v>44.665999999999997</v>
      </c>
      <c r="X13" s="36">
        <f t="shared" si="9"/>
        <v>49.814</v>
      </c>
      <c r="Y13" s="36">
        <f t="shared" si="10"/>
        <v>51.398000000000003</v>
      </c>
      <c r="Z13" s="36">
        <f t="shared" si="11"/>
        <v>48.031999999999996</v>
      </c>
      <c r="AA13" s="36">
        <f t="shared" si="12"/>
        <v>43.368000000000002</v>
      </c>
      <c r="AB13" s="66">
        <f t="shared" si="13"/>
        <v>38</v>
      </c>
      <c r="AC13" s="19">
        <f t="shared" si="14"/>
        <v>5687.1428571428569</v>
      </c>
      <c r="AD13" s="20">
        <f t="shared" si="15"/>
        <v>39810</v>
      </c>
      <c r="AE13" s="192">
        <f t="shared" si="16"/>
        <v>543.58200000000011</v>
      </c>
      <c r="AF13" s="71" t="s">
        <v>228</v>
      </c>
      <c r="AG13" s="55"/>
      <c r="AH13" s="29"/>
      <c r="AI13" s="29"/>
      <c r="AU13" s="83">
        <v>87533987</v>
      </c>
      <c r="AV13" s="80">
        <v>43942</v>
      </c>
      <c r="AW13" s="90" t="s">
        <v>32</v>
      </c>
      <c r="AX13" s="90" t="s">
        <v>32</v>
      </c>
      <c r="AY13" s="90" t="s">
        <v>32</v>
      </c>
      <c r="AZ13" s="90" t="s">
        <v>32</v>
      </c>
      <c r="BA13">
        <v>25008</v>
      </c>
      <c r="BB13">
        <v>21507</v>
      </c>
      <c r="BC13">
        <v>24996</v>
      </c>
      <c r="BD13">
        <v>18109</v>
      </c>
      <c r="BE13">
        <v>19473</v>
      </c>
      <c r="BF13">
        <v>19576</v>
      </c>
      <c r="BG13">
        <v>15684</v>
      </c>
      <c r="BH13" t="s">
        <v>32</v>
      </c>
    </row>
    <row r="14" spans="1:60" ht="15.75" thickBot="1" x14ac:dyDescent="0.5">
      <c r="A14" s="4">
        <v>1</v>
      </c>
      <c r="B14" s="85">
        <v>9</v>
      </c>
      <c r="C14" s="91">
        <f t="shared" si="2"/>
        <v>0</v>
      </c>
      <c r="D14" s="50" t="s">
        <v>32</v>
      </c>
      <c r="E14" s="5" t="s">
        <v>32</v>
      </c>
      <c r="F14" s="51" t="s">
        <v>32</v>
      </c>
      <c r="G14" s="5" t="s">
        <v>32</v>
      </c>
      <c r="H14" s="51">
        <v>5230</v>
      </c>
      <c r="I14" s="5">
        <v>1370</v>
      </c>
      <c r="J14" s="51">
        <v>1850</v>
      </c>
      <c r="K14" s="5">
        <v>2970</v>
      </c>
      <c r="L14" s="51">
        <v>3760</v>
      </c>
      <c r="M14" s="5">
        <v>2970</v>
      </c>
      <c r="N14" s="51">
        <v>1800</v>
      </c>
      <c r="O14" s="7" t="s">
        <v>32</v>
      </c>
      <c r="P14" s="35"/>
      <c r="Q14" s="65">
        <f t="shared" si="3"/>
        <v>38</v>
      </c>
      <c r="R14" s="36">
        <f t="shared" si="4"/>
        <v>38</v>
      </c>
      <c r="S14" s="36">
        <f t="shared" si="5"/>
        <v>38</v>
      </c>
      <c r="T14" s="36">
        <f t="shared" si="6"/>
        <v>38</v>
      </c>
      <c r="U14" s="36">
        <f t="shared" si="17"/>
        <v>49.506</v>
      </c>
      <c r="V14" s="36">
        <f t="shared" si="7"/>
        <v>41.014000000000003</v>
      </c>
      <c r="W14" s="36">
        <f t="shared" si="8"/>
        <v>42.07</v>
      </c>
      <c r="X14" s="36">
        <f t="shared" si="9"/>
        <v>44.533999999999999</v>
      </c>
      <c r="Y14" s="36">
        <f t="shared" si="10"/>
        <v>46.271999999999998</v>
      </c>
      <c r="Z14" s="36">
        <f t="shared" si="11"/>
        <v>44.533999999999999</v>
      </c>
      <c r="AA14" s="36">
        <f t="shared" si="12"/>
        <v>41.96</v>
      </c>
      <c r="AB14" s="66">
        <f t="shared" si="13"/>
        <v>38</v>
      </c>
      <c r="AC14" s="19">
        <f t="shared" si="14"/>
        <v>2850</v>
      </c>
      <c r="AD14" s="20">
        <f t="shared" si="15"/>
        <v>19950</v>
      </c>
      <c r="AE14" s="192">
        <f t="shared" si="16"/>
        <v>499.89</v>
      </c>
      <c r="AF14" s="70">
        <f>AF5+AF8-AF11+'Fire Line Revenue'!E27</f>
        <v>144962.10381423929</v>
      </c>
      <c r="AG14" s="55"/>
      <c r="AH14" s="29"/>
      <c r="AI14" s="29"/>
      <c r="AU14" s="83">
        <v>87591916</v>
      </c>
      <c r="AV14" s="80">
        <v>43964</v>
      </c>
      <c r="AW14" s="90" t="s">
        <v>32</v>
      </c>
      <c r="AX14" s="90" t="s">
        <v>32</v>
      </c>
      <c r="AY14" s="90" t="s">
        <v>32</v>
      </c>
      <c r="AZ14" s="90" t="s">
        <v>32</v>
      </c>
      <c r="BA14" s="90" t="s">
        <v>32</v>
      </c>
      <c r="BB14">
        <v>82</v>
      </c>
      <c r="BC14">
        <v>304</v>
      </c>
      <c r="BD14">
        <v>15</v>
      </c>
      <c r="BE14">
        <v>472</v>
      </c>
      <c r="BF14">
        <v>1427</v>
      </c>
      <c r="BG14">
        <v>12974</v>
      </c>
      <c r="BH14" t="s">
        <v>32</v>
      </c>
    </row>
    <row r="15" spans="1:60" ht="15.75" customHeight="1" thickBot="1" x14ac:dyDescent="0.5">
      <c r="A15" s="4">
        <v>1</v>
      </c>
      <c r="B15" s="85">
        <v>10</v>
      </c>
      <c r="C15" s="91">
        <f t="shared" si="2"/>
        <v>0</v>
      </c>
      <c r="D15" s="50" t="s">
        <v>32</v>
      </c>
      <c r="E15" s="5" t="s">
        <v>32</v>
      </c>
      <c r="F15" s="51" t="s">
        <v>32</v>
      </c>
      <c r="G15" s="5" t="s">
        <v>32</v>
      </c>
      <c r="H15" s="51">
        <v>4670</v>
      </c>
      <c r="I15" s="5">
        <v>2450</v>
      </c>
      <c r="J15" s="51">
        <v>3340</v>
      </c>
      <c r="K15" s="5">
        <v>25280</v>
      </c>
      <c r="L15" s="51">
        <v>37220</v>
      </c>
      <c r="M15" s="5">
        <v>20050</v>
      </c>
      <c r="N15" s="51">
        <v>16980</v>
      </c>
      <c r="O15" s="7" t="s">
        <v>32</v>
      </c>
      <c r="P15" s="35"/>
      <c r="Q15" s="65">
        <f t="shared" si="3"/>
        <v>38</v>
      </c>
      <c r="R15" s="36">
        <f t="shared" si="4"/>
        <v>38</v>
      </c>
      <c r="S15" s="36">
        <f t="shared" si="5"/>
        <v>38</v>
      </c>
      <c r="T15" s="36">
        <f t="shared" si="6"/>
        <v>38</v>
      </c>
      <c r="U15" s="36">
        <f t="shared" si="17"/>
        <v>48.274000000000001</v>
      </c>
      <c r="V15" s="36">
        <f t="shared" si="7"/>
        <v>43.39</v>
      </c>
      <c r="W15" s="36">
        <f t="shared" si="8"/>
        <v>45.347999999999999</v>
      </c>
      <c r="X15" s="36">
        <f t="shared" si="9"/>
        <v>129.904</v>
      </c>
      <c r="Y15" s="36">
        <f t="shared" si="10"/>
        <v>210.1046</v>
      </c>
      <c r="Z15" s="36">
        <f t="shared" si="11"/>
        <v>107.41499999999999</v>
      </c>
      <c r="AA15" s="36">
        <f t="shared" si="12"/>
        <v>94.213999999999999</v>
      </c>
      <c r="AB15" s="66">
        <f t="shared" si="13"/>
        <v>38</v>
      </c>
      <c r="AC15" s="19">
        <f t="shared" si="14"/>
        <v>15712.857142857143</v>
      </c>
      <c r="AD15" s="20">
        <f t="shared" si="15"/>
        <v>109990</v>
      </c>
      <c r="AE15" s="192">
        <f t="shared" si="16"/>
        <v>868.64959999999996</v>
      </c>
      <c r="AF15" s="29"/>
      <c r="AG15" s="29"/>
      <c r="AH15" s="29"/>
      <c r="AI15" s="29"/>
      <c r="AU15" s="83">
        <v>87274372</v>
      </c>
      <c r="AV15" s="80">
        <v>43965</v>
      </c>
      <c r="AW15" s="90" t="s">
        <v>32</v>
      </c>
      <c r="AX15" s="90" t="s">
        <v>32</v>
      </c>
      <c r="AY15" s="90" t="s">
        <v>32</v>
      </c>
      <c r="AZ15" s="90" t="s">
        <v>32</v>
      </c>
      <c r="BA15" s="90" t="s">
        <v>32</v>
      </c>
      <c r="BB15">
        <v>4446</v>
      </c>
      <c r="BC15">
        <v>12995</v>
      </c>
      <c r="BD15">
        <v>11561</v>
      </c>
      <c r="BE15">
        <v>12009</v>
      </c>
      <c r="BF15">
        <v>11970</v>
      </c>
      <c r="BG15">
        <v>8034</v>
      </c>
      <c r="BH15" t="s">
        <v>32</v>
      </c>
    </row>
    <row r="16" spans="1:60" ht="15.4" x14ac:dyDescent="0.45">
      <c r="A16" s="4">
        <v>1</v>
      </c>
      <c r="B16" s="85">
        <v>11</v>
      </c>
      <c r="C16" s="91">
        <f t="shared" si="2"/>
        <v>0</v>
      </c>
      <c r="D16" s="50" t="s">
        <v>32</v>
      </c>
      <c r="E16" s="5" t="s">
        <v>32</v>
      </c>
      <c r="F16" s="51" t="s">
        <v>32</v>
      </c>
      <c r="G16" s="5" t="s">
        <v>32</v>
      </c>
      <c r="H16" s="51">
        <v>4460</v>
      </c>
      <c r="I16" s="5">
        <v>1440</v>
      </c>
      <c r="J16" s="51">
        <v>1110</v>
      </c>
      <c r="K16" s="5">
        <v>4000</v>
      </c>
      <c r="L16" s="51">
        <v>3340</v>
      </c>
      <c r="M16" s="5">
        <v>1530</v>
      </c>
      <c r="N16" s="51">
        <v>1110</v>
      </c>
      <c r="O16" s="7" t="s">
        <v>32</v>
      </c>
      <c r="P16" s="35"/>
      <c r="Q16" s="65">
        <f t="shared" si="3"/>
        <v>38</v>
      </c>
      <c r="R16" s="36">
        <f t="shared" si="4"/>
        <v>38</v>
      </c>
      <c r="S16" s="36">
        <f t="shared" si="5"/>
        <v>38</v>
      </c>
      <c r="T16" s="36">
        <f t="shared" si="6"/>
        <v>38</v>
      </c>
      <c r="U16" s="36">
        <f t="shared" si="17"/>
        <v>47.811999999999998</v>
      </c>
      <c r="V16" s="36">
        <f t="shared" si="7"/>
        <v>41.167999999999999</v>
      </c>
      <c r="W16" s="36">
        <f t="shared" si="8"/>
        <v>40.442</v>
      </c>
      <c r="X16" s="36">
        <f t="shared" si="9"/>
        <v>46.8</v>
      </c>
      <c r="Y16" s="36">
        <f t="shared" si="10"/>
        <v>45.347999999999999</v>
      </c>
      <c r="Z16" s="36">
        <f t="shared" si="11"/>
        <v>41.366</v>
      </c>
      <c r="AA16" s="36">
        <f t="shared" si="12"/>
        <v>40.442</v>
      </c>
      <c r="AB16" s="66">
        <f t="shared" si="13"/>
        <v>38</v>
      </c>
      <c r="AC16" s="19">
        <f t="shared" si="14"/>
        <v>2427.1428571428573</v>
      </c>
      <c r="AD16" s="20">
        <f t="shared" si="15"/>
        <v>16990</v>
      </c>
      <c r="AE16" s="192">
        <f t="shared" si="16"/>
        <v>493.37800000000004</v>
      </c>
      <c r="AF16" s="110" t="s">
        <v>92</v>
      </c>
      <c r="AG16" s="29"/>
      <c r="AH16" s="29"/>
      <c r="AI16" s="29"/>
      <c r="AU16" s="83">
        <v>87274385</v>
      </c>
      <c r="AV16" s="80">
        <v>43965</v>
      </c>
      <c r="AW16" s="90" t="s">
        <v>32</v>
      </c>
      <c r="AX16" s="90" t="s">
        <v>32</v>
      </c>
      <c r="AY16" s="90" t="s">
        <v>32</v>
      </c>
      <c r="AZ16" s="90" t="s">
        <v>32</v>
      </c>
      <c r="BA16" s="90" t="s">
        <v>32</v>
      </c>
      <c r="BB16" t="s">
        <v>32</v>
      </c>
      <c r="BC16">
        <v>100640</v>
      </c>
      <c r="BD16">
        <v>86370</v>
      </c>
      <c r="BE16">
        <v>42050</v>
      </c>
      <c r="BF16">
        <v>56560</v>
      </c>
      <c r="BG16">
        <v>5538</v>
      </c>
      <c r="BH16" t="s">
        <v>32</v>
      </c>
    </row>
    <row r="17" spans="1:60" ht="15.75" thickBot="1" x14ac:dyDescent="0.5">
      <c r="A17" s="4">
        <v>1</v>
      </c>
      <c r="B17" s="85">
        <v>12</v>
      </c>
      <c r="C17" s="91">
        <f t="shared" si="2"/>
        <v>0</v>
      </c>
      <c r="D17" s="50" t="s">
        <v>32</v>
      </c>
      <c r="E17" s="5" t="s">
        <v>32</v>
      </c>
      <c r="F17" s="51" t="s">
        <v>32</v>
      </c>
      <c r="G17" s="5" t="s">
        <v>32</v>
      </c>
      <c r="H17" s="51">
        <v>20910</v>
      </c>
      <c r="I17" s="5">
        <v>6740</v>
      </c>
      <c r="J17" s="51">
        <v>1950</v>
      </c>
      <c r="K17" s="5">
        <v>2960</v>
      </c>
      <c r="L17" s="51">
        <v>1380</v>
      </c>
      <c r="M17" s="5">
        <v>920</v>
      </c>
      <c r="N17" s="51">
        <v>800</v>
      </c>
      <c r="O17" s="7" t="s">
        <v>32</v>
      </c>
      <c r="P17" s="35"/>
      <c r="Q17" s="65">
        <f t="shared" si="3"/>
        <v>38</v>
      </c>
      <c r="R17" s="36">
        <f t="shared" si="4"/>
        <v>38</v>
      </c>
      <c r="S17" s="36">
        <f t="shared" si="5"/>
        <v>38</v>
      </c>
      <c r="T17" s="36">
        <f t="shared" si="6"/>
        <v>38</v>
      </c>
      <c r="U17" s="36">
        <f t="shared" si="17"/>
        <v>84.00200000000001</v>
      </c>
      <c r="V17" s="36">
        <f t="shared" si="7"/>
        <v>52.828000000000003</v>
      </c>
      <c r="W17" s="36">
        <f t="shared" si="8"/>
        <v>42.29</v>
      </c>
      <c r="X17" s="36">
        <f t="shared" si="9"/>
        <v>44.512</v>
      </c>
      <c r="Y17" s="36">
        <f t="shared" si="10"/>
        <v>41.036000000000001</v>
      </c>
      <c r="Z17" s="36">
        <f t="shared" si="11"/>
        <v>40.024000000000001</v>
      </c>
      <c r="AA17" s="36">
        <f t="shared" si="12"/>
        <v>39.76</v>
      </c>
      <c r="AB17" s="66">
        <f t="shared" si="13"/>
        <v>38</v>
      </c>
      <c r="AC17" s="19">
        <f t="shared" si="14"/>
        <v>5094.2857142857147</v>
      </c>
      <c r="AD17" s="20">
        <f t="shared" si="15"/>
        <v>35660</v>
      </c>
      <c r="AE17" s="192">
        <f t="shared" si="16"/>
        <v>534.452</v>
      </c>
      <c r="AF17" s="73">
        <f>SUMIF($A$7:$A$1044,1,$AD$7:$AD$1044)/(COUNTIF(A7:A1044,1)-SUM(C7:C1005))</f>
        <v>107032.79954954956</v>
      </c>
      <c r="AG17" s="29"/>
      <c r="AH17" s="29"/>
      <c r="AI17" s="29"/>
      <c r="AU17" s="83">
        <v>87533984</v>
      </c>
      <c r="AV17" s="80">
        <v>43965</v>
      </c>
      <c r="AW17" s="90" t="s">
        <v>32</v>
      </c>
      <c r="AX17" s="90" t="s">
        <v>32</v>
      </c>
      <c r="AY17" s="90" t="s">
        <v>32</v>
      </c>
      <c r="AZ17" s="90" t="s">
        <v>32</v>
      </c>
      <c r="BA17" s="90" t="s">
        <v>32</v>
      </c>
      <c r="BB17" t="s">
        <v>32</v>
      </c>
      <c r="BC17">
        <v>4334</v>
      </c>
      <c r="BD17">
        <v>5314</v>
      </c>
      <c r="BE17">
        <v>5090</v>
      </c>
      <c r="BF17">
        <v>6550</v>
      </c>
      <c r="BG17">
        <v>3034</v>
      </c>
      <c r="BH17" t="s">
        <v>32</v>
      </c>
    </row>
    <row r="18" spans="1:60" ht="15.75" thickBot="1" x14ac:dyDescent="0.5">
      <c r="A18" s="4">
        <v>1</v>
      </c>
      <c r="B18" s="85">
        <v>13</v>
      </c>
      <c r="C18" s="91">
        <f t="shared" si="2"/>
        <v>0</v>
      </c>
      <c r="D18" s="50" t="s">
        <v>32</v>
      </c>
      <c r="E18" s="5" t="s">
        <v>32</v>
      </c>
      <c r="F18" s="51" t="s">
        <v>32</v>
      </c>
      <c r="G18" s="5" t="s">
        <v>32</v>
      </c>
      <c r="H18" s="51">
        <v>9930</v>
      </c>
      <c r="I18" s="5">
        <v>2140</v>
      </c>
      <c r="J18" s="51">
        <v>3770</v>
      </c>
      <c r="K18" s="5">
        <v>1770</v>
      </c>
      <c r="L18" s="51">
        <v>4460</v>
      </c>
      <c r="M18" s="5">
        <v>900</v>
      </c>
      <c r="N18" s="51">
        <v>1950</v>
      </c>
      <c r="O18" s="7" t="s">
        <v>32</v>
      </c>
      <c r="P18" s="35"/>
      <c r="Q18" s="65">
        <f t="shared" si="3"/>
        <v>38</v>
      </c>
      <c r="R18" s="36">
        <f t="shared" si="4"/>
        <v>38</v>
      </c>
      <c r="S18" s="36">
        <f t="shared" si="5"/>
        <v>38</v>
      </c>
      <c r="T18" s="36">
        <f t="shared" si="6"/>
        <v>38</v>
      </c>
      <c r="U18" s="36">
        <f t="shared" si="17"/>
        <v>59.846000000000004</v>
      </c>
      <c r="V18" s="36">
        <f t="shared" si="7"/>
        <v>42.707999999999998</v>
      </c>
      <c r="W18" s="36">
        <f t="shared" si="8"/>
        <v>46.293999999999997</v>
      </c>
      <c r="X18" s="36">
        <f t="shared" si="9"/>
        <v>41.893999999999998</v>
      </c>
      <c r="Y18" s="36">
        <f t="shared" si="10"/>
        <v>47.811999999999998</v>
      </c>
      <c r="Z18" s="36">
        <f t="shared" si="11"/>
        <v>39.979999999999997</v>
      </c>
      <c r="AA18" s="36">
        <f t="shared" si="12"/>
        <v>42.29</v>
      </c>
      <c r="AB18" s="66">
        <f t="shared" si="13"/>
        <v>38</v>
      </c>
      <c r="AC18" s="19">
        <f t="shared" si="14"/>
        <v>3560</v>
      </c>
      <c r="AD18" s="20">
        <f t="shared" si="15"/>
        <v>24920</v>
      </c>
      <c r="AE18" s="192">
        <f t="shared" si="16"/>
        <v>510.82400000000007</v>
      </c>
      <c r="AF18" s="29"/>
      <c r="AG18" s="56"/>
      <c r="AH18" s="29"/>
      <c r="AI18" s="29"/>
      <c r="AU18" s="83">
        <v>87274386</v>
      </c>
      <c r="AV18" s="80">
        <v>43965</v>
      </c>
      <c r="AW18" s="90" t="s">
        <v>32</v>
      </c>
      <c r="AX18" s="90" t="s">
        <v>32</v>
      </c>
      <c r="AY18" s="90" t="s">
        <v>32</v>
      </c>
      <c r="AZ18" s="90" t="s">
        <v>32</v>
      </c>
      <c r="BA18" s="90" t="s">
        <v>32</v>
      </c>
      <c r="BB18" t="s">
        <v>32</v>
      </c>
      <c r="BC18">
        <v>19358</v>
      </c>
      <c r="BD18">
        <v>10637</v>
      </c>
      <c r="BE18">
        <v>12201</v>
      </c>
      <c r="BF18">
        <v>4940</v>
      </c>
      <c r="BG18">
        <v>15809</v>
      </c>
      <c r="BH18" t="s">
        <v>32</v>
      </c>
    </row>
    <row r="19" spans="1:60" ht="15.4" x14ac:dyDescent="0.45">
      <c r="A19" s="4">
        <v>1</v>
      </c>
      <c r="B19" s="85">
        <v>15</v>
      </c>
      <c r="C19" s="91">
        <f t="shared" si="2"/>
        <v>0</v>
      </c>
      <c r="D19" s="50" t="s">
        <v>32</v>
      </c>
      <c r="E19" s="5" t="s">
        <v>32</v>
      </c>
      <c r="F19" s="51" t="s">
        <v>32</v>
      </c>
      <c r="G19" s="5" t="s">
        <v>32</v>
      </c>
      <c r="H19" s="51">
        <v>17170</v>
      </c>
      <c r="I19" s="5">
        <v>5710</v>
      </c>
      <c r="J19" s="51">
        <v>5950</v>
      </c>
      <c r="K19" s="5">
        <v>3300</v>
      </c>
      <c r="L19" s="51">
        <v>7050</v>
      </c>
      <c r="M19" s="5">
        <v>4610</v>
      </c>
      <c r="N19" s="51">
        <v>1870</v>
      </c>
      <c r="O19" s="7" t="s">
        <v>32</v>
      </c>
      <c r="P19" s="35"/>
      <c r="Q19" s="65">
        <f t="shared" si="3"/>
        <v>38</v>
      </c>
      <c r="R19" s="36">
        <f t="shared" si="4"/>
        <v>38</v>
      </c>
      <c r="S19" s="36">
        <f t="shared" si="5"/>
        <v>38</v>
      </c>
      <c r="T19" s="36">
        <f t="shared" si="6"/>
        <v>38</v>
      </c>
      <c r="U19" s="36">
        <f t="shared" si="17"/>
        <v>75.774000000000001</v>
      </c>
      <c r="V19" s="36">
        <f t="shared" si="7"/>
        <v>50.561999999999998</v>
      </c>
      <c r="W19" s="36">
        <f t="shared" si="8"/>
        <v>51.09</v>
      </c>
      <c r="X19" s="36">
        <f t="shared" si="9"/>
        <v>45.26</v>
      </c>
      <c r="Y19" s="36">
        <f t="shared" si="10"/>
        <v>53.510000000000005</v>
      </c>
      <c r="Z19" s="36">
        <f t="shared" si="11"/>
        <v>48.142000000000003</v>
      </c>
      <c r="AA19" s="36">
        <f t="shared" si="12"/>
        <v>42.114000000000004</v>
      </c>
      <c r="AB19" s="66">
        <f t="shared" si="13"/>
        <v>38</v>
      </c>
      <c r="AC19" s="19">
        <f t="shared" si="14"/>
        <v>6522.8571428571431</v>
      </c>
      <c r="AD19" s="20">
        <f t="shared" si="15"/>
        <v>45660</v>
      </c>
      <c r="AE19" s="192">
        <f t="shared" si="16"/>
        <v>556.452</v>
      </c>
      <c r="AF19" s="110" t="s">
        <v>93</v>
      </c>
      <c r="AG19" s="55"/>
      <c r="AH19" s="29"/>
      <c r="AI19" s="29"/>
      <c r="AU19" s="83">
        <v>87274371</v>
      </c>
      <c r="AV19" s="80">
        <v>43966</v>
      </c>
      <c r="AW19" s="90" t="s">
        <v>32</v>
      </c>
      <c r="AX19" s="90" t="s">
        <v>32</v>
      </c>
      <c r="AY19" s="90" t="s">
        <v>32</v>
      </c>
      <c r="AZ19" s="90" t="s">
        <v>32</v>
      </c>
      <c r="BA19" s="90" t="s">
        <v>32</v>
      </c>
      <c r="BB19">
        <v>7</v>
      </c>
      <c r="BC19" t="s">
        <v>32</v>
      </c>
      <c r="BD19" t="s">
        <v>32</v>
      </c>
      <c r="BE19">
        <v>53</v>
      </c>
      <c r="BF19">
        <v>4405</v>
      </c>
      <c r="BG19">
        <v>20</v>
      </c>
      <c r="BH19" t="s">
        <v>32</v>
      </c>
    </row>
    <row r="20" spans="1:60" ht="15.75" thickBot="1" x14ac:dyDescent="0.5">
      <c r="A20" s="4">
        <v>1</v>
      </c>
      <c r="B20" s="85">
        <v>16</v>
      </c>
      <c r="C20" s="91">
        <f t="shared" si="2"/>
        <v>0</v>
      </c>
      <c r="D20" s="50" t="s">
        <v>32</v>
      </c>
      <c r="E20" s="5" t="s">
        <v>32</v>
      </c>
      <c r="F20" s="51" t="s">
        <v>32</v>
      </c>
      <c r="G20" s="5" t="s">
        <v>32</v>
      </c>
      <c r="H20" s="51">
        <v>33440</v>
      </c>
      <c r="I20" s="5">
        <v>45030</v>
      </c>
      <c r="J20" s="51">
        <v>41240</v>
      </c>
      <c r="K20" s="5">
        <v>39660</v>
      </c>
      <c r="L20" s="51">
        <v>45650</v>
      </c>
      <c r="M20" s="5">
        <v>42160</v>
      </c>
      <c r="N20" s="51">
        <v>5340</v>
      </c>
      <c r="O20" s="7" t="s">
        <v>32</v>
      </c>
      <c r="P20" s="35"/>
      <c r="Q20" s="65">
        <f t="shared" si="3"/>
        <v>38</v>
      </c>
      <c r="R20" s="36">
        <f t="shared" si="4"/>
        <v>38</v>
      </c>
      <c r="S20" s="36">
        <f t="shared" si="5"/>
        <v>38</v>
      </c>
      <c r="T20" s="36">
        <f t="shared" si="6"/>
        <v>38</v>
      </c>
      <c r="U20" s="36">
        <f t="shared" si="17"/>
        <v>111.568</v>
      </c>
      <c r="V20" s="36">
        <f t="shared" si="7"/>
        <v>268.13290000000001</v>
      </c>
      <c r="W20" s="36">
        <f t="shared" si="8"/>
        <v>239.97319999999999</v>
      </c>
      <c r="X20" s="36">
        <f t="shared" si="9"/>
        <v>228.23379999999997</v>
      </c>
      <c r="Y20" s="36">
        <f t="shared" si="10"/>
        <v>272.73950000000002</v>
      </c>
      <c r="Z20" s="36">
        <f t="shared" si="11"/>
        <v>246.80879999999999</v>
      </c>
      <c r="AA20" s="36">
        <f t="shared" si="12"/>
        <v>49.748000000000005</v>
      </c>
      <c r="AB20" s="66">
        <f t="shared" si="13"/>
        <v>38</v>
      </c>
      <c r="AC20" s="19">
        <f t="shared" si="14"/>
        <v>36074.285714285717</v>
      </c>
      <c r="AD20" s="20">
        <f t="shared" si="15"/>
        <v>252520</v>
      </c>
      <c r="AE20" s="192">
        <f t="shared" si="16"/>
        <v>1607.2042000000001</v>
      </c>
      <c r="AF20" s="73">
        <f>SUMIF($A$7:$A$1044,1.5,$AD$7:$AD$1044)</f>
        <v>2172700</v>
      </c>
      <c r="AG20" s="29"/>
      <c r="AH20" s="29"/>
      <c r="AI20" s="29"/>
      <c r="AU20" s="83">
        <v>87591917</v>
      </c>
      <c r="AV20" s="80">
        <v>43966</v>
      </c>
      <c r="AW20" s="90" t="s">
        <v>32</v>
      </c>
      <c r="AX20" s="90" t="s">
        <v>32</v>
      </c>
      <c r="AY20" s="90" t="s">
        <v>32</v>
      </c>
      <c r="AZ20" s="90" t="s">
        <v>32</v>
      </c>
      <c r="BA20" s="90" t="s">
        <v>32</v>
      </c>
      <c r="BB20">
        <v>16</v>
      </c>
      <c r="BC20">
        <v>713</v>
      </c>
      <c r="BD20">
        <v>25</v>
      </c>
      <c r="BE20">
        <v>15</v>
      </c>
      <c r="BF20">
        <v>16</v>
      </c>
      <c r="BG20">
        <v>9</v>
      </c>
      <c r="BH20" t="s">
        <v>32</v>
      </c>
    </row>
    <row r="21" spans="1:60" ht="15.75" thickBot="1" x14ac:dyDescent="0.5">
      <c r="A21" s="4">
        <v>1</v>
      </c>
      <c r="B21" s="85">
        <v>17</v>
      </c>
      <c r="C21" s="91">
        <f t="shared" si="2"/>
        <v>0</v>
      </c>
      <c r="D21" s="50" t="s">
        <v>32</v>
      </c>
      <c r="E21" s="5" t="s">
        <v>32</v>
      </c>
      <c r="F21" s="51" t="s">
        <v>32</v>
      </c>
      <c r="G21" s="5" t="s">
        <v>32</v>
      </c>
      <c r="H21" s="51">
        <v>7760</v>
      </c>
      <c r="I21" s="5">
        <v>8530</v>
      </c>
      <c r="J21" s="51">
        <v>21610</v>
      </c>
      <c r="K21" s="5">
        <v>28060</v>
      </c>
      <c r="L21" s="51">
        <v>32440</v>
      </c>
      <c r="M21" s="5">
        <v>36310</v>
      </c>
      <c r="N21" s="51">
        <v>27790</v>
      </c>
      <c r="O21" s="7" t="s">
        <v>32</v>
      </c>
      <c r="P21" s="35"/>
      <c r="Q21" s="65">
        <f t="shared" si="3"/>
        <v>38</v>
      </c>
      <c r="R21" s="36">
        <f t="shared" si="4"/>
        <v>38</v>
      </c>
      <c r="S21" s="36">
        <f t="shared" si="5"/>
        <v>38</v>
      </c>
      <c r="T21" s="36">
        <f t="shared" si="6"/>
        <v>38</v>
      </c>
      <c r="U21" s="36">
        <f t="shared" si="17"/>
        <v>55.072000000000003</v>
      </c>
      <c r="V21" s="36">
        <f t="shared" si="7"/>
        <v>57.879000000000005</v>
      </c>
      <c r="W21" s="36">
        <f t="shared" si="8"/>
        <v>114.12299999999999</v>
      </c>
      <c r="X21" s="36">
        <f t="shared" si="9"/>
        <v>142.04579999999999</v>
      </c>
      <c r="Y21" s="36">
        <f t="shared" si="10"/>
        <v>174.58920000000001</v>
      </c>
      <c r="Z21" s="36">
        <f t="shared" si="11"/>
        <v>203.3433</v>
      </c>
      <c r="AA21" s="36">
        <f t="shared" si="12"/>
        <v>140.697</v>
      </c>
      <c r="AB21" s="66">
        <f t="shared" si="13"/>
        <v>38</v>
      </c>
      <c r="AC21" s="19">
        <f t="shared" si="14"/>
        <v>23214.285714285714</v>
      </c>
      <c r="AD21" s="20">
        <f t="shared" si="15"/>
        <v>162500</v>
      </c>
      <c r="AE21" s="192">
        <f t="shared" si="16"/>
        <v>1077.7492999999999</v>
      </c>
      <c r="AF21" s="29"/>
      <c r="AG21" s="42"/>
      <c r="AH21" s="29"/>
      <c r="AI21" s="29"/>
      <c r="AU21" s="83">
        <v>87533985</v>
      </c>
      <c r="AV21" s="80">
        <v>43972</v>
      </c>
      <c r="AW21" s="90" t="s">
        <v>32</v>
      </c>
      <c r="AX21" s="90" t="s">
        <v>32</v>
      </c>
      <c r="AY21" s="90" t="s">
        <v>32</v>
      </c>
      <c r="AZ21" s="90" t="s">
        <v>32</v>
      </c>
      <c r="BA21" s="90" t="s">
        <v>32</v>
      </c>
      <c r="BB21" t="s">
        <v>32</v>
      </c>
      <c r="BC21">
        <v>4639</v>
      </c>
      <c r="BD21">
        <v>7539</v>
      </c>
      <c r="BE21">
        <v>70387</v>
      </c>
      <c r="BF21">
        <v>16530</v>
      </c>
      <c r="BG21">
        <v>4892</v>
      </c>
      <c r="BH21" t="s">
        <v>32</v>
      </c>
    </row>
    <row r="22" spans="1:60" ht="15.4" x14ac:dyDescent="0.45">
      <c r="A22" s="4">
        <v>1</v>
      </c>
      <c r="B22" s="85">
        <v>18</v>
      </c>
      <c r="C22" s="91">
        <f t="shared" si="2"/>
        <v>0</v>
      </c>
      <c r="D22" s="50" t="s">
        <v>32</v>
      </c>
      <c r="E22" s="5" t="s">
        <v>32</v>
      </c>
      <c r="F22" s="51" t="s">
        <v>32</v>
      </c>
      <c r="G22" s="5" t="s">
        <v>32</v>
      </c>
      <c r="H22" s="51">
        <v>17420</v>
      </c>
      <c r="I22" s="5">
        <v>8040</v>
      </c>
      <c r="J22" s="51">
        <v>13600</v>
      </c>
      <c r="K22" s="5">
        <v>6850</v>
      </c>
      <c r="L22" s="51">
        <v>8700</v>
      </c>
      <c r="M22" s="5">
        <v>10130</v>
      </c>
      <c r="N22" s="51">
        <v>12690</v>
      </c>
      <c r="O22" s="7" t="s">
        <v>32</v>
      </c>
      <c r="P22" s="35"/>
      <c r="Q22" s="65">
        <f t="shared" si="3"/>
        <v>38</v>
      </c>
      <c r="R22" s="36">
        <f t="shared" si="4"/>
        <v>38</v>
      </c>
      <c r="S22" s="36">
        <f t="shared" si="5"/>
        <v>38</v>
      </c>
      <c r="T22" s="36">
        <f t="shared" si="6"/>
        <v>38</v>
      </c>
      <c r="U22" s="36">
        <f t="shared" si="17"/>
        <v>76.324000000000012</v>
      </c>
      <c r="V22" s="36">
        <f t="shared" si="7"/>
        <v>55.771999999999998</v>
      </c>
      <c r="W22" s="36">
        <f t="shared" si="8"/>
        <v>79.680000000000007</v>
      </c>
      <c r="X22" s="36">
        <f t="shared" si="9"/>
        <v>53.07</v>
      </c>
      <c r="Y22" s="36">
        <f t="shared" si="10"/>
        <v>58.61</v>
      </c>
      <c r="Z22" s="36">
        <f t="shared" si="11"/>
        <v>64.759</v>
      </c>
      <c r="AA22" s="36">
        <f t="shared" si="12"/>
        <v>75.766999999999996</v>
      </c>
      <c r="AB22" s="66">
        <f t="shared" si="13"/>
        <v>38</v>
      </c>
      <c r="AC22" s="19">
        <f t="shared" si="14"/>
        <v>11061.428571428571</v>
      </c>
      <c r="AD22" s="20">
        <f t="shared" si="15"/>
        <v>77430</v>
      </c>
      <c r="AE22" s="192">
        <f t="shared" si="16"/>
        <v>653.98199999999997</v>
      </c>
      <c r="AF22" s="110" t="s">
        <v>94</v>
      </c>
      <c r="AG22" s="29"/>
      <c r="AH22" s="29"/>
      <c r="AI22" s="29"/>
      <c r="AU22" s="83">
        <v>87591915</v>
      </c>
      <c r="AV22" s="80">
        <v>43972</v>
      </c>
      <c r="AW22" s="90" t="s">
        <v>32</v>
      </c>
      <c r="AX22" s="90" t="s">
        <v>32</v>
      </c>
      <c r="AY22" s="90" t="s">
        <v>32</v>
      </c>
      <c r="AZ22" s="90" t="s">
        <v>32</v>
      </c>
      <c r="BA22" s="90" t="s">
        <v>32</v>
      </c>
      <c r="BB22">
        <v>9</v>
      </c>
      <c r="BC22">
        <v>83</v>
      </c>
      <c r="BD22">
        <v>388</v>
      </c>
      <c r="BE22">
        <v>10</v>
      </c>
      <c r="BF22">
        <v>226</v>
      </c>
      <c r="BG22">
        <v>108</v>
      </c>
      <c r="BH22" t="s">
        <v>32</v>
      </c>
    </row>
    <row r="23" spans="1:60" ht="15.75" thickBot="1" x14ac:dyDescent="0.5">
      <c r="A23" s="4">
        <v>1</v>
      </c>
      <c r="B23" s="85">
        <v>19</v>
      </c>
      <c r="C23" s="91">
        <f t="shared" si="2"/>
        <v>0</v>
      </c>
      <c r="D23" s="50" t="s">
        <v>32</v>
      </c>
      <c r="E23" s="5" t="s">
        <v>32</v>
      </c>
      <c r="F23" s="51" t="s">
        <v>32</v>
      </c>
      <c r="G23" s="5" t="s">
        <v>32</v>
      </c>
      <c r="H23" s="51">
        <v>35130</v>
      </c>
      <c r="I23" s="5">
        <v>3600</v>
      </c>
      <c r="J23" s="51">
        <v>9380</v>
      </c>
      <c r="K23" s="5">
        <v>5210</v>
      </c>
      <c r="L23" s="51">
        <v>9120</v>
      </c>
      <c r="M23" s="5">
        <v>3840</v>
      </c>
      <c r="N23" s="51">
        <v>6560</v>
      </c>
      <c r="O23" s="7" t="s">
        <v>32</v>
      </c>
      <c r="P23" s="35"/>
      <c r="Q23" s="65">
        <f t="shared" si="3"/>
        <v>38</v>
      </c>
      <c r="R23" s="36">
        <f t="shared" si="4"/>
        <v>38</v>
      </c>
      <c r="S23" s="36">
        <f t="shared" si="5"/>
        <v>38</v>
      </c>
      <c r="T23" s="36">
        <f t="shared" si="6"/>
        <v>38</v>
      </c>
      <c r="U23" s="36">
        <f t="shared" si="17"/>
        <v>115.28600000000002</v>
      </c>
      <c r="V23" s="36">
        <f t="shared" si="7"/>
        <v>45.92</v>
      </c>
      <c r="W23" s="36">
        <f t="shared" si="8"/>
        <v>61.533999999999999</v>
      </c>
      <c r="X23" s="36">
        <f t="shared" si="9"/>
        <v>49.462000000000003</v>
      </c>
      <c r="Y23" s="36">
        <f t="shared" si="10"/>
        <v>60.416000000000004</v>
      </c>
      <c r="Z23" s="36">
        <f t="shared" si="11"/>
        <v>46.448</v>
      </c>
      <c r="AA23" s="36">
        <f t="shared" si="12"/>
        <v>52.432000000000002</v>
      </c>
      <c r="AB23" s="66">
        <f t="shared" si="13"/>
        <v>38</v>
      </c>
      <c r="AC23" s="19">
        <f t="shared" si="14"/>
        <v>10405.714285714286</v>
      </c>
      <c r="AD23" s="20">
        <f t="shared" si="15"/>
        <v>72840</v>
      </c>
      <c r="AE23" s="192">
        <f t="shared" si="16"/>
        <v>621.49800000000005</v>
      </c>
      <c r="AF23" s="73">
        <f>SUMIF($A$7:$A$1044,2,$AD$7:$AD$1044)/COUNTIF($A$7:$A$1044,2)</f>
        <v>530226.66666666663</v>
      </c>
      <c r="AG23" s="29"/>
      <c r="AH23" s="29"/>
      <c r="AI23" s="29"/>
      <c r="AU23" s="83">
        <v>87591918</v>
      </c>
      <c r="AV23" s="80">
        <v>43972</v>
      </c>
      <c r="AW23" s="90" t="s">
        <v>32</v>
      </c>
      <c r="AX23" s="90" t="s">
        <v>32</v>
      </c>
      <c r="AY23" s="90" t="s">
        <v>32</v>
      </c>
      <c r="AZ23" s="90" t="s">
        <v>32</v>
      </c>
      <c r="BA23" s="90" t="s">
        <v>32</v>
      </c>
      <c r="BB23">
        <v>1348</v>
      </c>
      <c r="BC23">
        <v>2943</v>
      </c>
      <c r="BD23">
        <v>2450</v>
      </c>
      <c r="BE23">
        <v>2304</v>
      </c>
      <c r="BF23">
        <v>2295</v>
      </c>
      <c r="BG23">
        <v>1938</v>
      </c>
      <c r="BH23" t="s">
        <v>32</v>
      </c>
    </row>
    <row r="24" spans="1:60" ht="15.75" thickBot="1" x14ac:dyDescent="0.5">
      <c r="A24" s="4">
        <v>1</v>
      </c>
      <c r="B24" s="85">
        <v>20</v>
      </c>
      <c r="C24" s="91">
        <f t="shared" si="2"/>
        <v>0</v>
      </c>
      <c r="D24" s="50" t="s">
        <v>32</v>
      </c>
      <c r="E24" s="5" t="s">
        <v>32</v>
      </c>
      <c r="F24" s="51" t="s">
        <v>32</v>
      </c>
      <c r="G24" s="5" t="s">
        <v>32</v>
      </c>
      <c r="H24" s="51">
        <v>31840</v>
      </c>
      <c r="I24" s="5">
        <v>5320</v>
      </c>
      <c r="J24" s="51">
        <v>8610</v>
      </c>
      <c r="K24" s="5">
        <v>5360</v>
      </c>
      <c r="L24" s="51">
        <v>6780</v>
      </c>
      <c r="M24" s="5">
        <v>24380</v>
      </c>
      <c r="N24" s="51">
        <v>7050</v>
      </c>
      <c r="O24" s="7" t="s">
        <v>32</v>
      </c>
      <c r="P24" s="35"/>
      <c r="Q24" s="65">
        <f t="shared" si="3"/>
        <v>38</v>
      </c>
      <c r="R24" s="36">
        <f t="shared" si="4"/>
        <v>38</v>
      </c>
      <c r="S24" s="36">
        <f t="shared" si="5"/>
        <v>38</v>
      </c>
      <c r="T24" s="36">
        <f t="shared" si="6"/>
        <v>38</v>
      </c>
      <c r="U24" s="36">
        <f t="shared" si="17"/>
        <v>108.048</v>
      </c>
      <c r="V24" s="36">
        <f t="shared" si="7"/>
        <v>49.704000000000001</v>
      </c>
      <c r="W24" s="36">
        <f t="shared" si="8"/>
        <v>58.222999999999999</v>
      </c>
      <c r="X24" s="36">
        <f t="shared" si="9"/>
        <v>49.792000000000002</v>
      </c>
      <c r="Y24" s="36">
        <f t="shared" si="10"/>
        <v>52.916000000000004</v>
      </c>
      <c r="Z24" s="36">
        <f t="shared" si="11"/>
        <v>126.03399999999999</v>
      </c>
      <c r="AA24" s="36">
        <f t="shared" si="12"/>
        <v>53.510000000000005</v>
      </c>
      <c r="AB24" s="66">
        <f t="shared" si="13"/>
        <v>38</v>
      </c>
      <c r="AC24" s="19">
        <f t="shared" si="14"/>
        <v>12762.857142857143</v>
      </c>
      <c r="AD24" s="20">
        <f t="shared" si="15"/>
        <v>89340</v>
      </c>
      <c r="AE24" s="192">
        <f t="shared" si="16"/>
        <v>688.22700000000009</v>
      </c>
      <c r="AF24" s="29"/>
      <c r="AG24" s="29"/>
      <c r="AH24" s="29"/>
      <c r="AI24" s="29"/>
      <c r="AU24" s="83">
        <v>87591919</v>
      </c>
      <c r="AV24" s="80">
        <v>43972</v>
      </c>
      <c r="AW24" s="90" t="s">
        <v>32</v>
      </c>
      <c r="AX24" s="90" t="s">
        <v>32</v>
      </c>
      <c r="AY24" s="90" t="s">
        <v>32</v>
      </c>
      <c r="AZ24" s="90" t="s">
        <v>32</v>
      </c>
      <c r="BA24" s="90" t="s">
        <v>32</v>
      </c>
      <c r="BB24">
        <v>10</v>
      </c>
      <c r="BC24">
        <v>14</v>
      </c>
      <c r="BD24">
        <v>20</v>
      </c>
      <c r="BE24">
        <v>25</v>
      </c>
      <c r="BF24">
        <v>309</v>
      </c>
      <c r="BG24">
        <v>341</v>
      </c>
      <c r="BH24" t="s">
        <v>32</v>
      </c>
    </row>
    <row r="25" spans="1:60" ht="15.4" x14ac:dyDescent="0.45">
      <c r="A25" s="4">
        <v>1</v>
      </c>
      <c r="B25" s="85">
        <v>21</v>
      </c>
      <c r="C25" s="91">
        <f t="shared" si="2"/>
        <v>0</v>
      </c>
      <c r="D25" s="50" t="s">
        <v>32</v>
      </c>
      <c r="E25" s="5" t="s">
        <v>32</v>
      </c>
      <c r="F25" s="51" t="s">
        <v>32</v>
      </c>
      <c r="G25" s="5" t="s">
        <v>32</v>
      </c>
      <c r="H25" s="51">
        <v>3390</v>
      </c>
      <c r="I25" s="5">
        <v>750</v>
      </c>
      <c r="J25" s="51">
        <v>9720</v>
      </c>
      <c r="K25" s="5">
        <v>20880</v>
      </c>
      <c r="L25" s="51">
        <v>28840</v>
      </c>
      <c r="M25" s="5">
        <v>26950</v>
      </c>
      <c r="N25" s="51">
        <v>17240</v>
      </c>
      <c r="O25" s="7" t="s">
        <v>32</v>
      </c>
      <c r="P25" s="35"/>
      <c r="Q25" s="65">
        <f t="shared" si="3"/>
        <v>38</v>
      </c>
      <c r="R25" s="36">
        <f t="shared" si="4"/>
        <v>38</v>
      </c>
      <c r="S25" s="36">
        <f t="shared" si="5"/>
        <v>38</v>
      </c>
      <c r="T25" s="36">
        <f t="shared" si="6"/>
        <v>38</v>
      </c>
      <c r="U25" s="36">
        <f t="shared" si="17"/>
        <v>45.457999999999998</v>
      </c>
      <c r="V25" s="36">
        <f t="shared" si="7"/>
        <v>39.65</v>
      </c>
      <c r="W25" s="36">
        <f t="shared" si="8"/>
        <v>62.996000000000002</v>
      </c>
      <c r="X25" s="36">
        <f t="shared" si="9"/>
        <v>110.98400000000001</v>
      </c>
      <c r="Y25" s="36">
        <f t="shared" si="10"/>
        <v>147.84119999999999</v>
      </c>
      <c r="Z25" s="36">
        <f t="shared" si="11"/>
        <v>137.08500000000001</v>
      </c>
      <c r="AA25" s="36">
        <f t="shared" si="12"/>
        <v>95.331999999999994</v>
      </c>
      <c r="AB25" s="66">
        <f t="shared" si="13"/>
        <v>38</v>
      </c>
      <c r="AC25" s="19">
        <f t="shared" si="14"/>
        <v>15395.714285714286</v>
      </c>
      <c r="AD25" s="20">
        <f t="shared" si="15"/>
        <v>107770</v>
      </c>
      <c r="AE25" s="192">
        <f t="shared" si="16"/>
        <v>829.34619999999995</v>
      </c>
      <c r="AF25" s="110" t="s">
        <v>95</v>
      </c>
      <c r="AG25" s="29"/>
      <c r="AH25" s="29"/>
      <c r="AI25" s="29"/>
      <c r="AU25" s="83">
        <v>87591920</v>
      </c>
      <c r="AV25" s="80">
        <v>43972</v>
      </c>
      <c r="AW25" s="90" t="s">
        <v>32</v>
      </c>
      <c r="AX25" s="90" t="s">
        <v>32</v>
      </c>
      <c r="AY25" s="90" t="s">
        <v>32</v>
      </c>
      <c r="AZ25" s="90" t="s">
        <v>32</v>
      </c>
      <c r="BA25" s="90" t="s">
        <v>32</v>
      </c>
      <c r="BB25">
        <v>9</v>
      </c>
      <c r="BC25">
        <v>9</v>
      </c>
      <c r="BD25">
        <v>1</v>
      </c>
      <c r="BE25">
        <v>192</v>
      </c>
      <c r="BF25">
        <v>262</v>
      </c>
      <c r="BG25">
        <v>197</v>
      </c>
      <c r="BH25" t="s">
        <v>32</v>
      </c>
    </row>
    <row r="26" spans="1:60" ht="15.75" thickBot="1" x14ac:dyDescent="0.5">
      <c r="A26" s="4">
        <v>1</v>
      </c>
      <c r="B26" s="85">
        <v>22</v>
      </c>
      <c r="C26" s="91">
        <f t="shared" si="2"/>
        <v>0</v>
      </c>
      <c r="D26" s="50" t="s">
        <v>32</v>
      </c>
      <c r="E26" s="5" t="s">
        <v>32</v>
      </c>
      <c r="F26" s="51" t="s">
        <v>32</v>
      </c>
      <c r="G26" s="5" t="s">
        <v>32</v>
      </c>
      <c r="H26" s="51">
        <v>6600</v>
      </c>
      <c r="I26" s="5">
        <v>1250</v>
      </c>
      <c r="J26" s="51">
        <v>3000</v>
      </c>
      <c r="K26" s="5">
        <v>45360</v>
      </c>
      <c r="L26" s="51">
        <v>44330</v>
      </c>
      <c r="M26" s="5">
        <v>35010</v>
      </c>
      <c r="N26" s="51">
        <v>29300</v>
      </c>
      <c r="O26" s="7" t="s">
        <v>32</v>
      </c>
      <c r="P26" s="35"/>
      <c r="Q26" s="65">
        <f t="shared" si="3"/>
        <v>38</v>
      </c>
      <c r="R26" s="36">
        <f t="shared" si="4"/>
        <v>38</v>
      </c>
      <c r="S26" s="36">
        <f t="shared" si="5"/>
        <v>38</v>
      </c>
      <c r="T26" s="36">
        <f t="shared" si="6"/>
        <v>38</v>
      </c>
      <c r="U26" s="36">
        <f t="shared" si="17"/>
        <v>52.519999999999996</v>
      </c>
      <c r="V26" s="36">
        <f t="shared" si="7"/>
        <v>40.75</v>
      </c>
      <c r="W26" s="36">
        <f t="shared" si="8"/>
        <v>44.6</v>
      </c>
      <c r="X26" s="36">
        <f t="shared" si="9"/>
        <v>270.58479999999997</v>
      </c>
      <c r="Y26" s="36">
        <f t="shared" si="10"/>
        <v>262.93189999999998</v>
      </c>
      <c r="Z26" s="36">
        <f t="shared" si="11"/>
        <v>193.68430000000001</v>
      </c>
      <c r="AA26" s="36">
        <f t="shared" si="12"/>
        <v>151.25899999999999</v>
      </c>
      <c r="AB26" s="66">
        <f t="shared" si="13"/>
        <v>38</v>
      </c>
      <c r="AC26" s="19">
        <f t="shared" si="14"/>
        <v>23550</v>
      </c>
      <c r="AD26" s="20">
        <f t="shared" si="15"/>
        <v>164850</v>
      </c>
      <c r="AE26" s="192">
        <f t="shared" si="16"/>
        <v>1206.33</v>
      </c>
      <c r="AF26" s="73">
        <f>SUMIF($A$7:$A$1044,3,$AD$7:$AD$1044)/COUNTIF($A$7:$A$1044,3)</f>
        <v>1055454.8</v>
      </c>
      <c r="AG26" s="29"/>
      <c r="AH26" s="29"/>
      <c r="AI26" s="29"/>
      <c r="AU26" s="83">
        <v>87591926</v>
      </c>
      <c r="AV26" s="80">
        <v>43973</v>
      </c>
      <c r="AW26" s="90" t="s">
        <v>32</v>
      </c>
      <c r="AX26" s="90" t="s">
        <v>32</v>
      </c>
      <c r="AY26" s="90" t="s">
        <v>32</v>
      </c>
      <c r="AZ26" s="90" t="s">
        <v>32</v>
      </c>
      <c r="BA26" s="90" t="s">
        <v>32</v>
      </c>
      <c r="BB26">
        <v>3314</v>
      </c>
      <c r="BC26">
        <v>18689</v>
      </c>
      <c r="BD26">
        <v>12388</v>
      </c>
      <c r="BE26">
        <v>9755</v>
      </c>
      <c r="BF26">
        <v>8899</v>
      </c>
      <c r="BG26">
        <v>5063</v>
      </c>
      <c r="BH26" t="s">
        <v>32</v>
      </c>
    </row>
    <row r="27" spans="1:60" ht="15.75" thickBot="1" x14ac:dyDescent="0.5">
      <c r="A27" s="4">
        <v>1</v>
      </c>
      <c r="B27" s="85">
        <v>23</v>
      </c>
      <c r="C27" s="91">
        <f t="shared" si="2"/>
        <v>0</v>
      </c>
      <c r="D27" s="50" t="s">
        <v>32</v>
      </c>
      <c r="E27" s="5" t="s">
        <v>32</v>
      </c>
      <c r="F27" s="51" t="s">
        <v>32</v>
      </c>
      <c r="G27" s="5" t="s">
        <v>32</v>
      </c>
      <c r="H27" s="51">
        <v>1770</v>
      </c>
      <c r="I27" s="5">
        <v>7280</v>
      </c>
      <c r="J27" s="51">
        <v>8060</v>
      </c>
      <c r="K27" s="5">
        <v>5740</v>
      </c>
      <c r="L27" s="51">
        <v>9440</v>
      </c>
      <c r="M27" s="5">
        <v>6700</v>
      </c>
      <c r="N27" s="51">
        <v>6780</v>
      </c>
      <c r="O27" s="7" t="s">
        <v>32</v>
      </c>
      <c r="P27" s="35"/>
      <c r="Q27" s="65">
        <f t="shared" si="3"/>
        <v>38</v>
      </c>
      <c r="R27" s="36">
        <f t="shared" si="4"/>
        <v>38</v>
      </c>
      <c r="S27" s="36">
        <f t="shared" si="5"/>
        <v>38</v>
      </c>
      <c r="T27" s="36">
        <f t="shared" si="6"/>
        <v>38</v>
      </c>
      <c r="U27" s="36">
        <f t="shared" si="17"/>
        <v>41.893999999999998</v>
      </c>
      <c r="V27" s="36">
        <f t="shared" si="7"/>
        <v>54.016000000000005</v>
      </c>
      <c r="W27" s="36">
        <f t="shared" si="8"/>
        <v>55.858000000000004</v>
      </c>
      <c r="X27" s="36">
        <f t="shared" si="9"/>
        <v>50.628</v>
      </c>
      <c r="Y27" s="36">
        <f t="shared" si="10"/>
        <v>61.792000000000002</v>
      </c>
      <c r="Z27" s="36">
        <f t="shared" si="11"/>
        <v>52.74</v>
      </c>
      <c r="AA27" s="36">
        <f t="shared" si="12"/>
        <v>52.916000000000004</v>
      </c>
      <c r="AB27" s="66">
        <f t="shared" si="13"/>
        <v>38</v>
      </c>
      <c r="AC27" s="19">
        <f t="shared" si="14"/>
        <v>6538.5714285714284</v>
      </c>
      <c r="AD27" s="20">
        <f t="shared" si="15"/>
        <v>45770</v>
      </c>
      <c r="AE27" s="192">
        <f t="shared" si="16"/>
        <v>559.84400000000005</v>
      </c>
      <c r="AF27" s="29"/>
      <c r="AG27" s="29"/>
      <c r="AH27" s="29"/>
      <c r="AI27" s="29"/>
      <c r="AU27" s="83">
        <v>87591922</v>
      </c>
      <c r="AV27" s="80">
        <v>43990</v>
      </c>
      <c r="AW27" s="90" t="s">
        <v>32</v>
      </c>
      <c r="AX27" s="90" t="s">
        <v>32</v>
      </c>
      <c r="AY27" s="90" t="s">
        <v>32</v>
      </c>
      <c r="AZ27" s="90" t="s">
        <v>32</v>
      </c>
      <c r="BA27" s="90" t="s">
        <v>32</v>
      </c>
      <c r="BB27" s="90" t="s">
        <v>32</v>
      </c>
      <c r="BC27" t="s">
        <v>32</v>
      </c>
      <c r="BD27">
        <v>649</v>
      </c>
      <c r="BE27">
        <v>826</v>
      </c>
      <c r="BF27">
        <v>1010</v>
      </c>
      <c r="BG27">
        <v>2829</v>
      </c>
      <c r="BH27" t="s">
        <v>32</v>
      </c>
    </row>
    <row r="28" spans="1:60" ht="15.4" x14ac:dyDescent="0.45">
      <c r="A28" s="4">
        <v>1</v>
      </c>
      <c r="B28" s="85">
        <v>24</v>
      </c>
      <c r="C28" s="91">
        <f t="shared" si="2"/>
        <v>0</v>
      </c>
      <c r="D28" s="50" t="s">
        <v>32</v>
      </c>
      <c r="E28" s="5" t="s">
        <v>32</v>
      </c>
      <c r="F28" s="51" t="s">
        <v>32</v>
      </c>
      <c r="G28" s="5" t="s">
        <v>32</v>
      </c>
      <c r="H28" s="51">
        <v>11420</v>
      </c>
      <c r="I28" s="5">
        <v>1940</v>
      </c>
      <c r="J28" s="51">
        <v>2390</v>
      </c>
      <c r="K28" s="5">
        <v>1540</v>
      </c>
      <c r="L28" s="51">
        <v>600</v>
      </c>
      <c r="M28" s="5">
        <v>2310</v>
      </c>
      <c r="N28" s="51">
        <v>2610</v>
      </c>
      <c r="O28" s="7" t="s">
        <v>32</v>
      </c>
      <c r="P28" s="35"/>
      <c r="Q28" s="65">
        <f t="shared" si="3"/>
        <v>38</v>
      </c>
      <c r="R28" s="36">
        <f t="shared" si="4"/>
        <v>38</v>
      </c>
      <c r="S28" s="36">
        <f t="shared" si="5"/>
        <v>38</v>
      </c>
      <c r="T28" s="36">
        <f t="shared" si="6"/>
        <v>38</v>
      </c>
      <c r="U28" s="36">
        <f t="shared" si="17"/>
        <v>63.124000000000002</v>
      </c>
      <c r="V28" s="36">
        <f t="shared" si="7"/>
        <v>42.268000000000001</v>
      </c>
      <c r="W28" s="36">
        <f t="shared" si="8"/>
        <v>43.258000000000003</v>
      </c>
      <c r="X28" s="36">
        <f t="shared" si="9"/>
        <v>41.387999999999998</v>
      </c>
      <c r="Y28" s="36">
        <f t="shared" si="10"/>
        <v>39.32</v>
      </c>
      <c r="Z28" s="36">
        <f t="shared" si="11"/>
        <v>43.082000000000001</v>
      </c>
      <c r="AA28" s="36">
        <f t="shared" si="12"/>
        <v>43.741999999999997</v>
      </c>
      <c r="AB28" s="66">
        <f t="shared" si="13"/>
        <v>38</v>
      </c>
      <c r="AC28" s="19">
        <f t="shared" si="14"/>
        <v>3258.5714285714284</v>
      </c>
      <c r="AD28" s="20">
        <f t="shared" si="15"/>
        <v>22810</v>
      </c>
      <c r="AE28" s="192">
        <f t="shared" si="16"/>
        <v>506.18199999999996</v>
      </c>
      <c r="AF28" s="110" t="s">
        <v>96</v>
      </c>
      <c r="AG28" s="29"/>
      <c r="AH28" s="29"/>
      <c r="AI28" s="29"/>
      <c r="AU28" s="83">
        <v>87591924</v>
      </c>
      <c r="AV28" s="80">
        <v>43990</v>
      </c>
      <c r="AW28" s="90" t="s">
        <v>32</v>
      </c>
      <c r="AX28" s="90" t="s">
        <v>32</v>
      </c>
      <c r="AY28" s="90" t="s">
        <v>32</v>
      </c>
      <c r="AZ28" s="90" t="s">
        <v>32</v>
      </c>
      <c r="BA28" s="90" t="s">
        <v>32</v>
      </c>
      <c r="BB28" s="90" t="s">
        <v>32</v>
      </c>
      <c r="BC28" t="s">
        <v>32</v>
      </c>
      <c r="BD28">
        <v>78</v>
      </c>
      <c r="BE28">
        <v>55</v>
      </c>
      <c r="BF28">
        <v>7</v>
      </c>
      <c r="BG28">
        <v>3</v>
      </c>
      <c r="BH28" t="s">
        <v>32</v>
      </c>
    </row>
    <row r="29" spans="1:60" ht="15.75" thickBot="1" x14ac:dyDescent="0.5">
      <c r="A29" s="4">
        <v>1</v>
      </c>
      <c r="B29" s="85">
        <v>25</v>
      </c>
      <c r="C29" s="91">
        <f t="shared" si="2"/>
        <v>0</v>
      </c>
      <c r="D29" s="50" t="s">
        <v>32</v>
      </c>
      <c r="E29" s="5" t="s">
        <v>32</v>
      </c>
      <c r="F29" s="51" t="s">
        <v>32</v>
      </c>
      <c r="G29" s="5" t="s">
        <v>32</v>
      </c>
      <c r="H29" s="51">
        <v>24990</v>
      </c>
      <c r="I29" s="5">
        <v>4710</v>
      </c>
      <c r="J29" s="51">
        <v>6730</v>
      </c>
      <c r="K29" s="5">
        <v>11350</v>
      </c>
      <c r="L29" s="51" t="s">
        <v>32</v>
      </c>
      <c r="M29" s="5">
        <v>3460</v>
      </c>
      <c r="N29" s="51">
        <v>70</v>
      </c>
      <c r="O29" s="7" t="s">
        <v>32</v>
      </c>
      <c r="P29" s="35"/>
      <c r="Q29" s="65">
        <f t="shared" si="3"/>
        <v>38</v>
      </c>
      <c r="R29" s="36">
        <f t="shared" si="4"/>
        <v>38</v>
      </c>
      <c r="S29" s="36">
        <f t="shared" si="5"/>
        <v>38</v>
      </c>
      <c r="T29" s="36">
        <f t="shared" si="6"/>
        <v>38</v>
      </c>
      <c r="U29" s="36">
        <f t="shared" si="17"/>
        <v>92.978000000000009</v>
      </c>
      <c r="V29" s="36">
        <f t="shared" si="7"/>
        <v>48.362000000000002</v>
      </c>
      <c r="W29" s="36">
        <f t="shared" si="8"/>
        <v>52.806000000000004</v>
      </c>
      <c r="X29" s="36">
        <f t="shared" si="9"/>
        <v>70.004999999999995</v>
      </c>
      <c r="Y29" s="36">
        <f t="shared" si="10"/>
        <v>38</v>
      </c>
      <c r="Z29" s="36">
        <f t="shared" si="11"/>
        <v>45.612000000000002</v>
      </c>
      <c r="AA29" s="36">
        <f t="shared" si="12"/>
        <v>38.154000000000003</v>
      </c>
      <c r="AB29" s="66">
        <f t="shared" si="13"/>
        <v>38</v>
      </c>
      <c r="AC29" s="19">
        <f t="shared" si="14"/>
        <v>8551.6666666666661</v>
      </c>
      <c r="AD29" s="20">
        <f t="shared" si="15"/>
        <v>51310</v>
      </c>
      <c r="AE29" s="192">
        <f t="shared" si="16"/>
        <v>575.91700000000003</v>
      </c>
      <c r="AF29" s="73">
        <f>SUMIF($A$7:$A$1044,4,$AD$7:$AD$1044)/COUNTIF($A$7:$A$1044,4)</f>
        <v>3491747.5</v>
      </c>
      <c r="AU29" s="83">
        <v>84806159</v>
      </c>
      <c r="AV29" s="80">
        <v>44000</v>
      </c>
      <c r="AW29" s="90">
        <v>8000</v>
      </c>
      <c r="AX29" s="90" t="s">
        <v>32</v>
      </c>
      <c r="AY29" s="90" t="s">
        <v>32</v>
      </c>
      <c r="AZ29" s="90" t="s">
        <v>32</v>
      </c>
      <c r="BA29" s="90">
        <v>7030</v>
      </c>
      <c r="BB29" s="90">
        <v>1960</v>
      </c>
      <c r="BC29">
        <v>35860</v>
      </c>
      <c r="BD29" t="s">
        <v>32</v>
      </c>
      <c r="BE29">
        <v>40422</v>
      </c>
      <c r="BF29">
        <v>2907</v>
      </c>
      <c r="BG29">
        <v>12632</v>
      </c>
      <c r="BH29" t="s">
        <v>32</v>
      </c>
    </row>
    <row r="30" spans="1:60" ht="15.75" thickBot="1" x14ac:dyDescent="0.5">
      <c r="A30" s="4">
        <v>1</v>
      </c>
      <c r="B30" s="85">
        <v>26</v>
      </c>
      <c r="C30" s="91">
        <f t="shared" si="2"/>
        <v>0</v>
      </c>
      <c r="D30" s="50" t="s">
        <v>32</v>
      </c>
      <c r="E30" s="5" t="s">
        <v>32</v>
      </c>
      <c r="F30" s="51" t="s">
        <v>32</v>
      </c>
      <c r="G30" s="5" t="s">
        <v>32</v>
      </c>
      <c r="H30" s="51">
        <v>9040</v>
      </c>
      <c r="I30" s="5">
        <v>2130</v>
      </c>
      <c r="J30" s="51">
        <v>2530</v>
      </c>
      <c r="K30" s="5">
        <v>1800</v>
      </c>
      <c r="L30" s="51">
        <v>1020</v>
      </c>
      <c r="M30" s="5">
        <v>480</v>
      </c>
      <c r="N30" s="51">
        <v>690</v>
      </c>
      <c r="O30" s="7" t="s">
        <v>32</v>
      </c>
      <c r="P30" s="35"/>
      <c r="Q30" s="65">
        <f t="shared" si="3"/>
        <v>38</v>
      </c>
      <c r="R30" s="36">
        <f t="shared" si="4"/>
        <v>38</v>
      </c>
      <c r="S30" s="36">
        <f t="shared" si="5"/>
        <v>38</v>
      </c>
      <c r="T30" s="36">
        <f t="shared" si="6"/>
        <v>38</v>
      </c>
      <c r="U30" s="36">
        <f t="shared" si="17"/>
        <v>57.887999999999998</v>
      </c>
      <c r="V30" s="36">
        <f t="shared" si="7"/>
        <v>42.686</v>
      </c>
      <c r="W30" s="36">
        <f t="shared" si="8"/>
        <v>43.566000000000003</v>
      </c>
      <c r="X30" s="36">
        <f t="shared" si="9"/>
        <v>41.96</v>
      </c>
      <c r="Y30" s="36">
        <f t="shared" si="10"/>
        <v>40.244</v>
      </c>
      <c r="Z30" s="36">
        <f t="shared" si="11"/>
        <v>39.055999999999997</v>
      </c>
      <c r="AA30" s="36">
        <f t="shared" si="12"/>
        <v>39.518000000000001</v>
      </c>
      <c r="AB30" s="66">
        <f t="shared" si="13"/>
        <v>38</v>
      </c>
      <c r="AC30" s="19">
        <f t="shared" si="14"/>
        <v>2527.1428571428573</v>
      </c>
      <c r="AD30" s="20">
        <f t="shared" si="15"/>
        <v>17690</v>
      </c>
      <c r="AE30" s="192">
        <f t="shared" si="16"/>
        <v>494.91799999999989</v>
      </c>
      <c r="AU30" s="83">
        <v>87591891</v>
      </c>
      <c r="AV30" s="80">
        <v>44004</v>
      </c>
      <c r="AW30" s="90" t="s">
        <v>32</v>
      </c>
      <c r="AX30" s="90" t="s">
        <v>32</v>
      </c>
      <c r="AY30" s="90" t="s">
        <v>32</v>
      </c>
      <c r="AZ30" s="90" t="s">
        <v>32</v>
      </c>
      <c r="BA30" s="90" t="s">
        <v>32</v>
      </c>
      <c r="BB30" s="90" t="s">
        <v>32</v>
      </c>
      <c r="BC30">
        <v>9</v>
      </c>
      <c r="BD30">
        <v>24672</v>
      </c>
      <c r="BE30">
        <v>3109</v>
      </c>
      <c r="BF30">
        <v>1268</v>
      </c>
      <c r="BG30">
        <v>2521</v>
      </c>
      <c r="BH30" t="s">
        <v>32</v>
      </c>
    </row>
    <row r="31" spans="1:60" ht="15.4" x14ac:dyDescent="0.45">
      <c r="A31" s="4">
        <v>1</v>
      </c>
      <c r="B31" s="85">
        <v>27</v>
      </c>
      <c r="C31" s="91">
        <f t="shared" si="2"/>
        <v>0</v>
      </c>
      <c r="D31" s="50" t="s">
        <v>32</v>
      </c>
      <c r="E31" s="5" t="s">
        <v>32</v>
      </c>
      <c r="F31" s="51" t="s">
        <v>32</v>
      </c>
      <c r="G31" s="5" t="s">
        <v>32</v>
      </c>
      <c r="H31" s="51">
        <v>27120</v>
      </c>
      <c r="I31" s="5">
        <v>10140</v>
      </c>
      <c r="J31" s="51">
        <v>10040</v>
      </c>
      <c r="K31" s="5">
        <v>11780</v>
      </c>
      <c r="L31" s="51">
        <v>13010</v>
      </c>
      <c r="M31" s="5">
        <v>10990</v>
      </c>
      <c r="N31" s="51">
        <v>5750</v>
      </c>
      <c r="O31" s="7" t="s">
        <v>32</v>
      </c>
      <c r="P31" s="35"/>
      <c r="Q31" s="65">
        <f t="shared" si="3"/>
        <v>38</v>
      </c>
      <c r="R31" s="36">
        <f t="shared" si="4"/>
        <v>38</v>
      </c>
      <c r="S31" s="36">
        <f t="shared" si="5"/>
        <v>38</v>
      </c>
      <c r="T31" s="36">
        <f t="shared" si="6"/>
        <v>38</v>
      </c>
      <c r="U31" s="36">
        <f t="shared" si="17"/>
        <v>97.664000000000016</v>
      </c>
      <c r="V31" s="36">
        <f t="shared" si="7"/>
        <v>64.802000000000007</v>
      </c>
      <c r="W31" s="36">
        <f t="shared" si="8"/>
        <v>64.372</v>
      </c>
      <c r="X31" s="36">
        <f t="shared" si="9"/>
        <v>71.853999999999999</v>
      </c>
      <c r="Y31" s="36">
        <f t="shared" si="10"/>
        <v>77.143000000000001</v>
      </c>
      <c r="Z31" s="36">
        <f t="shared" si="11"/>
        <v>68.457000000000008</v>
      </c>
      <c r="AA31" s="36">
        <f t="shared" si="12"/>
        <v>50.65</v>
      </c>
      <c r="AB31" s="66">
        <f t="shared" si="13"/>
        <v>38</v>
      </c>
      <c r="AC31" s="19">
        <f t="shared" si="14"/>
        <v>12690</v>
      </c>
      <c r="AD31" s="20">
        <f t="shared" si="15"/>
        <v>88830</v>
      </c>
      <c r="AE31" s="192">
        <f t="shared" si="16"/>
        <v>684.94200000000001</v>
      </c>
      <c r="AF31" s="110" t="s">
        <v>102</v>
      </c>
      <c r="AU31" s="83">
        <v>87591892</v>
      </c>
      <c r="AV31" s="80">
        <v>44004</v>
      </c>
      <c r="AW31" s="90" t="s">
        <v>32</v>
      </c>
      <c r="AX31" s="90" t="s">
        <v>32</v>
      </c>
      <c r="AY31" s="90" t="s">
        <v>32</v>
      </c>
      <c r="AZ31" s="90" t="s">
        <v>32</v>
      </c>
      <c r="BA31" s="90" t="s">
        <v>32</v>
      </c>
      <c r="BB31" s="90" t="s">
        <v>32</v>
      </c>
      <c r="BC31" t="s">
        <v>32</v>
      </c>
      <c r="BD31">
        <v>16</v>
      </c>
      <c r="BE31" t="s">
        <v>32</v>
      </c>
      <c r="BF31" t="s">
        <v>32</v>
      </c>
      <c r="BG31">
        <v>154</v>
      </c>
      <c r="BH31" t="s">
        <v>32</v>
      </c>
    </row>
    <row r="32" spans="1:60" ht="15.75" thickBot="1" x14ac:dyDescent="0.5">
      <c r="A32" s="4">
        <v>1</v>
      </c>
      <c r="B32" s="85">
        <v>28</v>
      </c>
      <c r="C32" s="91">
        <f t="shared" si="2"/>
        <v>0</v>
      </c>
      <c r="D32" s="50" t="s">
        <v>32</v>
      </c>
      <c r="E32" s="5" t="s">
        <v>32</v>
      </c>
      <c r="F32" s="51" t="s">
        <v>32</v>
      </c>
      <c r="G32" s="5" t="s">
        <v>32</v>
      </c>
      <c r="H32" s="51">
        <v>8480</v>
      </c>
      <c r="I32" s="5">
        <v>7310</v>
      </c>
      <c r="J32" s="51">
        <v>9380</v>
      </c>
      <c r="K32" s="5">
        <v>7360</v>
      </c>
      <c r="L32" s="51">
        <v>9850</v>
      </c>
      <c r="M32" s="5">
        <v>7460</v>
      </c>
      <c r="N32" s="51">
        <v>5220</v>
      </c>
      <c r="O32" s="7" t="s">
        <v>32</v>
      </c>
      <c r="P32" s="35"/>
      <c r="Q32" s="65">
        <f t="shared" si="3"/>
        <v>38</v>
      </c>
      <c r="R32" s="36">
        <f t="shared" si="4"/>
        <v>38</v>
      </c>
      <c r="S32" s="36">
        <f t="shared" si="5"/>
        <v>38</v>
      </c>
      <c r="T32" s="36">
        <f t="shared" si="6"/>
        <v>38</v>
      </c>
      <c r="U32" s="36">
        <f t="shared" si="17"/>
        <v>56.656000000000006</v>
      </c>
      <c r="V32" s="36">
        <f t="shared" si="7"/>
        <v>54.082000000000001</v>
      </c>
      <c r="W32" s="36">
        <f t="shared" si="8"/>
        <v>61.533999999999999</v>
      </c>
      <c r="X32" s="36">
        <f t="shared" si="9"/>
        <v>54.192000000000007</v>
      </c>
      <c r="Y32" s="36">
        <f t="shared" si="10"/>
        <v>63.555</v>
      </c>
      <c r="Z32" s="36">
        <f t="shared" si="11"/>
        <v>54.412000000000006</v>
      </c>
      <c r="AA32" s="36">
        <f t="shared" si="12"/>
        <v>49.484000000000002</v>
      </c>
      <c r="AB32" s="66">
        <f t="shared" si="13"/>
        <v>38</v>
      </c>
      <c r="AC32" s="19">
        <f t="shared" si="14"/>
        <v>7865.7142857142853</v>
      </c>
      <c r="AD32" s="20">
        <f t="shared" si="15"/>
        <v>55060</v>
      </c>
      <c r="AE32" s="192">
        <f t="shared" si="16"/>
        <v>583.91500000000008</v>
      </c>
      <c r="AF32" s="73">
        <f>SUM(AD7:AD1044)</f>
        <v>155530830</v>
      </c>
      <c r="AU32" s="83">
        <v>87591894</v>
      </c>
      <c r="AV32" s="80">
        <v>44004</v>
      </c>
      <c r="AW32" s="90" t="s">
        <v>32</v>
      </c>
      <c r="AX32" s="90" t="s">
        <v>32</v>
      </c>
      <c r="AY32" s="90" t="s">
        <v>32</v>
      </c>
      <c r="AZ32" s="90" t="s">
        <v>32</v>
      </c>
      <c r="BA32" s="90" t="s">
        <v>32</v>
      </c>
      <c r="BB32" s="90" t="s">
        <v>32</v>
      </c>
      <c r="BC32" t="s">
        <v>32</v>
      </c>
      <c r="BD32">
        <v>341</v>
      </c>
      <c r="BE32">
        <v>166</v>
      </c>
      <c r="BF32">
        <v>526</v>
      </c>
      <c r="BG32">
        <v>128</v>
      </c>
      <c r="BH32" t="s">
        <v>32</v>
      </c>
    </row>
    <row r="33" spans="1:60" ht="15.4" x14ac:dyDescent="0.45">
      <c r="A33" s="4">
        <v>1</v>
      </c>
      <c r="B33" s="85">
        <v>29</v>
      </c>
      <c r="C33" s="91">
        <f t="shared" si="2"/>
        <v>0</v>
      </c>
      <c r="D33" s="50" t="s">
        <v>32</v>
      </c>
      <c r="E33" s="5" t="s">
        <v>32</v>
      </c>
      <c r="F33" s="51" t="s">
        <v>32</v>
      </c>
      <c r="G33" s="5" t="s">
        <v>32</v>
      </c>
      <c r="H33" s="51">
        <v>74830</v>
      </c>
      <c r="I33" s="5">
        <v>7900</v>
      </c>
      <c r="J33" s="51">
        <v>11280</v>
      </c>
      <c r="K33" s="5">
        <v>6770</v>
      </c>
      <c r="L33" s="51">
        <v>12620</v>
      </c>
      <c r="M33" s="5">
        <v>17440</v>
      </c>
      <c r="N33" s="51">
        <v>7930</v>
      </c>
      <c r="O33" s="7" t="s">
        <v>32</v>
      </c>
      <c r="P33" s="35"/>
      <c r="Q33" s="65">
        <f t="shared" si="3"/>
        <v>38</v>
      </c>
      <c r="R33" s="36">
        <f t="shared" si="4"/>
        <v>38</v>
      </c>
      <c r="S33" s="36">
        <f t="shared" si="5"/>
        <v>38</v>
      </c>
      <c r="T33" s="36">
        <f t="shared" si="6"/>
        <v>38</v>
      </c>
      <c r="U33" s="36">
        <f t="shared" si="17"/>
        <v>275.76900000000001</v>
      </c>
      <c r="V33" s="36">
        <f t="shared" si="7"/>
        <v>55.38</v>
      </c>
      <c r="W33" s="36">
        <f t="shared" si="8"/>
        <v>69.704000000000008</v>
      </c>
      <c r="X33" s="36">
        <f t="shared" si="9"/>
        <v>52.893999999999998</v>
      </c>
      <c r="Y33" s="36">
        <f t="shared" si="10"/>
        <v>75.466000000000008</v>
      </c>
      <c r="Z33" s="36">
        <f t="shared" si="11"/>
        <v>96.192000000000007</v>
      </c>
      <c r="AA33" s="36">
        <f t="shared" si="12"/>
        <v>55.445999999999998</v>
      </c>
      <c r="AB33" s="66">
        <f t="shared" si="13"/>
        <v>38</v>
      </c>
      <c r="AC33" s="19">
        <f t="shared" si="14"/>
        <v>19824.285714285714</v>
      </c>
      <c r="AD33" s="20">
        <f t="shared" si="15"/>
        <v>138770</v>
      </c>
      <c r="AE33" s="192">
        <f t="shared" si="16"/>
        <v>870.85100000000011</v>
      </c>
      <c r="AU33" s="83">
        <v>87591893</v>
      </c>
      <c r="AV33" s="80">
        <v>44006.676388888889</v>
      </c>
      <c r="AW33" s="90" t="s">
        <v>32</v>
      </c>
      <c r="AX33" s="90" t="s">
        <v>32</v>
      </c>
      <c r="AY33" s="90" t="s">
        <v>32</v>
      </c>
      <c r="AZ33" s="90" t="s">
        <v>32</v>
      </c>
      <c r="BA33" s="90" t="s">
        <v>32</v>
      </c>
      <c r="BB33" s="90" t="s">
        <v>32</v>
      </c>
      <c r="BC33">
        <v>6599</v>
      </c>
      <c r="BD33">
        <v>14462</v>
      </c>
      <c r="BE33">
        <v>13245</v>
      </c>
      <c r="BF33">
        <v>752</v>
      </c>
      <c r="BG33">
        <v>1</v>
      </c>
      <c r="BH33" t="s">
        <v>32</v>
      </c>
    </row>
    <row r="34" spans="1:60" ht="15.4" x14ac:dyDescent="0.45">
      <c r="A34" s="4">
        <v>1</v>
      </c>
      <c r="B34" s="85">
        <v>30</v>
      </c>
      <c r="C34" s="91">
        <f t="shared" si="2"/>
        <v>0</v>
      </c>
      <c r="D34" s="50" t="s">
        <v>32</v>
      </c>
      <c r="E34" s="5" t="s">
        <v>32</v>
      </c>
      <c r="F34" s="51" t="s">
        <v>32</v>
      </c>
      <c r="G34" s="5" t="s">
        <v>32</v>
      </c>
      <c r="H34" s="51">
        <v>26700</v>
      </c>
      <c r="I34" s="5">
        <v>13970</v>
      </c>
      <c r="J34" s="51">
        <v>21220</v>
      </c>
      <c r="K34" s="5">
        <v>18260</v>
      </c>
      <c r="L34" s="51">
        <v>13000</v>
      </c>
      <c r="M34" s="5">
        <v>10720</v>
      </c>
      <c r="N34" s="51">
        <v>6450</v>
      </c>
      <c r="O34" s="7" t="s">
        <v>32</v>
      </c>
      <c r="P34" s="35"/>
      <c r="Q34" s="65">
        <f t="shared" si="3"/>
        <v>38</v>
      </c>
      <c r="R34" s="36">
        <f t="shared" si="4"/>
        <v>38</v>
      </c>
      <c r="S34" s="36">
        <f t="shared" si="5"/>
        <v>38</v>
      </c>
      <c r="T34" s="36">
        <f t="shared" si="6"/>
        <v>38</v>
      </c>
      <c r="U34" s="36">
        <f t="shared" si="17"/>
        <v>96.740000000000009</v>
      </c>
      <c r="V34" s="36">
        <f t="shared" si="7"/>
        <v>81.271000000000001</v>
      </c>
      <c r="W34" s="36">
        <f t="shared" si="8"/>
        <v>112.446</v>
      </c>
      <c r="X34" s="36">
        <f t="shared" si="9"/>
        <v>99.717999999999989</v>
      </c>
      <c r="Y34" s="36">
        <f t="shared" si="10"/>
        <v>77.099999999999994</v>
      </c>
      <c r="Z34" s="36">
        <f t="shared" si="11"/>
        <v>67.296000000000006</v>
      </c>
      <c r="AA34" s="36">
        <f t="shared" si="12"/>
        <v>52.19</v>
      </c>
      <c r="AB34" s="66">
        <f t="shared" si="13"/>
        <v>38</v>
      </c>
      <c r="AC34" s="19">
        <f t="shared" si="14"/>
        <v>15760</v>
      </c>
      <c r="AD34" s="20">
        <f t="shared" si="15"/>
        <v>110320</v>
      </c>
      <c r="AE34" s="192">
        <f t="shared" si="16"/>
        <v>776.76099999999997</v>
      </c>
      <c r="AF34" s="29"/>
      <c r="AG34" s="29"/>
      <c r="AU34" s="83">
        <v>87591921</v>
      </c>
      <c r="AV34" s="80">
        <v>44006.679861111108</v>
      </c>
      <c r="AW34" s="90" t="s">
        <v>32</v>
      </c>
      <c r="AX34" s="90" t="s">
        <v>32</v>
      </c>
      <c r="AY34" s="90" t="s">
        <v>32</v>
      </c>
      <c r="AZ34" s="90" t="s">
        <v>32</v>
      </c>
      <c r="BA34" s="90" t="s">
        <v>32</v>
      </c>
      <c r="BB34" s="90" t="s">
        <v>32</v>
      </c>
      <c r="BC34">
        <v>2459</v>
      </c>
      <c r="BD34">
        <v>9028</v>
      </c>
      <c r="BE34">
        <v>8477</v>
      </c>
      <c r="BF34">
        <v>85645</v>
      </c>
      <c r="BG34">
        <v>28328</v>
      </c>
      <c r="BH34" t="s">
        <v>32</v>
      </c>
    </row>
    <row r="35" spans="1:60" ht="15.4" x14ac:dyDescent="0.45">
      <c r="A35" s="4">
        <v>1</v>
      </c>
      <c r="B35" s="85">
        <v>31</v>
      </c>
      <c r="C35" s="91">
        <f t="shared" si="2"/>
        <v>0</v>
      </c>
      <c r="D35" s="50" t="s">
        <v>32</v>
      </c>
      <c r="E35" s="5" t="s">
        <v>32</v>
      </c>
      <c r="F35" s="51" t="s">
        <v>32</v>
      </c>
      <c r="G35" s="5" t="s">
        <v>32</v>
      </c>
      <c r="H35" s="51">
        <v>1560</v>
      </c>
      <c r="I35" s="5">
        <v>3660</v>
      </c>
      <c r="J35" s="51">
        <v>20090</v>
      </c>
      <c r="K35" s="5">
        <v>19790</v>
      </c>
      <c r="L35" s="51">
        <v>18940</v>
      </c>
      <c r="M35" s="5">
        <v>23570</v>
      </c>
      <c r="N35" s="51">
        <v>17420</v>
      </c>
      <c r="O35" s="7" t="s">
        <v>32</v>
      </c>
      <c r="P35" s="35"/>
      <c r="Q35" s="65">
        <f t="shared" si="3"/>
        <v>38</v>
      </c>
      <c r="R35" s="36">
        <f t="shared" si="4"/>
        <v>38</v>
      </c>
      <c r="S35" s="36">
        <f t="shared" si="5"/>
        <v>38</v>
      </c>
      <c r="T35" s="36">
        <f t="shared" si="6"/>
        <v>38</v>
      </c>
      <c r="U35" s="36">
        <f t="shared" si="17"/>
        <v>41.432000000000002</v>
      </c>
      <c r="V35" s="36">
        <f t="shared" si="7"/>
        <v>46.052</v>
      </c>
      <c r="W35" s="36">
        <f t="shared" si="8"/>
        <v>107.58699999999999</v>
      </c>
      <c r="X35" s="36">
        <f t="shared" si="9"/>
        <v>106.297</v>
      </c>
      <c r="Y35" s="36">
        <f t="shared" si="10"/>
        <v>102.642</v>
      </c>
      <c r="Z35" s="36">
        <f t="shared" si="11"/>
        <v>122.55099999999999</v>
      </c>
      <c r="AA35" s="36">
        <f t="shared" si="12"/>
        <v>96.105999999999995</v>
      </c>
      <c r="AB35" s="66">
        <f t="shared" si="13"/>
        <v>38</v>
      </c>
      <c r="AC35" s="19">
        <f t="shared" si="14"/>
        <v>15004.285714285714</v>
      </c>
      <c r="AD35" s="20">
        <f t="shared" si="15"/>
        <v>105030</v>
      </c>
      <c r="AE35" s="192">
        <f t="shared" si="16"/>
        <v>812.66699999999992</v>
      </c>
      <c r="AF35" s="29"/>
      <c r="AG35" s="29"/>
      <c r="AU35" s="83">
        <v>87591925</v>
      </c>
      <c r="AV35" s="80">
        <v>44012</v>
      </c>
      <c r="AW35" s="90" t="s">
        <v>32</v>
      </c>
      <c r="AX35" s="90" t="s">
        <v>32</v>
      </c>
      <c r="AY35" s="90" t="s">
        <v>32</v>
      </c>
      <c r="AZ35" s="90" t="s">
        <v>32</v>
      </c>
      <c r="BA35" s="90" t="s">
        <v>32</v>
      </c>
      <c r="BB35" s="90" t="s">
        <v>32</v>
      </c>
      <c r="BC35" t="s">
        <v>32</v>
      </c>
      <c r="BD35" t="s">
        <v>32</v>
      </c>
      <c r="BE35">
        <v>387</v>
      </c>
      <c r="BF35">
        <v>916</v>
      </c>
      <c r="BG35">
        <v>533</v>
      </c>
      <c r="BH35" t="s">
        <v>32</v>
      </c>
    </row>
    <row r="36" spans="1:60" ht="15.4" x14ac:dyDescent="0.45">
      <c r="A36" s="4">
        <v>1</v>
      </c>
      <c r="B36" s="85">
        <v>32</v>
      </c>
      <c r="C36" s="91">
        <f t="shared" si="2"/>
        <v>0</v>
      </c>
      <c r="D36" s="50" t="s">
        <v>32</v>
      </c>
      <c r="E36" s="5" t="s">
        <v>32</v>
      </c>
      <c r="F36" s="51" t="s">
        <v>32</v>
      </c>
      <c r="G36" s="5" t="s">
        <v>32</v>
      </c>
      <c r="H36" s="51">
        <v>17280</v>
      </c>
      <c r="I36" s="5">
        <v>10780</v>
      </c>
      <c r="J36" s="51">
        <v>19760</v>
      </c>
      <c r="K36" s="5">
        <v>65110</v>
      </c>
      <c r="L36" s="51">
        <v>14660</v>
      </c>
      <c r="M36" s="5">
        <v>18460</v>
      </c>
      <c r="N36" s="51">
        <v>8720</v>
      </c>
      <c r="O36" s="7" t="s">
        <v>32</v>
      </c>
      <c r="P36" s="35"/>
      <c r="Q36" s="65">
        <f t="shared" si="3"/>
        <v>38</v>
      </c>
      <c r="R36" s="36">
        <f t="shared" si="4"/>
        <v>38</v>
      </c>
      <c r="S36" s="36">
        <f t="shared" si="5"/>
        <v>38</v>
      </c>
      <c r="T36" s="36">
        <f t="shared" si="6"/>
        <v>38</v>
      </c>
      <c r="U36" s="36">
        <f t="shared" si="17"/>
        <v>76.016000000000005</v>
      </c>
      <c r="V36" s="36">
        <f t="shared" si="7"/>
        <v>67.554000000000002</v>
      </c>
      <c r="W36" s="36">
        <f t="shared" si="8"/>
        <v>106.16800000000001</v>
      </c>
      <c r="X36" s="36">
        <f t="shared" si="9"/>
        <v>417.32729999999992</v>
      </c>
      <c r="Y36" s="36">
        <f t="shared" si="10"/>
        <v>84.238</v>
      </c>
      <c r="Z36" s="36">
        <f t="shared" si="11"/>
        <v>100.578</v>
      </c>
      <c r="AA36" s="36">
        <f t="shared" si="12"/>
        <v>58.695999999999998</v>
      </c>
      <c r="AB36" s="66">
        <f t="shared" si="13"/>
        <v>38</v>
      </c>
      <c r="AC36" s="19">
        <f t="shared" si="14"/>
        <v>22110</v>
      </c>
      <c r="AD36" s="20">
        <f t="shared" si="15"/>
        <v>154770</v>
      </c>
      <c r="AE36" s="192">
        <f t="shared" si="16"/>
        <v>1100.5772999999999</v>
      </c>
      <c r="AF36" s="29"/>
      <c r="AG36" s="29"/>
      <c r="AU36" s="83">
        <v>86691135</v>
      </c>
      <c r="AV36" s="80">
        <v>44013</v>
      </c>
      <c r="AW36" s="90" t="s">
        <v>32</v>
      </c>
      <c r="AX36" s="90" t="s">
        <v>32</v>
      </c>
      <c r="AY36" s="90" t="s">
        <v>32</v>
      </c>
      <c r="AZ36" s="90" t="s">
        <v>32</v>
      </c>
      <c r="BA36" s="90">
        <v>385</v>
      </c>
      <c r="BB36" s="90">
        <v>863</v>
      </c>
      <c r="BC36">
        <v>32701</v>
      </c>
      <c r="BD36" t="s">
        <v>32</v>
      </c>
      <c r="BE36">
        <v>15767</v>
      </c>
      <c r="BF36">
        <v>14167</v>
      </c>
      <c r="BG36">
        <v>14167</v>
      </c>
      <c r="BH36" t="s">
        <v>32</v>
      </c>
    </row>
    <row r="37" spans="1:60" ht="15.4" x14ac:dyDescent="0.45">
      <c r="A37" s="4">
        <v>1</v>
      </c>
      <c r="B37" s="85">
        <v>33</v>
      </c>
      <c r="C37" s="91">
        <f t="shared" si="2"/>
        <v>0</v>
      </c>
      <c r="D37" s="50" t="s">
        <v>32</v>
      </c>
      <c r="E37" s="5" t="s">
        <v>32</v>
      </c>
      <c r="F37" s="51" t="s">
        <v>32</v>
      </c>
      <c r="G37" s="5">
        <v>970</v>
      </c>
      <c r="H37" s="51">
        <v>4400</v>
      </c>
      <c r="I37" s="5">
        <v>6470</v>
      </c>
      <c r="J37" s="51">
        <v>2790</v>
      </c>
      <c r="K37" s="5">
        <v>1770</v>
      </c>
      <c r="L37" s="51">
        <v>190</v>
      </c>
      <c r="M37" s="5">
        <v>510</v>
      </c>
      <c r="N37" s="51">
        <v>1760</v>
      </c>
      <c r="O37" s="7" t="s">
        <v>32</v>
      </c>
      <c r="P37" s="35"/>
      <c r="Q37" s="65">
        <f t="shared" si="3"/>
        <v>38</v>
      </c>
      <c r="R37" s="36">
        <f t="shared" si="4"/>
        <v>38</v>
      </c>
      <c r="S37" s="36">
        <f t="shared" si="5"/>
        <v>38</v>
      </c>
      <c r="T37" s="36">
        <f t="shared" si="6"/>
        <v>40.134</v>
      </c>
      <c r="U37" s="36">
        <f t="shared" si="17"/>
        <v>47.68</v>
      </c>
      <c r="V37" s="36">
        <f t="shared" si="7"/>
        <v>52.234000000000002</v>
      </c>
      <c r="W37" s="36">
        <f t="shared" si="8"/>
        <v>44.137999999999998</v>
      </c>
      <c r="X37" s="36">
        <f t="shared" si="9"/>
        <v>41.893999999999998</v>
      </c>
      <c r="Y37" s="36">
        <f t="shared" si="10"/>
        <v>38.417999999999999</v>
      </c>
      <c r="Z37" s="36">
        <f t="shared" si="11"/>
        <v>39.122</v>
      </c>
      <c r="AA37" s="36">
        <f t="shared" si="12"/>
        <v>41.872</v>
      </c>
      <c r="AB37" s="66">
        <f t="shared" si="13"/>
        <v>38</v>
      </c>
      <c r="AC37" s="19">
        <f t="shared" si="14"/>
        <v>2357.5</v>
      </c>
      <c r="AD37" s="20">
        <f t="shared" si="15"/>
        <v>18860</v>
      </c>
      <c r="AE37" s="192">
        <f t="shared" si="16"/>
        <v>497.49200000000008</v>
      </c>
      <c r="AF37" s="29"/>
      <c r="AG37" s="29"/>
      <c r="AU37" s="89">
        <v>89910377</v>
      </c>
      <c r="AV37" s="80">
        <v>44018</v>
      </c>
      <c r="AW37" t="e">
        <v>#N/A</v>
      </c>
      <c r="AX37" t="e">
        <v>#N/A</v>
      </c>
      <c r="AY37" t="e">
        <v>#N/A</v>
      </c>
      <c r="AZ37" t="e">
        <v>#N/A</v>
      </c>
      <c r="BA37" t="e">
        <v>#N/A</v>
      </c>
      <c r="BB37" t="e">
        <v>#N/A</v>
      </c>
      <c r="BC37" t="e">
        <v>#N/A</v>
      </c>
      <c r="BD37" t="e">
        <v>#N/A</v>
      </c>
      <c r="BE37" t="e">
        <v>#N/A</v>
      </c>
      <c r="BF37" t="e">
        <v>#N/A</v>
      </c>
      <c r="BG37" t="e">
        <v>#N/A</v>
      </c>
      <c r="BH37" t="e">
        <v>#N/A</v>
      </c>
    </row>
    <row r="38" spans="1:60" ht="15.4" x14ac:dyDescent="0.45">
      <c r="A38" s="4">
        <v>1</v>
      </c>
      <c r="B38" s="85">
        <v>35</v>
      </c>
      <c r="C38" s="91">
        <f t="shared" si="2"/>
        <v>0</v>
      </c>
      <c r="D38" s="50" t="s">
        <v>32</v>
      </c>
      <c r="E38" s="5" t="s">
        <v>32</v>
      </c>
      <c r="F38" s="51" t="s">
        <v>32</v>
      </c>
      <c r="G38" s="5" t="s">
        <v>32</v>
      </c>
      <c r="H38" s="51">
        <v>11120</v>
      </c>
      <c r="I38" s="5">
        <v>1380</v>
      </c>
      <c r="J38" s="51">
        <v>1230</v>
      </c>
      <c r="K38" s="5">
        <v>3440</v>
      </c>
      <c r="L38" s="51">
        <v>7480</v>
      </c>
      <c r="M38" s="5">
        <v>17400</v>
      </c>
      <c r="N38" s="51">
        <v>5030</v>
      </c>
      <c r="O38" s="7" t="s">
        <v>32</v>
      </c>
      <c r="P38" s="35"/>
      <c r="Q38" s="65">
        <f t="shared" si="3"/>
        <v>38</v>
      </c>
      <c r="R38" s="36">
        <f t="shared" si="4"/>
        <v>38</v>
      </c>
      <c r="S38" s="36">
        <f t="shared" si="5"/>
        <v>38</v>
      </c>
      <c r="T38" s="36">
        <f t="shared" si="6"/>
        <v>38</v>
      </c>
      <c r="U38" s="36">
        <f t="shared" si="17"/>
        <v>62.463999999999999</v>
      </c>
      <c r="V38" s="36">
        <f t="shared" si="7"/>
        <v>41.036000000000001</v>
      </c>
      <c r="W38" s="36">
        <f t="shared" si="8"/>
        <v>40.706000000000003</v>
      </c>
      <c r="X38" s="36">
        <f t="shared" si="9"/>
        <v>45.567999999999998</v>
      </c>
      <c r="Y38" s="36">
        <f t="shared" si="10"/>
        <v>54.456000000000003</v>
      </c>
      <c r="Z38" s="36">
        <f t="shared" si="11"/>
        <v>96.02000000000001</v>
      </c>
      <c r="AA38" s="36">
        <f t="shared" si="12"/>
        <v>49.066000000000003</v>
      </c>
      <c r="AB38" s="66">
        <f t="shared" si="13"/>
        <v>38</v>
      </c>
      <c r="AC38" s="19">
        <f t="shared" si="14"/>
        <v>6725.7142857142853</v>
      </c>
      <c r="AD38" s="20">
        <f t="shared" si="15"/>
        <v>47080</v>
      </c>
      <c r="AE38" s="192">
        <f t="shared" si="16"/>
        <v>579.31600000000003</v>
      </c>
      <c r="AF38" s="29"/>
      <c r="AG38" s="29"/>
      <c r="AU38" s="83">
        <v>87366060</v>
      </c>
      <c r="AV38" s="80">
        <v>44026.67083333333</v>
      </c>
      <c r="AW38" s="90" t="s">
        <v>32</v>
      </c>
      <c r="AX38" s="90" t="s">
        <v>32</v>
      </c>
      <c r="AY38" s="90" t="s">
        <v>32</v>
      </c>
      <c r="AZ38" s="90" t="s">
        <v>32</v>
      </c>
      <c r="BA38" s="90" t="s">
        <v>32</v>
      </c>
      <c r="BB38" s="90" t="s">
        <v>32</v>
      </c>
      <c r="BC38" s="90" t="s">
        <v>32</v>
      </c>
      <c r="BD38">
        <v>109300</v>
      </c>
      <c r="BE38">
        <v>232353</v>
      </c>
      <c r="BF38">
        <v>32270</v>
      </c>
      <c r="BG38">
        <v>120</v>
      </c>
      <c r="BH38" t="s">
        <v>32</v>
      </c>
    </row>
    <row r="39" spans="1:60" ht="15.4" x14ac:dyDescent="0.45">
      <c r="A39" s="4">
        <v>1</v>
      </c>
      <c r="B39" s="85">
        <v>36</v>
      </c>
      <c r="C39" s="91">
        <f t="shared" si="2"/>
        <v>0</v>
      </c>
      <c r="D39" s="50" t="s">
        <v>32</v>
      </c>
      <c r="E39" s="5" t="s">
        <v>32</v>
      </c>
      <c r="F39" s="51" t="s">
        <v>32</v>
      </c>
      <c r="G39" s="5" t="s">
        <v>32</v>
      </c>
      <c r="H39" s="51">
        <v>38100</v>
      </c>
      <c r="I39" s="5">
        <v>10030</v>
      </c>
      <c r="J39" s="51">
        <v>32870</v>
      </c>
      <c r="K39" s="5">
        <v>24840</v>
      </c>
      <c r="L39" s="51">
        <v>21870</v>
      </c>
      <c r="M39" s="5">
        <v>8870</v>
      </c>
      <c r="N39" s="51">
        <v>14050</v>
      </c>
      <c r="O39" s="7" t="s">
        <v>32</v>
      </c>
      <c r="P39" s="35"/>
      <c r="Q39" s="65">
        <f t="shared" si="3"/>
        <v>38</v>
      </c>
      <c r="R39" s="36">
        <f t="shared" si="4"/>
        <v>38</v>
      </c>
      <c r="S39" s="36">
        <f t="shared" si="5"/>
        <v>38</v>
      </c>
      <c r="T39" s="36">
        <f t="shared" si="6"/>
        <v>38</v>
      </c>
      <c r="U39" s="36">
        <f t="shared" si="17"/>
        <v>121.82000000000001</v>
      </c>
      <c r="V39" s="36">
        <f t="shared" si="7"/>
        <v>64.329000000000008</v>
      </c>
      <c r="W39" s="36">
        <f t="shared" si="8"/>
        <v>177.7841</v>
      </c>
      <c r="X39" s="36">
        <f t="shared" si="9"/>
        <v>128.012</v>
      </c>
      <c r="Y39" s="36">
        <f t="shared" si="10"/>
        <v>115.24099999999999</v>
      </c>
      <c r="Z39" s="36">
        <f t="shared" si="11"/>
        <v>59.341000000000001</v>
      </c>
      <c r="AA39" s="36">
        <f t="shared" si="12"/>
        <v>81.614999999999995</v>
      </c>
      <c r="AB39" s="66">
        <f t="shared" si="13"/>
        <v>38</v>
      </c>
      <c r="AC39" s="19">
        <f t="shared" si="14"/>
        <v>21518.571428571428</v>
      </c>
      <c r="AD39" s="20">
        <f t="shared" si="15"/>
        <v>150630</v>
      </c>
      <c r="AE39" s="192">
        <f t="shared" si="16"/>
        <v>938.14209999999991</v>
      </c>
      <c r="AF39" s="29"/>
      <c r="AG39" s="29"/>
      <c r="AU39" s="83">
        <v>87366061</v>
      </c>
      <c r="AV39" s="80">
        <v>44026.676388888889</v>
      </c>
      <c r="AW39" s="90" t="s">
        <v>32</v>
      </c>
      <c r="AX39" s="90" t="s">
        <v>32</v>
      </c>
      <c r="AY39" s="90" t="s">
        <v>32</v>
      </c>
      <c r="AZ39" s="90" t="s">
        <v>32</v>
      </c>
      <c r="BA39" s="90" t="s">
        <v>32</v>
      </c>
      <c r="BB39" s="90" t="s">
        <v>32</v>
      </c>
      <c r="BC39" s="90" t="s">
        <v>32</v>
      </c>
      <c r="BD39">
        <v>150</v>
      </c>
      <c r="BE39">
        <v>23450</v>
      </c>
      <c r="BF39">
        <v>77720</v>
      </c>
      <c r="BG39">
        <v>106</v>
      </c>
      <c r="BH39" t="s">
        <v>32</v>
      </c>
    </row>
    <row r="40" spans="1:60" ht="15.4" x14ac:dyDescent="0.45">
      <c r="A40" s="4">
        <v>1</v>
      </c>
      <c r="B40" s="85">
        <v>37</v>
      </c>
      <c r="C40" s="91">
        <f t="shared" si="2"/>
        <v>0</v>
      </c>
      <c r="D40" s="50" t="s">
        <v>32</v>
      </c>
      <c r="E40" s="5" t="s">
        <v>32</v>
      </c>
      <c r="F40" s="51" t="s">
        <v>32</v>
      </c>
      <c r="G40" s="5" t="s">
        <v>32</v>
      </c>
      <c r="H40" s="51">
        <v>15110</v>
      </c>
      <c r="I40" s="5">
        <v>30240</v>
      </c>
      <c r="J40" s="51">
        <v>30580</v>
      </c>
      <c r="K40" s="5">
        <v>20640</v>
      </c>
      <c r="L40" s="51">
        <v>33580</v>
      </c>
      <c r="M40" s="5">
        <v>16090</v>
      </c>
      <c r="N40" s="51">
        <v>11720</v>
      </c>
      <c r="O40" s="7" t="s">
        <v>32</v>
      </c>
      <c r="P40" s="35"/>
      <c r="Q40" s="65">
        <f t="shared" si="3"/>
        <v>38</v>
      </c>
      <c r="R40" s="36">
        <f t="shared" si="4"/>
        <v>38</v>
      </c>
      <c r="S40" s="36">
        <f t="shared" si="5"/>
        <v>38</v>
      </c>
      <c r="T40" s="36">
        <f t="shared" si="6"/>
        <v>38</v>
      </c>
      <c r="U40" s="36">
        <f t="shared" si="17"/>
        <v>71.242000000000004</v>
      </c>
      <c r="V40" s="36">
        <f t="shared" si="7"/>
        <v>158.2432</v>
      </c>
      <c r="W40" s="36">
        <f t="shared" si="8"/>
        <v>160.76939999999999</v>
      </c>
      <c r="X40" s="36">
        <f t="shared" si="9"/>
        <v>109.952</v>
      </c>
      <c r="Y40" s="36">
        <f t="shared" si="10"/>
        <v>183.05939999999998</v>
      </c>
      <c r="Z40" s="36">
        <f t="shared" si="11"/>
        <v>90.387</v>
      </c>
      <c r="AA40" s="36">
        <f t="shared" si="12"/>
        <v>71.596000000000004</v>
      </c>
      <c r="AB40" s="66">
        <f t="shared" si="13"/>
        <v>38</v>
      </c>
      <c r="AC40" s="19">
        <f t="shared" si="14"/>
        <v>22565.714285714286</v>
      </c>
      <c r="AD40" s="20">
        <f t="shared" si="15"/>
        <v>157960</v>
      </c>
      <c r="AE40" s="192">
        <f t="shared" si="16"/>
        <v>1035.249</v>
      </c>
      <c r="AF40" s="251"/>
      <c r="AG40" s="29"/>
      <c r="AU40" s="83">
        <v>87591897</v>
      </c>
      <c r="AV40" s="80">
        <v>44026.679861111108</v>
      </c>
      <c r="AW40" s="90" t="s">
        <v>32</v>
      </c>
      <c r="AX40" s="90" t="s">
        <v>32</v>
      </c>
      <c r="AY40" s="90" t="s">
        <v>32</v>
      </c>
      <c r="AZ40" s="90" t="s">
        <v>32</v>
      </c>
      <c r="BA40" s="90" t="s">
        <v>32</v>
      </c>
      <c r="BB40" s="90" t="s">
        <v>32</v>
      </c>
      <c r="BC40" s="90" t="s">
        <v>32</v>
      </c>
      <c r="BD40">
        <v>252</v>
      </c>
      <c r="BE40">
        <v>503</v>
      </c>
      <c r="BF40">
        <v>193</v>
      </c>
      <c r="BG40">
        <v>540</v>
      </c>
      <c r="BH40" t="s">
        <v>32</v>
      </c>
    </row>
    <row r="41" spans="1:60" ht="15.4" x14ac:dyDescent="0.45">
      <c r="A41" s="4">
        <v>1</v>
      </c>
      <c r="B41" s="85">
        <v>39</v>
      </c>
      <c r="C41" s="91">
        <f t="shared" si="2"/>
        <v>0</v>
      </c>
      <c r="D41" s="50" t="s">
        <v>32</v>
      </c>
      <c r="E41" s="5" t="s">
        <v>32</v>
      </c>
      <c r="F41" s="51" t="s">
        <v>32</v>
      </c>
      <c r="G41" s="5" t="s">
        <v>32</v>
      </c>
      <c r="H41" s="51">
        <v>36780</v>
      </c>
      <c r="I41" s="5">
        <v>7810</v>
      </c>
      <c r="J41" s="51">
        <v>7350</v>
      </c>
      <c r="K41" s="5">
        <v>18110</v>
      </c>
      <c r="L41" s="51">
        <v>98070</v>
      </c>
      <c r="M41" s="5">
        <v>100830</v>
      </c>
      <c r="N41" s="51">
        <v>34160</v>
      </c>
      <c r="O41" s="7" t="s">
        <v>32</v>
      </c>
      <c r="P41" s="35"/>
      <c r="Q41" s="65">
        <f t="shared" si="3"/>
        <v>38</v>
      </c>
      <c r="R41" s="36">
        <f t="shared" si="4"/>
        <v>38</v>
      </c>
      <c r="S41" s="36">
        <f t="shared" si="5"/>
        <v>38</v>
      </c>
      <c r="T41" s="36">
        <f t="shared" si="6"/>
        <v>38</v>
      </c>
      <c r="U41" s="36">
        <f t="shared" si="17"/>
        <v>118.91600000000001</v>
      </c>
      <c r="V41" s="36">
        <f t="shared" si="7"/>
        <v>55.182000000000002</v>
      </c>
      <c r="W41" s="36">
        <f t="shared" si="8"/>
        <v>54.17</v>
      </c>
      <c r="X41" s="36">
        <f t="shared" si="9"/>
        <v>99.073000000000008</v>
      </c>
      <c r="Y41" s="36">
        <f t="shared" si="10"/>
        <v>662.2201</v>
      </c>
      <c r="Z41" s="36">
        <f t="shared" si="11"/>
        <v>682.7269</v>
      </c>
      <c r="AA41" s="36">
        <f t="shared" si="12"/>
        <v>187.36879999999999</v>
      </c>
      <c r="AB41" s="66">
        <f t="shared" si="13"/>
        <v>38</v>
      </c>
      <c r="AC41" s="19">
        <f t="shared" si="14"/>
        <v>43301.428571428572</v>
      </c>
      <c r="AD41" s="20">
        <f t="shared" si="15"/>
        <v>303110</v>
      </c>
      <c r="AE41" s="192">
        <f t="shared" si="16"/>
        <v>2049.6567999999997</v>
      </c>
      <c r="AF41" s="252"/>
      <c r="AG41" s="29"/>
      <c r="AU41" s="83">
        <v>87366063</v>
      </c>
      <c r="AV41" s="80">
        <v>44026.681944444441</v>
      </c>
      <c r="AW41" s="90" t="s">
        <v>32</v>
      </c>
      <c r="AX41" s="90" t="s">
        <v>32</v>
      </c>
      <c r="AY41" s="90" t="s">
        <v>32</v>
      </c>
      <c r="AZ41" s="90" t="s">
        <v>32</v>
      </c>
      <c r="BA41" s="90" t="s">
        <v>32</v>
      </c>
      <c r="BB41" s="90" t="s">
        <v>32</v>
      </c>
      <c r="BC41" s="90" t="s">
        <v>32</v>
      </c>
      <c r="BD41">
        <v>41</v>
      </c>
      <c r="BE41">
        <v>221</v>
      </c>
      <c r="BF41">
        <v>294</v>
      </c>
      <c r="BG41">
        <v>2163</v>
      </c>
      <c r="BH41" t="s">
        <v>32</v>
      </c>
    </row>
    <row r="42" spans="1:60" ht="15.4" x14ac:dyDescent="0.45">
      <c r="A42" s="4">
        <v>1</v>
      </c>
      <c r="B42" s="85">
        <v>40</v>
      </c>
      <c r="C42" s="91">
        <f t="shared" si="2"/>
        <v>0</v>
      </c>
      <c r="D42" s="50" t="s">
        <v>32</v>
      </c>
      <c r="E42" s="5" t="s">
        <v>32</v>
      </c>
      <c r="F42" s="51" t="s">
        <v>32</v>
      </c>
      <c r="G42" s="5" t="s">
        <v>32</v>
      </c>
      <c r="H42" s="51">
        <v>40580</v>
      </c>
      <c r="I42" s="5">
        <v>25140</v>
      </c>
      <c r="J42" s="51">
        <v>25180</v>
      </c>
      <c r="K42" s="5">
        <v>15620</v>
      </c>
      <c r="L42" s="51">
        <v>27710</v>
      </c>
      <c r="M42" s="5">
        <v>21120</v>
      </c>
      <c r="N42" s="51">
        <v>13110</v>
      </c>
      <c r="O42" s="7" t="s">
        <v>32</v>
      </c>
      <c r="P42" s="35"/>
      <c r="Q42" s="65">
        <f t="shared" si="3"/>
        <v>38</v>
      </c>
      <c r="R42" s="36">
        <f t="shared" si="4"/>
        <v>38</v>
      </c>
      <c r="S42" s="36">
        <f t="shared" si="5"/>
        <v>38</v>
      </c>
      <c r="T42" s="36">
        <f t="shared" si="6"/>
        <v>38</v>
      </c>
      <c r="U42" s="36">
        <f t="shared" si="17"/>
        <v>128.494</v>
      </c>
      <c r="V42" s="36">
        <f t="shared" si="7"/>
        <v>129.30199999999999</v>
      </c>
      <c r="W42" s="36">
        <f t="shared" si="8"/>
        <v>129.47399999999999</v>
      </c>
      <c r="X42" s="36">
        <f t="shared" si="9"/>
        <v>88.366</v>
      </c>
      <c r="Y42" s="36">
        <f t="shared" si="10"/>
        <v>140.35300000000001</v>
      </c>
      <c r="Z42" s="36">
        <f t="shared" si="11"/>
        <v>112.01599999999999</v>
      </c>
      <c r="AA42" s="36">
        <f t="shared" si="12"/>
        <v>77.573000000000008</v>
      </c>
      <c r="AB42" s="66">
        <f t="shared" si="13"/>
        <v>38</v>
      </c>
      <c r="AC42" s="19">
        <f t="shared" si="14"/>
        <v>24065.714285714286</v>
      </c>
      <c r="AD42" s="20">
        <f t="shared" si="15"/>
        <v>168460</v>
      </c>
      <c r="AE42" s="192">
        <f t="shared" si="16"/>
        <v>995.57799999999997</v>
      </c>
      <c r="AU42" s="83">
        <v>87366065</v>
      </c>
      <c r="AV42" s="80">
        <v>44026.683333333334</v>
      </c>
      <c r="AW42" s="90" t="s">
        <v>32</v>
      </c>
      <c r="AX42" s="90" t="s">
        <v>32</v>
      </c>
      <c r="AY42" s="90" t="s">
        <v>32</v>
      </c>
      <c r="AZ42" s="90" t="s">
        <v>32</v>
      </c>
      <c r="BA42" s="90" t="s">
        <v>32</v>
      </c>
      <c r="BB42" s="90" t="s">
        <v>32</v>
      </c>
      <c r="BC42" s="90" t="s">
        <v>32</v>
      </c>
      <c r="BD42">
        <v>9</v>
      </c>
      <c r="BE42" t="s">
        <v>32</v>
      </c>
      <c r="BF42">
        <v>1072</v>
      </c>
      <c r="BG42">
        <v>707</v>
      </c>
      <c r="BH42" t="s">
        <v>32</v>
      </c>
    </row>
    <row r="43" spans="1:60" ht="15.4" x14ac:dyDescent="0.45">
      <c r="A43" s="4">
        <v>1</v>
      </c>
      <c r="B43" s="85">
        <v>41</v>
      </c>
      <c r="C43" s="91">
        <f t="shared" si="2"/>
        <v>0</v>
      </c>
      <c r="D43" s="50" t="s">
        <v>32</v>
      </c>
      <c r="E43" s="5" t="s">
        <v>32</v>
      </c>
      <c r="F43" s="51" t="s">
        <v>32</v>
      </c>
      <c r="G43" s="5" t="s">
        <v>32</v>
      </c>
      <c r="H43" s="51">
        <v>1920</v>
      </c>
      <c r="I43" s="5">
        <v>870</v>
      </c>
      <c r="J43" s="51">
        <v>270</v>
      </c>
      <c r="K43" s="5">
        <v>2030</v>
      </c>
      <c r="L43" s="51">
        <v>3460</v>
      </c>
      <c r="M43" s="5">
        <v>2530</v>
      </c>
      <c r="N43" s="51">
        <v>1970</v>
      </c>
      <c r="O43" s="7" t="s">
        <v>32</v>
      </c>
      <c r="P43" s="35"/>
      <c r="Q43" s="65">
        <f t="shared" si="3"/>
        <v>38</v>
      </c>
      <c r="R43" s="36">
        <f t="shared" si="4"/>
        <v>38</v>
      </c>
      <c r="S43" s="36">
        <f t="shared" si="5"/>
        <v>38</v>
      </c>
      <c r="T43" s="36">
        <f t="shared" si="6"/>
        <v>38</v>
      </c>
      <c r="U43" s="36">
        <f t="shared" si="17"/>
        <v>42.224000000000004</v>
      </c>
      <c r="V43" s="36">
        <f t="shared" si="7"/>
        <v>39.914000000000001</v>
      </c>
      <c r="W43" s="36">
        <f t="shared" si="8"/>
        <v>38.594000000000001</v>
      </c>
      <c r="X43" s="36">
        <f t="shared" si="9"/>
        <v>42.466000000000001</v>
      </c>
      <c r="Y43" s="36">
        <f t="shared" si="10"/>
        <v>45.612000000000002</v>
      </c>
      <c r="Z43" s="36">
        <f t="shared" si="11"/>
        <v>43.566000000000003</v>
      </c>
      <c r="AA43" s="36">
        <f t="shared" si="12"/>
        <v>42.334000000000003</v>
      </c>
      <c r="AB43" s="66">
        <f t="shared" si="13"/>
        <v>38</v>
      </c>
      <c r="AC43" s="19">
        <f t="shared" si="14"/>
        <v>1864.2857142857142</v>
      </c>
      <c r="AD43" s="20">
        <f t="shared" si="15"/>
        <v>13050</v>
      </c>
      <c r="AE43" s="192">
        <f t="shared" si="16"/>
        <v>484.71</v>
      </c>
      <c r="AU43" s="83">
        <v>87366062</v>
      </c>
      <c r="AV43" s="80">
        <v>44026.68472222222</v>
      </c>
      <c r="AW43" s="90" t="s">
        <v>32</v>
      </c>
      <c r="AX43" s="90" t="s">
        <v>32</v>
      </c>
      <c r="AY43" s="90" t="s">
        <v>32</v>
      </c>
      <c r="AZ43" s="90" t="s">
        <v>32</v>
      </c>
      <c r="BA43" s="90" t="s">
        <v>32</v>
      </c>
      <c r="BB43" s="90" t="s">
        <v>32</v>
      </c>
      <c r="BC43" s="90" t="s">
        <v>32</v>
      </c>
      <c r="BD43">
        <v>27</v>
      </c>
      <c r="BE43">
        <v>637</v>
      </c>
      <c r="BF43">
        <v>25</v>
      </c>
      <c r="BG43">
        <v>23</v>
      </c>
      <c r="BH43" t="s">
        <v>32</v>
      </c>
    </row>
    <row r="44" spans="1:60" ht="15.4" x14ac:dyDescent="0.45">
      <c r="A44" s="4">
        <v>1</v>
      </c>
      <c r="B44" s="85">
        <v>42</v>
      </c>
      <c r="C44" s="91">
        <f t="shared" si="2"/>
        <v>0</v>
      </c>
      <c r="D44" s="50" t="s">
        <v>32</v>
      </c>
      <c r="E44" s="5" t="s">
        <v>32</v>
      </c>
      <c r="F44" s="51" t="s">
        <v>32</v>
      </c>
      <c r="G44" s="5" t="s">
        <v>32</v>
      </c>
      <c r="H44" s="51">
        <v>1990</v>
      </c>
      <c r="I44" s="5">
        <v>10090</v>
      </c>
      <c r="J44" s="51">
        <v>9900</v>
      </c>
      <c r="K44" s="5">
        <v>10730</v>
      </c>
      <c r="L44" s="51">
        <v>18610</v>
      </c>
      <c r="M44" s="5">
        <v>18550</v>
      </c>
      <c r="N44" s="51">
        <v>9720</v>
      </c>
      <c r="O44" s="7" t="s">
        <v>32</v>
      </c>
      <c r="P44" s="35"/>
      <c r="Q44" s="65">
        <f t="shared" si="3"/>
        <v>38</v>
      </c>
      <c r="R44" s="36">
        <f t="shared" si="4"/>
        <v>38</v>
      </c>
      <c r="S44" s="36">
        <f t="shared" si="5"/>
        <v>38</v>
      </c>
      <c r="T44" s="36">
        <f t="shared" si="6"/>
        <v>38</v>
      </c>
      <c r="U44" s="36">
        <f t="shared" si="17"/>
        <v>42.378</v>
      </c>
      <c r="V44" s="36">
        <f t="shared" si="7"/>
        <v>64.587000000000003</v>
      </c>
      <c r="W44" s="36">
        <f t="shared" si="8"/>
        <v>63.77</v>
      </c>
      <c r="X44" s="36">
        <f t="shared" si="9"/>
        <v>67.338999999999999</v>
      </c>
      <c r="Y44" s="36">
        <f t="shared" si="10"/>
        <v>101.223</v>
      </c>
      <c r="Z44" s="36">
        <f t="shared" si="11"/>
        <v>100.965</v>
      </c>
      <c r="AA44" s="36">
        <f t="shared" si="12"/>
        <v>62.996000000000002</v>
      </c>
      <c r="AB44" s="66">
        <f t="shared" si="13"/>
        <v>38</v>
      </c>
      <c r="AC44" s="19">
        <f t="shared" si="14"/>
        <v>11370</v>
      </c>
      <c r="AD44" s="20">
        <f t="shared" si="15"/>
        <v>79590</v>
      </c>
      <c r="AE44" s="192">
        <f t="shared" si="16"/>
        <v>693.25799999999992</v>
      </c>
      <c r="AU44" s="83">
        <v>87591898</v>
      </c>
      <c r="AV44" s="80">
        <v>44026.686805555553</v>
      </c>
      <c r="AW44" s="90" t="s">
        <v>32</v>
      </c>
      <c r="AX44" s="90" t="s">
        <v>32</v>
      </c>
      <c r="AY44" s="90" t="s">
        <v>32</v>
      </c>
      <c r="AZ44" s="90" t="s">
        <v>32</v>
      </c>
      <c r="BA44" s="90" t="s">
        <v>32</v>
      </c>
      <c r="BB44" s="90" t="s">
        <v>32</v>
      </c>
      <c r="BC44" s="90" t="s">
        <v>32</v>
      </c>
      <c r="BD44">
        <v>10</v>
      </c>
      <c r="BE44" t="s">
        <v>32</v>
      </c>
      <c r="BF44" t="s">
        <v>32</v>
      </c>
      <c r="BG44" t="s">
        <v>32</v>
      </c>
      <c r="BH44" t="s">
        <v>32</v>
      </c>
    </row>
    <row r="45" spans="1:60" ht="15.4" x14ac:dyDescent="0.45">
      <c r="A45" s="4">
        <v>1</v>
      </c>
      <c r="B45" s="85">
        <v>43</v>
      </c>
      <c r="C45" s="91">
        <f t="shared" si="2"/>
        <v>0</v>
      </c>
      <c r="D45" s="50" t="s">
        <v>32</v>
      </c>
      <c r="E45" s="5" t="s">
        <v>32</v>
      </c>
      <c r="F45" s="51" t="s">
        <v>32</v>
      </c>
      <c r="G45" s="5" t="s">
        <v>32</v>
      </c>
      <c r="H45" s="51">
        <v>46430</v>
      </c>
      <c r="I45" s="5">
        <v>25740</v>
      </c>
      <c r="J45" s="51">
        <v>55370</v>
      </c>
      <c r="K45" s="5">
        <v>39760</v>
      </c>
      <c r="L45" s="51">
        <v>65070</v>
      </c>
      <c r="M45" s="5">
        <v>35160</v>
      </c>
      <c r="N45" s="51">
        <v>19710</v>
      </c>
      <c r="O45" s="7" t="s">
        <v>32</v>
      </c>
      <c r="P45" s="35"/>
      <c r="Q45" s="65">
        <f t="shared" si="3"/>
        <v>38</v>
      </c>
      <c r="R45" s="36">
        <f t="shared" si="4"/>
        <v>38</v>
      </c>
      <c r="S45" s="36">
        <f t="shared" si="5"/>
        <v>38</v>
      </c>
      <c r="T45" s="36">
        <f t="shared" si="6"/>
        <v>38</v>
      </c>
      <c r="U45" s="36">
        <f t="shared" si="17"/>
        <v>153.649</v>
      </c>
      <c r="V45" s="36">
        <f t="shared" si="7"/>
        <v>131.88200000000001</v>
      </c>
      <c r="W45" s="36">
        <f t="shared" si="8"/>
        <v>344.95910000000003</v>
      </c>
      <c r="X45" s="36">
        <f t="shared" si="9"/>
        <v>228.97679999999997</v>
      </c>
      <c r="Y45" s="36">
        <f t="shared" si="10"/>
        <v>417.03009999999995</v>
      </c>
      <c r="Z45" s="36">
        <f t="shared" si="11"/>
        <v>194.7988</v>
      </c>
      <c r="AA45" s="36">
        <f t="shared" si="12"/>
        <v>105.953</v>
      </c>
      <c r="AB45" s="66">
        <f t="shared" si="13"/>
        <v>38</v>
      </c>
      <c r="AC45" s="19">
        <f t="shared" si="14"/>
        <v>41034.285714285717</v>
      </c>
      <c r="AD45" s="20">
        <f t="shared" si="15"/>
        <v>287240</v>
      </c>
      <c r="AE45" s="192">
        <f t="shared" si="16"/>
        <v>1767.2487999999998</v>
      </c>
      <c r="AU45" s="83">
        <v>87591895</v>
      </c>
      <c r="AV45" s="80">
        <v>44026.688194444447</v>
      </c>
      <c r="AW45" s="90" t="s">
        <v>32</v>
      </c>
      <c r="AX45" s="90" t="s">
        <v>32</v>
      </c>
      <c r="AY45" s="90" t="s">
        <v>32</v>
      </c>
      <c r="AZ45" s="90" t="s">
        <v>32</v>
      </c>
      <c r="BA45" s="90" t="s">
        <v>32</v>
      </c>
      <c r="BB45" s="90" t="s">
        <v>32</v>
      </c>
      <c r="BC45" s="90" t="s">
        <v>32</v>
      </c>
      <c r="BD45">
        <v>695</v>
      </c>
      <c r="BE45">
        <v>344</v>
      </c>
      <c r="BF45">
        <v>321</v>
      </c>
      <c r="BG45">
        <v>239</v>
      </c>
      <c r="BH45" t="s">
        <v>32</v>
      </c>
    </row>
    <row r="46" spans="1:60" ht="15.4" x14ac:dyDescent="0.45">
      <c r="A46" s="4">
        <v>1</v>
      </c>
      <c r="B46" s="85">
        <v>44</v>
      </c>
      <c r="C46" s="91">
        <f t="shared" si="2"/>
        <v>0</v>
      </c>
      <c r="D46" s="50" t="s">
        <v>32</v>
      </c>
      <c r="E46" s="5" t="s">
        <v>32</v>
      </c>
      <c r="F46" s="51" t="s">
        <v>32</v>
      </c>
      <c r="G46" s="5" t="s">
        <v>32</v>
      </c>
      <c r="H46" s="51">
        <v>9630</v>
      </c>
      <c r="I46" s="5">
        <v>16230</v>
      </c>
      <c r="J46" s="51">
        <v>15970</v>
      </c>
      <c r="K46" s="5">
        <v>33290</v>
      </c>
      <c r="L46" s="51">
        <v>65280</v>
      </c>
      <c r="M46" s="5">
        <v>32510</v>
      </c>
      <c r="N46" s="51">
        <v>830</v>
      </c>
      <c r="O46" s="7" t="s">
        <v>32</v>
      </c>
      <c r="P46" s="35"/>
      <c r="Q46" s="65">
        <f t="shared" si="3"/>
        <v>38</v>
      </c>
      <c r="R46" s="36">
        <f t="shared" si="4"/>
        <v>38</v>
      </c>
      <c r="S46" s="36">
        <f t="shared" si="5"/>
        <v>38</v>
      </c>
      <c r="T46" s="36">
        <f t="shared" si="6"/>
        <v>38</v>
      </c>
      <c r="U46" s="36">
        <f t="shared" si="17"/>
        <v>59.186000000000007</v>
      </c>
      <c r="V46" s="36">
        <f t="shared" si="7"/>
        <v>90.989000000000004</v>
      </c>
      <c r="W46" s="36">
        <f t="shared" si="8"/>
        <v>89.871000000000009</v>
      </c>
      <c r="X46" s="36">
        <f t="shared" si="9"/>
        <v>180.90469999999999</v>
      </c>
      <c r="Y46" s="36">
        <f t="shared" si="10"/>
        <v>418.59040000000005</v>
      </c>
      <c r="Z46" s="36">
        <f t="shared" si="11"/>
        <v>175.10929999999999</v>
      </c>
      <c r="AA46" s="36">
        <f t="shared" si="12"/>
        <v>39.826000000000001</v>
      </c>
      <c r="AB46" s="66">
        <f t="shared" si="13"/>
        <v>38</v>
      </c>
      <c r="AC46" s="19">
        <f t="shared" si="14"/>
        <v>24820</v>
      </c>
      <c r="AD46" s="20">
        <f t="shared" si="15"/>
        <v>173740</v>
      </c>
      <c r="AE46" s="192">
        <f t="shared" si="16"/>
        <v>1244.4764000000002</v>
      </c>
      <c r="AU46" s="83">
        <v>87591902</v>
      </c>
      <c r="AV46" s="80">
        <v>44026.69027777778</v>
      </c>
      <c r="AW46" s="90" t="s">
        <v>32</v>
      </c>
      <c r="AX46" s="90" t="s">
        <v>32</v>
      </c>
      <c r="AY46" s="90" t="s">
        <v>32</v>
      </c>
      <c r="AZ46" s="90" t="s">
        <v>32</v>
      </c>
      <c r="BA46" s="90" t="s">
        <v>32</v>
      </c>
      <c r="BB46" s="90" t="s">
        <v>32</v>
      </c>
      <c r="BC46" s="90" t="s">
        <v>32</v>
      </c>
      <c r="BD46">
        <v>10</v>
      </c>
      <c r="BE46">
        <v>4</v>
      </c>
      <c r="BF46">
        <v>197</v>
      </c>
      <c r="BG46">
        <v>5</v>
      </c>
      <c r="BH46" t="s">
        <v>32</v>
      </c>
    </row>
    <row r="47" spans="1:60" ht="15.4" x14ac:dyDescent="0.45">
      <c r="A47" s="4">
        <v>1</v>
      </c>
      <c r="B47" s="85">
        <v>45</v>
      </c>
      <c r="C47" s="91">
        <f t="shared" si="2"/>
        <v>0</v>
      </c>
      <c r="D47" s="50" t="s">
        <v>32</v>
      </c>
      <c r="E47" s="5" t="s">
        <v>32</v>
      </c>
      <c r="F47" s="51" t="s">
        <v>32</v>
      </c>
      <c r="G47" s="5" t="s">
        <v>32</v>
      </c>
      <c r="H47" s="51">
        <v>21150</v>
      </c>
      <c r="I47" s="5">
        <v>16210</v>
      </c>
      <c r="J47" s="51">
        <v>35720</v>
      </c>
      <c r="K47" s="5">
        <v>20670</v>
      </c>
      <c r="L47" s="51">
        <v>45510</v>
      </c>
      <c r="M47" s="5">
        <v>27440</v>
      </c>
      <c r="N47" s="51">
        <v>1780</v>
      </c>
      <c r="O47" s="7" t="s">
        <v>32</v>
      </c>
      <c r="P47" s="35"/>
      <c r="Q47" s="65">
        <f t="shared" si="3"/>
        <v>38</v>
      </c>
      <c r="R47" s="36">
        <f t="shared" si="4"/>
        <v>38</v>
      </c>
      <c r="S47" s="36">
        <f t="shared" si="5"/>
        <v>38</v>
      </c>
      <c r="T47" s="36">
        <f t="shared" si="6"/>
        <v>38</v>
      </c>
      <c r="U47" s="36">
        <f t="shared" si="17"/>
        <v>84.53</v>
      </c>
      <c r="V47" s="36">
        <f t="shared" si="7"/>
        <v>90.903000000000006</v>
      </c>
      <c r="W47" s="36">
        <f t="shared" si="8"/>
        <v>198.95959999999999</v>
      </c>
      <c r="X47" s="36">
        <f t="shared" si="9"/>
        <v>110.08099999999999</v>
      </c>
      <c r="Y47" s="36">
        <f t="shared" si="10"/>
        <v>271.69929999999999</v>
      </c>
      <c r="Z47" s="36">
        <f t="shared" si="11"/>
        <v>139.19200000000001</v>
      </c>
      <c r="AA47" s="36">
        <f t="shared" si="12"/>
        <v>41.915999999999997</v>
      </c>
      <c r="AB47" s="66">
        <f t="shared" si="13"/>
        <v>38</v>
      </c>
      <c r="AC47" s="19">
        <f t="shared" si="14"/>
        <v>24068.571428571428</v>
      </c>
      <c r="AD47" s="20">
        <f t="shared" si="15"/>
        <v>168480</v>
      </c>
      <c r="AE47" s="192">
        <f t="shared" si="16"/>
        <v>1127.2809</v>
      </c>
      <c r="AU47" s="83">
        <v>87591899</v>
      </c>
      <c r="AV47" s="80">
        <v>44026.691666666666</v>
      </c>
      <c r="AW47" s="90" t="s">
        <v>32</v>
      </c>
      <c r="AX47" s="90" t="s">
        <v>32</v>
      </c>
      <c r="AY47" s="90" t="s">
        <v>32</v>
      </c>
      <c r="AZ47" s="90" t="s">
        <v>32</v>
      </c>
      <c r="BA47" s="90" t="s">
        <v>32</v>
      </c>
      <c r="BB47" s="90" t="s">
        <v>32</v>
      </c>
      <c r="BC47" s="90" t="s">
        <v>32</v>
      </c>
      <c r="BD47">
        <v>85290</v>
      </c>
      <c r="BE47">
        <v>12790</v>
      </c>
      <c r="BF47">
        <v>20450</v>
      </c>
      <c r="BG47">
        <v>36</v>
      </c>
      <c r="BH47" t="s">
        <v>32</v>
      </c>
    </row>
    <row r="48" spans="1:60" ht="15.4" x14ac:dyDescent="0.45">
      <c r="A48" s="4">
        <v>1</v>
      </c>
      <c r="B48" s="85">
        <v>46</v>
      </c>
      <c r="C48" s="91">
        <f t="shared" si="2"/>
        <v>0</v>
      </c>
      <c r="D48" s="50" t="s">
        <v>32</v>
      </c>
      <c r="E48" s="5" t="s">
        <v>32</v>
      </c>
      <c r="F48" s="51" t="s">
        <v>32</v>
      </c>
      <c r="G48" s="5" t="s">
        <v>32</v>
      </c>
      <c r="H48" s="51">
        <v>10150</v>
      </c>
      <c r="I48" s="5">
        <v>14450</v>
      </c>
      <c r="J48" s="51">
        <v>23030</v>
      </c>
      <c r="K48" s="5">
        <v>32660</v>
      </c>
      <c r="L48" s="51">
        <v>50170</v>
      </c>
      <c r="M48" s="5">
        <v>34910</v>
      </c>
      <c r="N48" s="51">
        <v>1410</v>
      </c>
      <c r="O48" s="7" t="s">
        <v>32</v>
      </c>
      <c r="P48" s="35"/>
      <c r="Q48" s="65">
        <f t="shared" si="3"/>
        <v>38</v>
      </c>
      <c r="R48" s="36">
        <f t="shared" si="4"/>
        <v>38</v>
      </c>
      <c r="S48" s="36">
        <f t="shared" si="5"/>
        <v>38</v>
      </c>
      <c r="T48" s="36">
        <f t="shared" si="6"/>
        <v>38</v>
      </c>
      <c r="U48" s="36">
        <f t="shared" si="17"/>
        <v>60.33</v>
      </c>
      <c r="V48" s="36">
        <f t="shared" si="7"/>
        <v>83.335000000000008</v>
      </c>
      <c r="W48" s="36">
        <f t="shared" si="8"/>
        <v>120.22899999999998</v>
      </c>
      <c r="X48" s="36">
        <f t="shared" si="9"/>
        <v>176.22379999999998</v>
      </c>
      <c r="Y48" s="36">
        <f t="shared" si="10"/>
        <v>306.32310000000001</v>
      </c>
      <c r="Z48" s="36">
        <f t="shared" si="11"/>
        <v>192.94129999999998</v>
      </c>
      <c r="AA48" s="36">
        <f t="shared" si="12"/>
        <v>41.101999999999997</v>
      </c>
      <c r="AB48" s="66">
        <f t="shared" si="13"/>
        <v>38</v>
      </c>
      <c r="AC48" s="19">
        <f t="shared" si="14"/>
        <v>23825.714285714286</v>
      </c>
      <c r="AD48" s="20">
        <f t="shared" si="15"/>
        <v>166780</v>
      </c>
      <c r="AE48" s="192">
        <f t="shared" si="16"/>
        <v>1170.4842000000001</v>
      </c>
      <c r="AU48" s="83">
        <v>87591901</v>
      </c>
      <c r="AV48" s="80">
        <v>44026.693055555559</v>
      </c>
      <c r="AW48" s="90" t="s">
        <v>32</v>
      </c>
      <c r="AX48" s="90" t="s">
        <v>32</v>
      </c>
      <c r="AY48" s="90" t="s">
        <v>32</v>
      </c>
      <c r="AZ48" s="90" t="s">
        <v>32</v>
      </c>
      <c r="BA48" s="90" t="s">
        <v>32</v>
      </c>
      <c r="BB48" s="90" t="s">
        <v>32</v>
      </c>
      <c r="BC48" s="90" t="s">
        <v>32</v>
      </c>
      <c r="BD48">
        <v>40737</v>
      </c>
      <c r="BE48" t="s">
        <v>32</v>
      </c>
      <c r="BF48" t="s">
        <v>32</v>
      </c>
      <c r="BG48" t="s">
        <v>32</v>
      </c>
      <c r="BH48" t="s">
        <v>32</v>
      </c>
    </row>
    <row r="49" spans="1:60" ht="15.4" x14ac:dyDescent="0.45">
      <c r="A49" s="4">
        <v>1</v>
      </c>
      <c r="B49" s="85">
        <v>47</v>
      </c>
      <c r="C49" s="91">
        <f t="shared" si="2"/>
        <v>0</v>
      </c>
      <c r="D49" s="50" t="s">
        <v>32</v>
      </c>
      <c r="E49" s="5" t="s">
        <v>32</v>
      </c>
      <c r="F49" s="51" t="s">
        <v>32</v>
      </c>
      <c r="G49" s="5" t="s">
        <v>32</v>
      </c>
      <c r="H49" s="51">
        <v>17850</v>
      </c>
      <c r="I49" s="5">
        <v>33930</v>
      </c>
      <c r="J49" s="51">
        <v>44630</v>
      </c>
      <c r="K49" s="5">
        <v>48560</v>
      </c>
      <c r="L49" s="51">
        <v>72180</v>
      </c>
      <c r="M49" s="5">
        <v>28420</v>
      </c>
      <c r="N49" s="51">
        <v>3640</v>
      </c>
      <c r="O49" s="7" t="s">
        <v>32</v>
      </c>
      <c r="P49" s="35"/>
      <c r="Q49" s="65">
        <f t="shared" si="3"/>
        <v>38</v>
      </c>
      <c r="R49" s="36">
        <f t="shared" si="4"/>
        <v>38</v>
      </c>
      <c r="S49" s="36">
        <f t="shared" si="5"/>
        <v>38</v>
      </c>
      <c r="T49" s="36">
        <f t="shared" si="6"/>
        <v>38</v>
      </c>
      <c r="U49" s="36">
        <f t="shared" si="17"/>
        <v>77.27000000000001</v>
      </c>
      <c r="V49" s="36">
        <f t="shared" si="7"/>
        <v>185.65989999999999</v>
      </c>
      <c r="W49" s="36">
        <f t="shared" si="8"/>
        <v>265.16089999999997</v>
      </c>
      <c r="X49" s="36">
        <f t="shared" si="9"/>
        <v>294.36079999999998</v>
      </c>
      <c r="Y49" s="36">
        <f t="shared" si="10"/>
        <v>469.85739999999998</v>
      </c>
      <c r="Z49" s="36">
        <f t="shared" si="11"/>
        <v>144.72059999999999</v>
      </c>
      <c r="AA49" s="36">
        <f t="shared" si="12"/>
        <v>46.008000000000003</v>
      </c>
      <c r="AB49" s="66">
        <f t="shared" si="13"/>
        <v>38</v>
      </c>
      <c r="AC49" s="19">
        <f t="shared" si="14"/>
        <v>35601.428571428572</v>
      </c>
      <c r="AD49" s="20">
        <f t="shared" si="15"/>
        <v>249210</v>
      </c>
      <c r="AE49" s="192">
        <f t="shared" si="16"/>
        <v>1673.0375999999999</v>
      </c>
      <c r="AU49" s="83">
        <v>87591896</v>
      </c>
      <c r="AV49" s="80">
        <v>44026.70416666667</v>
      </c>
      <c r="AW49" s="90" t="s">
        <v>32</v>
      </c>
      <c r="AX49" s="90" t="s">
        <v>32</v>
      </c>
      <c r="AY49" s="90" t="s">
        <v>32</v>
      </c>
      <c r="AZ49" s="90" t="s">
        <v>32</v>
      </c>
      <c r="BA49" s="90" t="s">
        <v>32</v>
      </c>
      <c r="BB49" s="90" t="s">
        <v>32</v>
      </c>
      <c r="BC49" s="90" t="s">
        <v>32</v>
      </c>
      <c r="BD49">
        <v>399</v>
      </c>
      <c r="BE49">
        <v>2752</v>
      </c>
      <c r="BF49">
        <v>3198</v>
      </c>
      <c r="BG49">
        <v>458</v>
      </c>
      <c r="BH49" t="s">
        <v>32</v>
      </c>
    </row>
    <row r="50" spans="1:60" ht="15.4" x14ac:dyDescent="0.45">
      <c r="A50" s="4">
        <v>1</v>
      </c>
      <c r="B50" s="85">
        <v>48</v>
      </c>
      <c r="C50" s="91">
        <f t="shared" si="2"/>
        <v>0</v>
      </c>
      <c r="D50" s="50" t="s">
        <v>32</v>
      </c>
      <c r="E50" s="5" t="s">
        <v>32</v>
      </c>
      <c r="F50" s="51" t="s">
        <v>32</v>
      </c>
      <c r="G50" s="5" t="s">
        <v>32</v>
      </c>
      <c r="H50" s="51">
        <v>2460</v>
      </c>
      <c r="I50" s="5">
        <v>9810</v>
      </c>
      <c r="J50" s="51">
        <v>4060</v>
      </c>
      <c r="K50" s="5">
        <v>30650</v>
      </c>
      <c r="L50" s="51">
        <v>66950</v>
      </c>
      <c r="M50" s="5">
        <v>58330</v>
      </c>
      <c r="N50" s="51">
        <v>130</v>
      </c>
      <c r="O50" s="7" t="s">
        <v>32</v>
      </c>
      <c r="P50" s="35"/>
      <c r="Q50" s="65">
        <f t="shared" si="3"/>
        <v>38</v>
      </c>
      <c r="R50" s="36">
        <f t="shared" si="4"/>
        <v>38</v>
      </c>
      <c r="S50" s="36">
        <f t="shared" si="5"/>
        <v>38</v>
      </c>
      <c r="T50" s="36">
        <f t="shared" si="6"/>
        <v>38</v>
      </c>
      <c r="U50" s="36">
        <f t="shared" si="17"/>
        <v>43.411999999999999</v>
      </c>
      <c r="V50" s="36">
        <f t="shared" si="7"/>
        <v>63.383000000000003</v>
      </c>
      <c r="W50" s="36">
        <f t="shared" si="8"/>
        <v>46.932000000000002</v>
      </c>
      <c r="X50" s="36">
        <f t="shared" si="9"/>
        <v>161.2895</v>
      </c>
      <c r="Y50" s="36">
        <f t="shared" si="10"/>
        <v>430.99850000000004</v>
      </c>
      <c r="Z50" s="36">
        <f t="shared" si="11"/>
        <v>366.95189999999997</v>
      </c>
      <c r="AA50" s="36">
        <f t="shared" si="12"/>
        <v>38.286000000000001</v>
      </c>
      <c r="AB50" s="66">
        <f t="shared" si="13"/>
        <v>38</v>
      </c>
      <c r="AC50" s="19">
        <f t="shared" si="14"/>
        <v>24627.142857142859</v>
      </c>
      <c r="AD50" s="20">
        <f t="shared" si="15"/>
        <v>172390</v>
      </c>
      <c r="AE50" s="192">
        <f t="shared" si="16"/>
        <v>1341.2529000000002</v>
      </c>
      <c r="AU50" s="83">
        <v>87366045</v>
      </c>
      <c r="AV50" s="80">
        <v>44028.370833333334</v>
      </c>
      <c r="AW50" s="90" t="s">
        <v>32</v>
      </c>
      <c r="AX50" s="90" t="s">
        <v>32</v>
      </c>
      <c r="AY50" s="90" t="s">
        <v>32</v>
      </c>
      <c r="AZ50" s="90" t="s">
        <v>32</v>
      </c>
      <c r="BA50" s="90" t="s">
        <v>32</v>
      </c>
      <c r="BB50" s="90" t="s">
        <v>32</v>
      </c>
      <c r="BC50" s="90" t="s">
        <v>32</v>
      </c>
      <c r="BD50">
        <v>22410</v>
      </c>
      <c r="BE50">
        <v>425392</v>
      </c>
      <c r="BF50">
        <v>11024</v>
      </c>
      <c r="BG50">
        <v>60</v>
      </c>
      <c r="BH50" t="s">
        <v>32</v>
      </c>
    </row>
    <row r="51" spans="1:60" ht="15.4" x14ac:dyDescent="0.45">
      <c r="A51" s="4">
        <v>1</v>
      </c>
      <c r="B51" s="85">
        <v>49</v>
      </c>
      <c r="C51" s="91">
        <f t="shared" si="2"/>
        <v>0</v>
      </c>
      <c r="D51" s="50" t="s">
        <v>32</v>
      </c>
      <c r="E51" s="5" t="s">
        <v>32</v>
      </c>
      <c r="F51" s="51" t="s">
        <v>32</v>
      </c>
      <c r="G51" s="5" t="s">
        <v>32</v>
      </c>
      <c r="H51" s="51">
        <v>20400</v>
      </c>
      <c r="I51" s="5">
        <v>27620</v>
      </c>
      <c r="J51" s="51">
        <v>30240</v>
      </c>
      <c r="K51" s="5">
        <v>25040</v>
      </c>
      <c r="L51" s="51">
        <v>39360</v>
      </c>
      <c r="M51" s="5">
        <v>19120</v>
      </c>
      <c r="N51" s="51">
        <v>810</v>
      </c>
      <c r="O51" s="7" t="s">
        <v>32</v>
      </c>
      <c r="P51" s="35"/>
      <c r="Q51" s="65">
        <f t="shared" si="3"/>
        <v>38</v>
      </c>
      <c r="R51" s="36">
        <f t="shared" si="4"/>
        <v>38</v>
      </c>
      <c r="S51" s="36">
        <f t="shared" si="5"/>
        <v>38</v>
      </c>
      <c r="T51" s="36">
        <f t="shared" si="6"/>
        <v>38</v>
      </c>
      <c r="U51" s="36">
        <f t="shared" si="17"/>
        <v>82.88</v>
      </c>
      <c r="V51" s="36">
        <f t="shared" si="7"/>
        <v>139.96600000000001</v>
      </c>
      <c r="W51" s="36">
        <f t="shared" si="8"/>
        <v>158.2432</v>
      </c>
      <c r="X51" s="36">
        <f t="shared" si="9"/>
        <v>128.87199999999999</v>
      </c>
      <c r="Y51" s="36">
        <f t="shared" si="10"/>
        <v>226.00479999999999</v>
      </c>
      <c r="Z51" s="36">
        <f t="shared" si="11"/>
        <v>103.416</v>
      </c>
      <c r="AA51" s="36">
        <f t="shared" si="12"/>
        <v>39.782000000000004</v>
      </c>
      <c r="AB51" s="66">
        <f t="shared" si="13"/>
        <v>38</v>
      </c>
      <c r="AC51" s="19">
        <f t="shared" si="14"/>
        <v>23227.142857142859</v>
      </c>
      <c r="AD51" s="20">
        <f t="shared" si="15"/>
        <v>162590</v>
      </c>
      <c r="AE51" s="192">
        <f t="shared" si="16"/>
        <v>1069.1639999999998</v>
      </c>
      <c r="AU51" s="83">
        <v>87591900</v>
      </c>
      <c r="AV51" s="80">
        <v>44028.372916666667</v>
      </c>
      <c r="AW51" s="90" t="s">
        <v>32</v>
      </c>
      <c r="AX51" s="90" t="s">
        <v>32</v>
      </c>
      <c r="AY51" s="90" t="s">
        <v>32</v>
      </c>
      <c r="AZ51" s="90" t="s">
        <v>32</v>
      </c>
      <c r="BA51" s="90" t="s">
        <v>32</v>
      </c>
      <c r="BB51" s="90" t="s">
        <v>32</v>
      </c>
      <c r="BC51" s="90" t="s">
        <v>32</v>
      </c>
      <c r="BD51">
        <v>13</v>
      </c>
      <c r="BE51" t="s">
        <v>32</v>
      </c>
      <c r="BF51" t="s">
        <v>32</v>
      </c>
      <c r="BG51">
        <v>511</v>
      </c>
      <c r="BH51" t="s">
        <v>32</v>
      </c>
    </row>
    <row r="52" spans="1:60" ht="15.4" x14ac:dyDescent="0.45">
      <c r="A52" s="4">
        <v>1</v>
      </c>
      <c r="B52" s="85">
        <v>50</v>
      </c>
      <c r="C52" s="91">
        <f t="shared" si="2"/>
        <v>0</v>
      </c>
      <c r="D52" s="50" t="s">
        <v>32</v>
      </c>
      <c r="E52" s="5" t="s">
        <v>32</v>
      </c>
      <c r="F52" s="51" t="s">
        <v>32</v>
      </c>
      <c r="G52" s="5" t="s">
        <v>32</v>
      </c>
      <c r="H52" s="51">
        <v>15160</v>
      </c>
      <c r="I52" s="5">
        <v>18470</v>
      </c>
      <c r="J52" s="51">
        <v>14640</v>
      </c>
      <c r="K52" s="5">
        <v>12490</v>
      </c>
      <c r="L52" s="51">
        <v>36960</v>
      </c>
      <c r="M52" s="5">
        <v>17300</v>
      </c>
      <c r="N52" s="51">
        <v>3880</v>
      </c>
      <c r="O52" s="7" t="s">
        <v>32</v>
      </c>
      <c r="P52" s="35"/>
      <c r="Q52" s="65">
        <f t="shared" si="3"/>
        <v>38</v>
      </c>
      <c r="R52" s="36">
        <f t="shared" si="4"/>
        <v>38</v>
      </c>
      <c r="S52" s="36">
        <f t="shared" si="5"/>
        <v>38</v>
      </c>
      <c r="T52" s="36">
        <f t="shared" si="6"/>
        <v>38</v>
      </c>
      <c r="U52" s="36">
        <f t="shared" si="17"/>
        <v>71.352000000000004</v>
      </c>
      <c r="V52" s="36">
        <f t="shared" si="7"/>
        <v>100.62100000000001</v>
      </c>
      <c r="W52" s="36">
        <f t="shared" si="8"/>
        <v>84.152000000000001</v>
      </c>
      <c r="X52" s="36">
        <f t="shared" si="9"/>
        <v>74.906999999999996</v>
      </c>
      <c r="Y52" s="36">
        <f t="shared" si="10"/>
        <v>208.1728</v>
      </c>
      <c r="Z52" s="36">
        <f t="shared" si="11"/>
        <v>95.59</v>
      </c>
      <c r="AA52" s="36">
        <f t="shared" si="12"/>
        <v>46.536000000000001</v>
      </c>
      <c r="AB52" s="66">
        <f t="shared" si="13"/>
        <v>38</v>
      </c>
      <c r="AC52" s="19">
        <f t="shared" si="14"/>
        <v>16985.714285714286</v>
      </c>
      <c r="AD52" s="20">
        <f t="shared" si="15"/>
        <v>118900</v>
      </c>
      <c r="AE52" s="192">
        <f t="shared" si="16"/>
        <v>871.33079999999995</v>
      </c>
      <c r="AU52" s="83">
        <v>87366064</v>
      </c>
      <c r="AV52" s="80">
        <v>44028.374305555553</v>
      </c>
      <c r="AW52" s="90" t="s">
        <v>32</v>
      </c>
      <c r="AX52" s="90" t="s">
        <v>32</v>
      </c>
      <c r="AY52" s="90" t="s">
        <v>32</v>
      </c>
      <c r="AZ52" s="90" t="s">
        <v>32</v>
      </c>
      <c r="BA52" s="90" t="s">
        <v>32</v>
      </c>
      <c r="BB52" s="90" t="s">
        <v>32</v>
      </c>
      <c r="BC52" s="90" t="s">
        <v>32</v>
      </c>
      <c r="BD52">
        <v>14</v>
      </c>
      <c r="BE52" t="s">
        <v>32</v>
      </c>
      <c r="BF52" t="s">
        <v>32</v>
      </c>
      <c r="BG52">
        <v>19</v>
      </c>
      <c r="BH52" t="s">
        <v>32</v>
      </c>
    </row>
    <row r="53" spans="1:60" ht="15.4" x14ac:dyDescent="0.45">
      <c r="A53" s="4">
        <v>1</v>
      </c>
      <c r="B53" s="85">
        <v>51</v>
      </c>
      <c r="C53" s="91">
        <f t="shared" si="2"/>
        <v>0</v>
      </c>
      <c r="D53" s="50" t="s">
        <v>32</v>
      </c>
      <c r="E53" s="5" t="s">
        <v>32</v>
      </c>
      <c r="F53" s="51" t="s">
        <v>32</v>
      </c>
      <c r="G53" s="5" t="s">
        <v>32</v>
      </c>
      <c r="H53" s="51">
        <v>12600</v>
      </c>
      <c r="I53" s="5">
        <v>23970</v>
      </c>
      <c r="J53" s="51">
        <v>16190</v>
      </c>
      <c r="K53" s="5">
        <v>22970</v>
      </c>
      <c r="L53" s="51">
        <v>28620</v>
      </c>
      <c r="M53" s="5">
        <v>21480</v>
      </c>
      <c r="N53" s="51">
        <v>12510</v>
      </c>
      <c r="O53" s="7" t="s">
        <v>32</v>
      </c>
      <c r="P53" s="35"/>
      <c r="Q53" s="65">
        <f t="shared" si="3"/>
        <v>38</v>
      </c>
      <c r="R53" s="36">
        <f t="shared" si="4"/>
        <v>38</v>
      </c>
      <c r="S53" s="36">
        <f t="shared" si="5"/>
        <v>38</v>
      </c>
      <c r="T53" s="36">
        <f t="shared" si="6"/>
        <v>38</v>
      </c>
      <c r="U53" s="36">
        <f t="shared" si="17"/>
        <v>65.72</v>
      </c>
      <c r="V53" s="36">
        <f t="shared" si="7"/>
        <v>124.27100000000002</v>
      </c>
      <c r="W53" s="36">
        <f t="shared" si="8"/>
        <v>90.817000000000007</v>
      </c>
      <c r="X53" s="36">
        <f t="shared" si="9"/>
        <v>119.971</v>
      </c>
      <c r="Y53" s="36">
        <f t="shared" si="10"/>
        <v>146.20659999999998</v>
      </c>
      <c r="Z53" s="36">
        <f t="shared" si="11"/>
        <v>113.56399999999999</v>
      </c>
      <c r="AA53" s="36">
        <f t="shared" si="12"/>
        <v>74.992999999999995</v>
      </c>
      <c r="AB53" s="66">
        <f t="shared" si="13"/>
        <v>38</v>
      </c>
      <c r="AC53" s="19">
        <f t="shared" si="14"/>
        <v>19762.857142857141</v>
      </c>
      <c r="AD53" s="20">
        <f t="shared" si="15"/>
        <v>138340</v>
      </c>
      <c r="AE53" s="192">
        <f t="shared" si="16"/>
        <v>925.54259999999999</v>
      </c>
      <c r="AU53" s="83">
        <v>87366044</v>
      </c>
      <c r="AV53" s="80">
        <v>44032</v>
      </c>
      <c r="AW53" s="90" t="s">
        <v>32</v>
      </c>
      <c r="AX53" s="90" t="s">
        <v>32</v>
      </c>
      <c r="AY53" s="90" t="s">
        <v>32</v>
      </c>
      <c r="AZ53" s="90" t="s">
        <v>32</v>
      </c>
      <c r="BA53" s="90" t="s">
        <v>32</v>
      </c>
      <c r="BB53" s="90" t="s">
        <v>32</v>
      </c>
      <c r="BC53" s="90" t="s">
        <v>32</v>
      </c>
      <c r="BD53">
        <v>783</v>
      </c>
      <c r="BE53">
        <v>3236</v>
      </c>
      <c r="BF53">
        <v>555</v>
      </c>
      <c r="BG53">
        <v>178</v>
      </c>
      <c r="BH53" t="s">
        <v>32</v>
      </c>
    </row>
    <row r="54" spans="1:60" ht="15.4" x14ac:dyDescent="0.45">
      <c r="A54" s="4">
        <v>1</v>
      </c>
      <c r="B54" s="85">
        <v>52</v>
      </c>
      <c r="C54" s="91">
        <f t="shared" si="2"/>
        <v>0</v>
      </c>
      <c r="D54" s="50" t="s">
        <v>32</v>
      </c>
      <c r="E54" s="5" t="s">
        <v>32</v>
      </c>
      <c r="F54" s="51" t="s">
        <v>32</v>
      </c>
      <c r="G54" s="5" t="s">
        <v>32</v>
      </c>
      <c r="H54" s="51">
        <v>14280</v>
      </c>
      <c r="I54" s="5">
        <v>13830</v>
      </c>
      <c r="J54" s="51">
        <v>11980</v>
      </c>
      <c r="K54" s="5">
        <v>11110</v>
      </c>
      <c r="L54" s="51">
        <v>8960</v>
      </c>
      <c r="M54" s="5">
        <v>7900</v>
      </c>
      <c r="N54" s="51">
        <v>3200</v>
      </c>
      <c r="O54" s="7" t="s">
        <v>32</v>
      </c>
      <c r="P54" s="35"/>
      <c r="Q54" s="65">
        <f t="shared" si="3"/>
        <v>38</v>
      </c>
      <c r="R54" s="36">
        <f t="shared" si="4"/>
        <v>38</v>
      </c>
      <c r="S54" s="36">
        <f t="shared" si="5"/>
        <v>38</v>
      </c>
      <c r="T54" s="36">
        <f t="shared" si="6"/>
        <v>38</v>
      </c>
      <c r="U54" s="36">
        <f t="shared" si="17"/>
        <v>69.415999999999997</v>
      </c>
      <c r="V54" s="36">
        <f t="shared" si="7"/>
        <v>80.668999999999997</v>
      </c>
      <c r="W54" s="36">
        <f t="shared" si="8"/>
        <v>72.713999999999999</v>
      </c>
      <c r="X54" s="36">
        <f t="shared" si="9"/>
        <v>68.972999999999999</v>
      </c>
      <c r="Y54" s="36">
        <f t="shared" si="10"/>
        <v>59.728000000000002</v>
      </c>
      <c r="Z54" s="36">
        <f t="shared" si="11"/>
        <v>55.38</v>
      </c>
      <c r="AA54" s="36">
        <f t="shared" si="12"/>
        <v>45.04</v>
      </c>
      <c r="AB54" s="66">
        <f t="shared" si="13"/>
        <v>38</v>
      </c>
      <c r="AC54" s="19">
        <f t="shared" si="14"/>
        <v>10180</v>
      </c>
      <c r="AD54" s="20">
        <f t="shared" si="15"/>
        <v>71260</v>
      </c>
      <c r="AE54" s="192">
        <f t="shared" si="16"/>
        <v>641.91999999999996</v>
      </c>
      <c r="AU54" s="83">
        <v>88829489</v>
      </c>
      <c r="AV54" s="80">
        <v>44035.651388888888</v>
      </c>
      <c r="AW54" s="90" t="s">
        <v>32</v>
      </c>
      <c r="AX54" s="90" t="s">
        <v>32</v>
      </c>
      <c r="AY54" s="90" t="s">
        <v>32</v>
      </c>
      <c r="AZ54" s="90" t="s">
        <v>32</v>
      </c>
      <c r="BA54" s="90" t="s">
        <v>32</v>
      </c>
      <c r="BB54" s="90" t="s">
        <v>32</v>
      </c>
      <c r="BC54" s="90" t="s">
        <v>32</v>
      </c>
      <c r="BD54">
        <v>912</v>
      </c>
      <c r="BE54">
        <v>433</v>
      </c>
      <c r="BF54">
        <v>1116</v>
      </c>
      <c r="BG54">
        <v>1119</v>
      </c>
      <c r="BH54" t="s">
        <v>32</v>
      </c>
    </row>
    <row r="55" spans="1:60" ht="15.4" x14ac:dyDescent="0.45">
      <c r="A55" s="4">
        <v>1</v>
      </c>
      <c r="B55" s="85">
        <v>53</v>
      </c>
      <c r="C55" s="91">
        <f t="shared" si="2"/>
        <v>0</v>
      </c>
      <c r="D55" s="50" t="s">
        <v>32</v>
      </c>
      <c r="E55" s="5" t="s">
        <v>32</v>
      </c>
      <c r="F55" s="51" t="s">
        <v>32</v>
      </c>
      <c r="G55" s="5" t="s">
        <v>32</v>
      </c>
      <c r="H55" s="51">
        <v>32600</v>
      </c>
      <c r="I55" s="5">
        <v>7870</v>
      </c>
      <c r="J55" s="51">
        <v>21500</v>
      </c>
      <c r="K55" s="5">
        <v>12230</v>
      </c>
      <c r="L55" s="51">
        <v>15080</v>
      </c>
      <c r="M55" s="5">
        <v>13290</v>
      </c>
      <c r="N55" s="51">
        <v>8450</v>
      </c>
      <c r="O55" s="7" t="s">
        <v>32</v>
      </c>
      <c r="P55" s="35"/>
      <c r="Q55" s="65">
        <f t="shared" si="3"/>
        <v>38</v>
      </c>
      <c r="R55" s="36">
        <f t="shared" si="4"/>
        <v>38</v>
      </c>
      <c r="S55" s="36">
        <f t="shared" si="5"/>
        <v>38</v>
      </c>
      <c r="T55" s="36">
        <f t="shared" si="6"/>
        <v>38</v>
      </c>
      <c r="U55" s="36">
        <f t="shared" si="17"/>
        <v>109.72000000000001</v>
      </c>
      <c r="V55" s="36">
        <f t="shared" si="7"/>
        <v>55.314</v>
      </c>
      <c r="W55" s="36">
        <f t="shared" si="8"/>
        <v>113.65</v>
      </c>
      <c r="X55" s="36">
        <f t="shared" si="9"/>
        <v>73.789000000000001</v>
      </c>
      <c r="Y55" s="36">
        <f t="shared" si="10"/>
        <v>86.043999999999997</v>
      </c>
      <c r="Z55" s="36">
        <f t="shared" si="11"/>
        <v>78.347000000000008</v>
      </c>
      <c r="AA55" s="36">
        <f t="shared" si="12"/>
        <v>57.535000000000004</v>
      </c>
      <c r="AB55" s="66">
        <f t="shared" si="13"/>
        <v>38</v>
      </c>
      <c r="AC55" s="19">
        <f t="shared" si="14"/>
        <v>15860</v>
      </c>
      <c r="AD55" s="20">
        <f t="shared" si="15"/>
        <v>111020</v>
      </c>
      <c r="AE55" s="192">
        <f t="shared" si="16"/>
        <v>764.399</v>
      </c>
      <c r="AU55" s="83">
        <v>88829488</v>
      </c>
      <c r="AV55" s="80">
        <v>44035.652777777781</v>
      </c>
      <c r="AW55" s="90" t="s">
        <v>32</v>
      </c>
      <c r="AX55" s="90" t="s">
        <v>32</v>
      </c>
      <c r="AY55" s="90" t="s">
        <v>32</v>
      </c>
      <c r="AZ55" s="90" t="s">
        <v>32</v>
      </c>
      <c r="BA55" s="90" t="s">
        <v>32</v>
      </c>
      <c r="BB55" s="90" t="s">
        <v>32</v>
      </c>
      <c r="BC55" s="90" t="s">
        <v>32</v>
      </c>
      <c r="BD55">
        <v>350</v>
      </c>
      <c r="BE55">
        <v>1954</v>
      </c>
      <c r="BF55">
        <v>1467</v>
      </c>
      <c r="BG55">
        <v>2777</v>
      </c>
      <c r="BH55" t="s">
        <v>32</v>
      </c>
    </row>
    <row r="56" spans="1:60" ht="15.4" x14ac:dyDescent="0.45">
      <c r="A56" s="4">
        <v>1</v>
      </c>
      <c r="B56" s="85">
        <v>54</v>
      </c>
      <c r="C56" s="91">
        <f t="shared" si="2"/>
        <v>0</v>
      </c>
      <c r="D56" s="50" t="s">
        <v>32</v>
      </c>
      <c r="E56" s="5" t="s">
        <v>32</v>
      </c>
      <c r="F56" s="51" t="s">
        <v>32</v>
      </c>
      <c r="G56" s="5" t="s">
        <v>32</v>
      </c>
      <c r="H56" s="51">
        <v>62610</v>
      </c>
      <c r="I56" s="5">
        <v>11830</v>
      </c>
      <c r="J56" s="51">
        <v>16440</v>
      </c>
      <c r="K56" s="5">
        <v>11090</v>
      </c>
      <c r="L56" s="51">
        <v>13390</v>
      </c>
      <c r="M56" s="5">
        <v>16660</v>
      </c>
      <c r="N56" s="51">
        <v>18800</v>
      </c>
      <c r="O56" s="7" t="s">
        <v>32</v>
      </c>
      <c r="P56" s="35"/>
      <c r="Q56" s="65">
        <f t="shared" si="3"/>
        <v>38</v>
      </c>
      <c r="R56" s="36">
        <f t="shared" si="4"/>
        <v>38</v>
      </c>
      <c r="S56" s="36">
        <f t="shared" si="5"/>
        <v>38</v>
      </c>
      <c r="T56" s="36">
        <f t="shared" si="6"/>
        <v>38</v>
      </c>
      <c r="U56" s="36">
        <f t="shared" si="17"/>
        <v>223.22300000000001</v>
      </c>
      <c r="V56" s="36">
        <f t="shared" si="7"/>
        <v>72.069000000000003</v>
      </c>
      <c r="W56" s="36">
        <f t="shared" si="8"/>
        <v>91.891999999999996</v>
      </c>
      <c r="X56" s="36">
        <f t="shared" si="9"/>
        <v>68.887</v>
      </c>
      <c r="Y56" s="36">
        <f t="shared" si="10"/>
        <v>78.777000000000001</v>
      </c>
      <c r="Z56" s="36">
        <f t="shared" si="11"/>
        <v>92.837999999999994</v>
      </c>
      <c r="AA56" s="36">
        <f t="shared" si="12"/>
        <v>102.03999999999999</v>
      </c>
      <c r="AB56" s="66">
        <f t="shared" si="13"/>
        <v>38</v>
      </c>
      <c r="AC56" s="19">
        <f t="shared" si="14"/>
        <v>21545.714285714286</v>
      </c>
      <c r="AD56" s="20">
        <f t="shared" si="15"/>
        <v>150820</v>
      </c>
      <c r="AE56" s="192">
        <f t="shared" si="16"/>
        <v>919.72599999999989</v>
      </c>
      <c r="AU56" s="83">
        <v>88829485</v>
      </c>
      <c r="AV56" s="80">
        <v>44035.655555555553</v>
      </c>
      <c r="AW56" s="90" t="s">
        <v>32</v>
      </c>
      <c r="AX56" s="90" t="s">
        <v>32</v>
      </c>
      <c r="AY56" s="90" t="s">
        <v>32</v>
      </c>
      <c r="AZ56" s="90" t="s">
        <v>32</v>
      </c>
      <c r="BA56" s="90" t="s">
        <v>32</v>
      </c>
      <c r="BB56" s="90" t="s">
        <v>32</v>
      </c>
      <c r="BC56" s="90" t="s">
        <v>32</v>
      </c>
      <c r="BD56">
        <v>72</v>
      </c>
      <c r="BE56">
        <v>110</v>
      </c>
      <c r="BF56">
        <v>703</v>
      </c>
      <c r="BG56">
        <v>121</v>
      </c>
      <c r="BH56" t="s">
        <v>32</v>
      </c>
    </row>
    <row r="57" spans="1:60" ht="15.4" x14ac:dyDescent="0.45">
      <c r="A57" s="4">
        <v>1</v>
      </c>
      <c r="B57" s="85">
        <v>55</v>
      </c>
      <c r="C57" s="91">
        <f t="shared" si="2"/>
        <v>0</v>
      </c>
      <c r="D57" s="50" t="s">
        <v>32</v>
      </c>
      <c r="E57" s="5" t="s">
        <v>32</v>
      </c>
      <c r="F57" s="51" t="s">
        <v>32</v>
      </c>
      <c r="G57" s="5" t="s">
        <v>32</v>
      </c>
      <c r="H57" s="51">
        <v>134250</v>
      </c>
      <c r="I57" s="5">
        <v>38190</v>
      </c>
      <c r="J57" s="51">
        <v>45760</v>
      </c>
      <c r="K57" s="5">
        <v>16910</v>
      </c>
      <c r="L57" s="51">
        <v>45450</v>
      </c>
      <c r="M57" s="5">
        <v>66480</v>
      </c>
      <c r="N57" s="51">
        <v>50030</v>
      </c>
      <c r="O57" s="7" t="s">
        <v>32</v>
      </c>
      <c r="P57" s="35"/>
      <c r="Q57" s="65">
        <f t="shared" si="3"/>
        <v>38</v>
      </c>
      <c r="R57" s="36">
        <f t="shared" si="4"/>
        <v>38</v>
      </c>
      <c r="S57" s="36">
        <f t="shared" si="5"/>
        <v>38</v>
      </c>
      <c r="T57" s="36">
        <f t="shared" si="6"/>
        <v>38</v>
      </c>
      <c r="U57" s="36">
        <f t="shared" si="17"/>
        <v>531.27499999999998</v>
      </c>
      <c r="V57" s="36">
        <f t="shared" si="7"/>
        <v>217.31169999999997</v>
      </c>
      <c r="W57" s="36">
        <f t="shared" si="8"/>
        <v>273.55680000000001</v>
      </c>
      <c r="X57" s="36">
        <f t="shared" si="9"/>
        <v>93.913000000000011</v>
      </c>
      <c r="Y57" s="36">
        <f t="shared" si="10"/>
        <v>271.25349999999997</v>
      </c>
      <c r="Z57" s="36">
        <f t="shared" si="11"/>
        <v>427.50639999999999</v>
      </c>
      <c r="AA57" s="36">
        <f t="shared" si="12"/>
        <v>305.28289999999998</v>
      </c>
      <c r="AB57" s="66">
        <f t="shared" si="13"/>
        <v>38</v>
      </c>
      <c r="AC57" s="19">
        <f t="shared" si="14"/>
        <v>56724.285714285717</v>
      </c>
      <c r="AD57" s="20">
        <f t="shared" si="15"/>
        <v>397070</v>
      </c>
      <c r="AE57" s="192">
        <f t="shared" si="16"/>
        <v>2310.0992999999999</v>
      </c>
      <c r="AU57" s="83">
        <v>88829487</v>
      </c>
      <c r="AV57" s="80">
        <v>44035.657638888886</v>
      </c>
      <c r="AW57" s="90" t="s">
        <v>32</v>
      </c>
      <c r="AX57" s="90" t="s">
        <v>32</v>
      </c>
      <c r="AY57" s="90" t="s">
        <v>32</v>
      </c>
      <c r="AZ57" s="90" t="s">
        <v>32</v>
      </c>
      <c r="BA57" s="90" t="s">
        <v>32</v>
      </c>
      <c r="BB57" s="90" t="s">
        <v>32</v>
      </c>
      <c r="BC57" s="90" t="s">
        <v>32</v>
      </c>
      <c r="BD57">
        <v>111</v>
      </c>
      <c r="BE57">
        <v>266</v>
      </c>
      <c r="BF57">
        <v>463</v>
      </c>
      <c r="BG57">
        <v>1575</v>
      </c>
      <c r="BH57" t="s">
        <v>32</v>
      </c>
    </row>
    <row r="58" spans="1:60" ht="15.4" x14ac:dyDescent="0.45">
      <c r="A58" s="4">
        <v>1</v>
      </c>
      <c r="B58" s="85">
        <v>56</v>
      </c>
      <c r="C58" s="91">
        <f t="shared" si="2"/>
        <v>0</v>
      </c>
      <c r="D58" s="50" t="s">
        <v>32</v>
      </c>
      <c r="E58" s="5" t="s">
        <v>32</v>
      </c>
      <c r="F58" s="51" t="s">
        <v>32</v>
      </c>
      <c r="G58" s="5" t="s">
        <v>32</v>
      </c>
      <c r="H58" s="51">
        <v>4410</v>
      </c>
      <c r="I58" s="5">
        <v>650</v>
      </c>
      <c r="J58" s="51">
        <v>1800</v>
      </c>
      <c r="K58" s="5">
        <v>390</v>
      </c>
      <c r="L58" s="51">
        <v>630</v>
      </c>
      <c r="M58" s="5">
        <v>730</v>
      </c>
      <c r="N58" s="51">
        <v>810</v>
      </c>
      <c r="O58" s="7" t="s">
        <v>32</v>
      </c>
      <c r="P58" s="35"/>
      <c r="Q58" s="65">
        <f t="shared" si="3"/>
        <v>38</v>
      </c>
      <c r="R58" s="36">
        <f t="shared" si="4"/>
        <v>38</v>
      </c>
      <c r="S58" s="36">
        <f t="shared" si="5"/>
        <v>38</v>
      </c>
      <c r="T58" s="36">
        <f t="shared" si="6"/>
        <v>38</v>
      </c>
      <c r="U58" s="36">
        <f t="shared" si="17"/>
        <v>47.701999999999998</v>
      </c>
      <c r="V58" s="36">
        <f t="shared" si="7"/>
        <v>39.43</v>
      </c>
      <c r="W58" s="36">
        <f t="shared" si="8"/>
        <v>41.96</v>
      </c>
      <c r="X58" s="36">
        <f t="shared" si="9"/>
        <v>38.857999999999997</v>
      </c>
      <c r="Y58" s="36">
        <f t="shared" si="10"/>
        <v>39.386000000000003</v>
      </c>
      <c r="Z58" s="36">
        <f t="shared" si="11"/>
        <v>39.606000000000002</v>
      </c>
      <c r="AA58" s="36">
        <f t="shared" si="12"/>
        <v>39.782000000000004</v>
      </c>
      <c r="AB58" s="66">
        <f t="shared" si="13"/>
        <v>38</v>
      </c>
      <c r="AC58" s="19">
        <f t="shared" si="14"/>
        <v>1345.7142857142858</v>
      </c>
      <c r="AD58" s="20">
        <f t="shared" si="15"/>
        <v>9420</v>
      </c>
      <c r="AE58" s="192">
        <f t="shared" si="16"/>
        <v>476.72399999999999</v>
      </c>
      <c r="AU58" s="83">
        <v>88829484</v>
      </c>
      <c r="AV58" s="80">
        <v>44035.660416666666</v>
      </c>
      <c r="AW58" s="90" t="s">
        <v>32</v>
      </c>
      <c r="AX58" s="90" t="s">
        <v>32</v>
      </c>
      <c r="AY58" s="90" t="s">
        <v>32</v>
      </c>
      <c r="AZ58" s="90" t="s">
        <v>32</v>
      </c>
      <c r="BA58" s="90" t="s">
        <v>32</v>
      </c>
      <c r="BB58" s="90" t="s">
        <v>32</v>
      </c>
      <c r="BC58" s="90" t="s">
        <v>32</v>
      </c>
      <c r="BD58">
        <v>143</v>
      </c>
      <c r="BE58">
        <v>249</v>
      </c>
      <c r="BF58">
        <v>527</v>
      </c>
      <c r="BG58">
        <v>399</v>
      </c>
      <c r="BH58" t="s">
        <v>32</v>
      </c>
    </row>
    <row r="59" spans="1:60" ht="15.4" x14ac:dyDescent="0.45">
      <c r="A59" s="4">
        <v>1</v>
      </c>
      <c r="B59" s="85">
        <v>57</v>
      </c>
      <c r="C59" s="91">
        <f t="shared" si="2"/>
        <v>0</v>
      </c>
      <c r="D59" s="50" t="s">
        <v>32</v>
      </c>
      <c r="E59" s="5" t="s">
        <v>32</v>
      </c>
      <c r="F59" s="51" t="s">
        <v>32</v>
      </c>
      <c r="G59" s="5" t="s">
        <v>32</v>
      </c>
      <c r="H59" s="51">
        <v>4340</v>
      </c>
      <c r="I59" s="5">
        <v>2380</v>
      </c>
      <c r="J59" s="51">
        <v>18850</v>
      </c>
      <c r="K59" s="5">
        <v>7700</v>
      </c>
      <c r="L59" s="51">
        <v>22200</v>
      </c>
      <c r="M59" s="5">
        <v>5840</v>
      </c>
      <c r="N59" s="51">
        <v>4430</v>
      </c>
      <c r="O59" s="7" t="s">
        <v>32</v>
      </c>
      <c r="P59" s="35"/>
      <c r="Q59" s="65">
        <f t="shared" si="3"/>
        <v>38</v>
      </c>
      <c r="R59" s="36">
        <f t="shared" si="4"/>
        <v>38</v>
      </c>
      <c r="S59" s="36">
        <f t="shared" si="5"/>
        <v>38</v>
      </c>
      <c r="T59" s="36">
        <f t="shared" si="6"/>
        <v>38</v>
      </c>
      <c r="U59" s="36">
        <f t="shared" si="17"/>
        <v>47.548000000000002</v>
      </c>
      <c r="V59" s="36">
        <f t="shared" si="7"/>
        <v>43.235999999999997</v>
      </c>
      <c r="W59" s="36">
        <f t="shared" si="8"/>
        <v>102.255</v>
      </c>
      <c r="X59" s="36">
        <f t="shared" si="9"/>
        <v>54.94</v>
      </c>
      <c r="Y59" s="36">
        <f t="shared" si="10"/>
        <v>116.66</v>
      </c>
      <c r="Z59" s="36">
        <f t="shared" si="11"/>
        <v>50.847999999999999</v>
      </c>
      <c r="AA59" s="36">
        <f t="shared" si="12"/>
        <v>47.746000000000002</v>
      </c>
      <c r="AB59" s="66">
        <f t="shared" si="13"/>
        <v>38</v>
      </c>
      <c r="AC59" s="19">
        <f t="shared" si="14"/>
        <v>9391.4285714285706</v>
      </c>
      <c r="AD59" s="20">
        <f t="shared" si="15"/>
        <v>65740</v>
      </c>
      <c r="AE59" s="192">
        <f t="shared" si="16"/>
        <v>653.23299999999995</v>
      </c>
      <c r="AU59" s="83">
        <v>88829495</v>
      </c>
      <c r="AV59" s="80">
        <v>44035.661805555559</v>
      </c>
      <c r="AW59" s="90" t="s">
        <v>32</v>
      </c>
      <c r="AX59" s="90" t="s">
        <v>32</v>
      </c>
      <c r="AY59" s="90" t="s">
        <v>32</v>
      </c>
      <c r="AZ59" s="90" t="s">
        <v>32</v>
      </c>
      <c r="BA59" s="90" t="s">
        <v>32</v>
      </c>
      <c r="BB59" s="90" t="s">
        <v>32</v>
      </c>
      <c r="BC59" s="90" t="s">
        <v>32</v>
      </c>
      <c r="BD59">
        <v>165</v>
      </c>
      <c r="BE59">
        <v>326</v>
      </c>
      <c r="BF59">
        <v>803</v>
      </c>
      <c r="BG59">
        <v>241</v>
      </c>
      <c r="BH59" t="s">
        <v>32</v>
      </c>
    </row>
    <row r="60" spans="1:60" ht="15.4" x14ac:dyDescent="0.45">
      <c r="A60" s="4">
        <v>1</v>
      </c>
      <c r="B60" s="85">
        <v>58</v>
      </c>
      <c r="C60" s="91">
        <f t="shared" si="2"/>
        <v>0</v>
      </c>
      <c r="D60" s="50" t="s">
        <v>32</v>
      </c>
      <c r="E60" s="5" t="s">
        <v>32</v>
      </c>
      <c r="F60" s="51" t="s">
        <v>32</v>
      </c>
      <c r="G60" s="5" t="s">
        <v>32</v>
      </c>
      <c r="H60" s="51">
        <v>12410</v>
      </c>
      <c r="I60" s="5">
        <v>3150</v>
      </c>
      <c r="J60" s="51">
        <v>2710</v>
      </c>
      <c r="K60" s="5">
        <v>7980</v>
      </c>
      <c r="L60" s="51">
        <v>7840</v>
      </c>
      <c r="M60" s="5">
        <v>10290</v>
      </c>
      <c r="N60" s="51">
        <v>4130</v>
      </c>
      <c r="O60" s="7" t="s">
        <v>32</v>
      </c>
      <c r="P60" s="35"/>
      <c r="Q60" s="65">
        <f t="shared" si="3"/>
        <v>38</v>
      </c>
      <c r="R60" s="36">
        <f t="shared" si="4"/>
        <v>38</v>
      </c>
      <c r="S60" s="36">
        <f t="shared" si="5"/>
        <v>38</v>
      </c>
      <c r="T60" s="36">
        <f t="shared" si="6"/>
        <v>38</v>
      </c>
      <c r="U60" s="36">
        <f t="shared" si="17"/>
        <v>65.302000000000007</v>
      </c>
      <c r="V60" s="36">
        <f t="shared" si="7"/>
        <v>44.93</v>
      </c>
      <c r="W60" s="36">
        <f t="shared" si="8"/>
        <v>43.962000000000003</v>
      </c>
      <c r="X60" s="36">
        <f t="shared" si="9"/>
        <v>55.555999999999997</v>
      </c>
      <c r="Y60" s="36">
        <f t="shared" si="10"/>
        <v>55.248000000000005</v>
      </c>
      <c r="Z60" s="36">
        <f t="shared" si="11"/>
        <v>65.447000000000003</v>
      </c>
      <c r="AA60" s="36">
        <f t="shared" si="12"/>
        <v>47.085999999999999</v>
      </c>
      <c r="AB60" s="66">
        <f t="shared" si="13"/>
        <v>38</v>
      </c>
      <c r="AC60" s="19">
        <f t="shared" si="14"/>
        <v>6930</v>
      </c>
      <c r="AD60" s="20">
        <f t="shared" si="15"/>
        <v>48510</v>
      </c>
      <c r="AE60" s="192">
        <f t="shared" si="16"/>
        <v>567.53099999999995</v>
      </c>
      <c r="AU60" s="83">
        <v>88829492</v>
      </c>
      <c r="AV60" s="80">
        <v>44035.663888888892</v>
      </c>
      <c r="AW60" s="90" t="s">
        <v>32</v>
      </c>
      <c r="AX60" s="90" t="s">
        <v>32</v>
      </c>
      <c r="AY60" s="90" t="s">
        <v>32</v>
      </c>
      <c r="AZ60" s="90" t="s">
        <v>32</v>
      </c>
      <c r="BA60" s="90" t="s">
        <v>32</v>
      </c>
      <c r="BB60" s="90" t="s">
        <v>32</v>
      </c>
      <c r="BC60" s="90" t="s">
        <v>32</v>
      </c>
      <c r="BD60">
        <v>54</v>
      </c>
      <c r="BE60">
        <v>286</v>
      </c>
      <c r="BF60">
        <v>792</v>
      </c>
      <c r="BG60">
        <v>153</v>
      </c>
      <c r="BH60" t="s">
        <v>32</v>
      </c>
    </row>
    <row r="61" spans="1:60" ht="15.4" x14ac:dyDescent="0.45">
      <c r="A61" s="4">
        <v>1</v>
      </c>
      <c r="B61" s="85">
        <v>59</v>
      </c>
      <c r="C61" s="91">
        <f t="shared" si="2"/>
        <v>0</v>
      </c>
      <c r="D61" s="50" t="s">
        <v>32</v>
      </c>
      <c r="E61" s="5" t="s">
        <v>32</v>
      </c>
      <c r="F61" s="51" t="s">
        <v>32</v>
      </c>
      <c r="G61" s="5" t="s">
        <v>32</v>
      </c>
      <c r="H61" s="51">
        <v>19970</v>
      </c>
      <c r="I61" s="5">
        <v>2950</v>
      </c>
      <c r="J61" s="51">
        <v>4340</v>
      </c>
      <c r="K61" s="5">
        <v>5460</v>
      </c>
      <c r="L61" s="51">
        <v>4650</v>
      </c>
      <c r="M61" s="5">
        <v>4260</v>
      </c>
      <c r="N61" s="51">
        <v>3630</v>
      </c>
      <c r="O61" s="7" t="s">
        <v>32</v>
      </c>
      <c r="P61" s="35"/>
      <c r="Q61" s="65">
        <f t="shared" si="3"/>
        <v>38</v>
      </c>
      <c r="R61" s="36">
        <f t="shared" si="4"/>
        <v>38</v>
      </c>
      <c r="S61" s="36">
        <f t="shared" si="5"/>
        <v>38</v>
      </c>
      <c r="T61" s="36">
        <f t="shared" si="6"/>
        <v>38</v>
      </c>
      <c r="U61" s="36">
        <f t="shared" si="17"/>
        <v>81.933999999999997</v>
      </c>
      <c r="V61" s="36">
        <f t="shared" si="7"/>
        <v>44.49</v>
      </c>
      <c r="W61" s="36">
        <f t="shared" si="8"/>
        <v>47.548000000000002</v>
      </c>
      <c r="X61" s="36">
        <f t="shared" si="9"/>
        <v>50.012</v>
      </c>
      <c r="Y61" s="36">
        <f t="shared" si="10"/>
        <v>48.230000000000004</v>
      </c>
      <c r="Z61" s="36">
        <f t="shared" si="11"/>
        <v>47.372</v>
      </c>
      <c r="AA61" s="36">
        <f t="shared" si="12"/>
        <v>45.986000000000004</v>
      </c>
      <c r="AB61" s="66">
        <f t="shared" si="13"/>
        <v>38</v>
      </c>
      <c r="AC61" s="19">
        <f t="shared" si="14"/>
        <v>6465.7142857142853</v>
      </c>
      <c r="AD61" s="20">
        <f t="shared" si="15"/>
        <v>45260</v>
      </c>
      <c r="AE61" s="192">
        <f t="shared" si="16"/>
        <v>555.572</v>
      </c>
      <c r="AU61" s="83">
        <v>88829494</v>
      </c>
      <c r="AV61" s="80">
        <v>44035.668749999997</v>
      </c>
      <c r="AW61" s="90" t="s">
        <v>32</v>
      </c>
      <c r="AX61" s="90" t="s">
        <v>32</v>
      </c>
      <c r="AY61" s="90" t="s">
        <v>32</v>
      </c>
      <c r="AZ61" s="90" t="s">
        <v>32</v>
      </c>
      <c r="BA61" s="90" t="s">
        <v>32</v>
      </c>
      <c r="BB61" s="90" t="s">
        <v>32</v>
      </c>
      <c r="BC61" s="90" t="s">
        <v>32</v>
      </c>
      <c r="BD61">
        <v>473</v>
      </c>
      <c r="BE61">
        <v>603</v>
      </c>
      <c r="BF61">
        <v>1461</v>
      </c>
      <c r="BG61">
        <v>1020</v>
      </c>
      <c r="BH61" t="s">
        <v>32</v>
      </c>
    </row>
    <row r="62" spans="1:60" ht="15.4" x14ac:dyDescent="0.45">
      <c r="A62" s="4">
        <v>1</v>
      </c>
      <c r="B62" s="85">
        <v>60</v>
      </c>
      <c r="C62" s="91">
        <f t="shared" si="2"/>
        <v>0</v>
      </c>
      <c r="D62" s="50" t="s">
        <v>32</v>
      </c>
      <c r="E62" s="5" t="s">
        <v>32</v>
      </c>
      <c r="F62" s="51" t="s">
        <v>32</v>
      </c>
      <c r="G62" s="5" t="s">
        <v>32</v>
      </c>
      <c r="H62" s="51">
        <v>7710</v>
      </c>
      <c r="I62" s="5">
        <v>42600</v>
      </c>
      <c r="J62" s="51">
        <v>35710</v>
      </c>
      <c r="K62" s="5">
        <v>21860</v>
      </c>
      <c r="L62" s="51">
        <v>64240</v>
      </c>
      <c r="M62" s="5">
        <v>47530</v>
      </c>
      <c r="N62" s="51">
        <v>37600</v>
      </c>
      <c r="O62" s="7" t="s">
        <v>32</v>
      </c>
      <c r="P62" s="35"/>
      <c r="Q62" s="65">
        <f t="shared" si="3"/>
        <v>38</v>
      </c>
      <c r="R62" s="36">
        <f t="shared" si="4"/>
        <v>38</v>
      </c>
      <c r="S62" s="36">
        <f t="shared" si="5"/>
        <v>38</v>
      </c>
      <c r="T62" s="36">
        <f t="shared" si="6"/>
        <v>38</v>
      </c>
      <c r="U62" s="36">
        <f t="shared" si="17"/>
        <v>54.962000000000003</v>
      </c>
      <c r="V62" s="36">
        <f t="shared" si="7"/>
        <v>250.07799999999997</v>
      </c>
      <c r="W62" s="36">
        <f t="shared" si="8"/>
        <v>198.8853</v>
      </c>
      <c r="X62" s="36">
        <f t="shared" si="9"/>
        <v>115.19799999999999</v>
      </c>
      <c r="Y62" s="36">
        <f t="shared" si="10"/>
        <v>410.86320000000001</v>
      </c>
      <c r="Z62" s="36">
        <f t="shared" si="11"/>
        <v>286.7079</v>
      </c>
      <c r="AA62" s="36">
        <f t="shared" si="12"/>
        <v>212.928</v>
      </c>
      <c r="AB62" s="66">
        <f t="shared" si="13"/>
        <v>38</v>
      </c>
      <c r="AC62" s="19">
        <f t="shared" si="14"/>
        <v>36750</v>
      </c>
      <c r="AD62" s="20">
        <f t="shared" si="15"/>
        <v>257250</v>
      </c>
      <c r="AE62" s="192">
        <f t="shared" si="16"/>
        <v>1719.6223999999997</v>
      </c>
      <c r="AU62" s="83">
        <v>88829491</v>
      </c>
      <c r="AV62" s="80">
        <v>44035.67083333333</v>
      </c>
      <c r="AW62" s="90" t="s">
        <v>32</v>
      </c>
      <c r="AX62" s="90" t="s">
        <v>32</v>
      </c>
      <c r="AY62" s="90" t="s">
        <v>32</v>
      </c>
      <c r="AZ62" s="90" t="s">
        <v>32</v>
      </c>
      <c r="BA62" s="90" t="s">
        <v>32</v>
      </c>
      <c r="BB62" s="90" t="s">
        <v>32</v>
      </c>
      <c r="BC62" s="90" t="s">
        <v>32</v>
      </c>
      <c r="BD62">
        <v>74</v>
      </c>
      <c r="BE62">
        <v>76</v>
      </c>
      <c r="BF62">
        <v>169</v>
      </c>
      <c r="BG62">
        <v>883</v>
      </c>
      <c r="BH62" t="s">
        <v>32</v>
      </c>
    </row>
    <row r="63" spans="1:60" ht="15.4" x14ac:dyDescent="0.45">
      <c r="A63" s="4">
        <v>1</v>
      </c>
      <c r="B63" s="85">
        <v>61</v>
      </c>
      <c r="C63" s="91">
        <f t="shared" si="2"/>
        <v>0</v>
      </c>
      <c r="D63" s="50" t="s">
        <v>32</v>
      </c>
      <c r="E63" s="5" t="s">
        <v>32</v>
      </c>
      <c r="F63" s="51" t="s">
        <v>32</v>
      </c>
      <c r="G63" s="5" t="s">
        <v>32</v>
      </c>
      <c r="H63" s="51">
        <v>5680</v>
      </c>
      <c r="I63" s="5" t="s">
        <v>32</v>
      </c>
      <c r="J63" s="51">
        <v>2330</v>
      </c>
      <c r="K63" s="5">
        <v>610</v>
      </c>
      <c r="L63" s="51">
        <v>290</v>
      </c>
      <c r="M63" s="5">
        <v>470</v>
      </c>
      <c r="N63" s="51">
        <v>290</v>
      </c>
      <c r="O63" s="7" t="s">
        <v>32</v>
      </c>
      <c r="P63" s="35"/>
      <c r="Q63" s="65">
        <f t="shared" si="3"/>
        <v>38</v>
      </c>
      <c r="R63" s="36">
        <f t="shared" si="4"/>
        <v>38</v>
      </c>
      <c r="S63" s="36">
        <f t="shared" si="5"/>
        <v>38</v>
      </c>
      <c r="T63" s="36">
        <f t="shared" si="6"/>
        <v>38</v>
      </c>
      <c r="U63" s="36">
        <f t="shared" si="17"/>
        <v>50.496000000000002</v>
      </c>
      <c r="V63" s="36">
        <f t="shared" si="7"/>
        <v>38</v>
      </c>
      <c r="W63" s="36">
        <f t="shared" si="8"/>
        <v>43.125999999999998</v>
      </c>
      <c r="X63" s="36">
        <f t="shared" si="9"/>
        <v>39.341999999999999</v>
      </c>
      <c r="Y63" s="36">
        <f t="shared" si="10"/>
        <v>38.637999999999998</v>
      </c>
      <c r="Z63" s="36">
        <f t="shared" si="11"/>
        <v>39.033999999999999</v>
      </c>
      <c r="AA63" s="36">
        <f t="shared" si="12"/>
        <v>38.637999999999998</v>
      </c>
      <c r="AB63" s="66">
        <f t="shared" si="13"/>
        <v>38</v>
      </c>
      <c r="AC63" s="19">
        <f t="shared" si="14"/>
        <v>1611.6666666666667</v>
      </c>
      <c r="AD63" s="20">
        <f t="shared" si="15"/>
        <v>9670</v>
      </c>
      <c r="AE63" s="192">
        <f t="shared" si="16"/>
        <v>477.27399999999994</v>
      </c>
      <c r="AU63" s="83">
        <v>88829490</v>
      </c>
      <c r="AV63" s="80">
        <v>44035.68472222222</v>
      </c>
      <c r="AW63" s="90" t="s">
        <v>32</v>
      </c>
      <c r="AX63" s="90" t="s">
        <v>32</v>
      </c>
      <c r="AY63" s="90" t="s">
        <v>32</v>
      </c>
      <c r="AZ63" s="90" t="s">
        <v>32</v>
      </c>
      <c r="BA63" s="90" t="s">
        <v>32</v>
      </c>
      <c r="BB63" s="90" t="s">
        <v>32</v>
      </c>
      <c r="BC63" s="90" t="s">
        <v>32</v>
      </c>
      <c r="BD63">
        <v>10</v>
      </c>
      <c r="BE63" t="s">
        <v>32</v>
      </c>
      <c r="BF63">
        <v>52</v>
      </c>
      <c r="BG63">
        <v>1911</v>
      </c>
      <c r="BH63">
        <v>2259</v>
      </c>
    </row>
    <row r="64" spans="1:60" ht="15.4" x14ac:dyDescent="0.45">
      <c r="A64" s="4">
        <v>1</v>
      </c>
      <c r="B64" s="85">
        <v>62</v>
      </c>
      <c r="C64" s="91">
        <f t="shared" si="2"/>
        <v>0</v>
      </c>
      <c r="D64" s="50" t="s">
        <v>32</v>
      </c>
      <c r="E64" s="5" t="s">
        <v>32</v>
      </c>
      <c r="F64" s="51" t="s">
        <v>32</v>
      </c>
      <c r="G64" s="5" t="s">
        <v>32</v>
      </c>
      <c r="H64" s="51">
        <v>2180</v>
      </c>
      <c r="I64" s="5">
        <v>13270</v>
      </c>
      <c r="J64" s="51">
        <v>8990</v>
      </c>
      <c r="K64" s="5">
        <v>13680</v>
      </c>
      <c r="L64" s="51">
        <v>28430</v>
      </c>
      <c r="M64" s="5">
        <v>15880</v>
      </c>
      <c r="N64" s="51">
        <v>5730</v>
      </c>
      <c r="O64" s="7" t="s">
        <v>32</v>
      </c>
      <c r="P64" s="35"/>
      <c r="Q64" s="65">
        <f t="shared" si="3"/>
        <v>38</v>
      </c>
      <c r="R64" s="36">
        <f t="shared" si="4"/>
        <v>38</v>
      </c>
      <c r="S64" s="36">
        <f t="shared" si="5"/>
        <v>38</v>
      </c>
      <c r="T64" s="36">
        <f t="shared" si="6"/>
        <v>38</v>
      </c>
      <c r="U64" s="36">
        <f t="shared" si="17"/>
        <v>42.795999999999999</v>
      </c>
      <c r="V64" s="36">
        <f t="shared" si="7"/>
        <v>78.260999999999996</v>
      </c>
      <c r="W64" s="36">
        <f t="shared" si="8"/>
        <v>59.856999999999999</v>
      </c>
      <c r="X64" s="36">
        <f t="shared" si="9"/>
        <v>80.024000000000001</v>
      </c>
      <c r="Y64" s="36">
        <f t="shared" si="10"/>
        <v>144.79489999999998</v>
      </c>
      <c r="Z64" s="36">
        <f t="shared" si="11"/>
        <v>89.484000000000009</v>
      </c>
      <c r="AA64" s="36">
        <f t="shared" si="12"/>
        <v>50.606000000000002</v>
      </c>
      <c r="AB64" s="66">
        <f t="shared" si="13"/>
        <v>38</v>
      </c>
      <c r="AC64" s="19">
        <f t="shared" si="14"/>
        <v>12594.285714285714</v>
      </c>
      <c r="AD64" s="20">
        <f t="shared" si="15"/>
        <v>88160</v>
      </c>
      <c r="AE64" s="192">
        <f t="shared" si="16"/>
        <v>735.8229</v>
      </c>
      <c r="AU64" s="83">
        <v>88829493</v>
      </c>
      <c r="AV64" s="80">
        <v>44036</v>
      </c>
      <c r="AW64" s="90" t="s">
        <v>32</v>
      </c>
      <c r="AX64" s="90" t="s">
        <v>32</v>
      </c>
      <c r="AY64" s="90" t="s">
        <v>32</v>
      </c>
      <c r="AZ64" s="90" t="s">
        <v>32</v>
      </c>
      <c r="BA64" s="90" t="s">
        <v>32</v>
      </c>
      <c r="BB64" s="90" t="s">
        <v>32</v>
      </c>
      <c r="BC64" s="90" t="s">
        <v>32</v>
      </c>
      <c r="BD64">
        <v>5300</v>
      </c>
      <c r="BE64">
        <v>8844</v>
      </c>
      <c r="BF64">
        <v>1</v>
      </c>
      <c r="BG64" t="s">
        <v>32</v>
      </c>
      <c r="BH64" t="s">
        <v>32</v>
      </c>
    </row>
    <row r="65" spans="1:60" ht="15.4" x14ac:dyDescent="0.45">
      <c r="A65" s="4">
        <v>1</v>
      </c>
      <c r="B65" s="85">
        <v>63</v>
      </c>
      <c r="C65" s="91">
        <f t="shared" si="2"/>
        <v>0</v>
      </c>
      <c r="D65" s="50" t="s">
        <v>32</v>
      </c>
      <c r="E65" s="5" t="s">
        <v>32</v>
      </c>
      <c r="F65" s="51" t="s">
        <v>32</v>
      </c>
      <c r="G65" s="5" t="s">
        <v>32</v>
      </c>
      <c r="H65" s="51">
        <v>118330</v>
      </c>
      <c r="I65" s="5">
        <v>22400</v>
      </c>
      <c r="J65" s="51">
        <v>8220</v>
      </c>
      <c r="K65" s="5">
        <v>11830</v>
      </c>
      <c r="L65" s="51">
        <v>16150</v>
      </c>
      <c r="M65" s="5">
        <v>8570</v>
      </c>
      <c r="N65" s="51">
        <v>6920</v>
      </c>
      <c r="O65" s="7" t="s">
        <v>32</v>
      </c>
      <c r="P65" s="35"/>
      <c r="Q65" s="65">
        <f t="shared" si="3"/>
        <v>38</v>
      </c>
      <c r="R65" s="36">
        <f t="shared" si="4"/>
        <v>38</v>
      </c>
      <c r="S65" s="36">
        <f t="shared" si="5"/>
        <v>38</v>
      </c>
      <c r="T65" s="36">
        <f t="shared" si="6"/>
        <v>38</v>
      </c>
      <c r="U65" s="36">
        <f t="shared" si="17"/>
        <v>462.81899999999996</v>
      </c>
      <c r="V65" s="36">
        <f t="shared" si="7"/>
        <v>117.52000000000001</v>
      </c>
      <c r="W65" s="36">
        <f t="shared" si="8"/>
        <v>56.545999999999999</v>
      </c>
      <c r="X65" s="36">
        <f t="shared" si="9"/>
        <v>72.069000000000003</v>
      </c>
      <c r="Y65" s="36">
        <f t="shared" si="10"/>
        <v>90.64500000000001</v>
      </c>
      <c r="Z65" s="36">
        <f t="shared" si="11"/>
        <v>58.051000000000002</v>
      </c>
      <c r="AA65" s="36">
        <f t="shared" si="12"/>
        <v>53.224000000000004</v>
      </c>
      <c r="AB65" s="66">
        <f t="shared" si="13"/>
        <v>38</v>
      </c>
      <c r="AC65" s="19">
        <f t="shared" si="14"/>
        <v>27488.571428571428</v>
      </c>
      <c r="AD65" s="20">
        <f t="shared" si="15"/>
        <v>192420</v>
      </c>
      <c r="AE65" s="192">
        <f t="shared" si="16"/>
        <v>1100.874</v>
      </c>
      <c r="AU65" s="83">
        <v>87366043</v>
      </c>
      <c r="AV65" s="80">
        <v>44036.400694444441</v>
      </c>
      <c r="AW65" s="90" t="s">
        <v>32</v>
      </c>
      <c r="AX65" s="90" t="s">
        <v>32</v>
      </c>
      <c r="AY65" s="90" t="s">
        <v>32</v>
      </c>
      <c r="AZ65" s="90" t="s">
        <v>32</v>
      </c>
      <c r="BA65" s="90" t="s">
        <v>32</v>
      </c>
      <c r="BB65" s="90" t="s">
        <v>32</v>
      </c>
      <c r="BC65" s="90" t="s">
        <v>32</v>
      </c>
      <c r="BD65">
        <v>14</v>
      </c>
      <c r="BE65">
        <v>31</v>
      </c>
      <c r="BF65" t="s">
        <v>32</v>
      </c>
      <c r="BG65" t="s">
        <v>32</v>
      </c>
      <c r="BH65" t="s">
        <v>32</v>
      </c>
    </row>
    <row r="66" spans="1:60" ht="15.4" x14ac:dyDescent="0.45">
      <c r="A66" s="4">
        <v>1</v>
      </c>
      <c r="B66" s="85">
        <v>64</v>
      </c>
      <c r="C66" s="91">
        <f t="shared" si="2"/>
        <v>0</v>
      </c>
      <c r="D66" s="50" t="s">
        <v>32</v>
      </c>
      <c r="E66" s="5" t="s">
        <v>32</v>
      </c>
      <c r="F66" s="51" t="s">
        <v>32</v>
      </c>
      <c r="G66" s="5" t="s">
        <v>32</v>
      </c>
      <c r="H66" s="51">
        <v>17280</v>
      </c>
      <c r="I66" s="5">
        <v>18150</v>
      </c>
      <c r="J66" s="51">
        <v>19670</v>
      </c>
      <c r="K66" s="5">
        <v>53630</v>
      </c>
      <c r="L66" s="51">
        <v>30030</v>
      </c>
      <c r="M66" s="5">
        <v>7470</v>
      </c>
      <c r="N66" s="51">
        <v>1020</v>
      </c>
      <c r="O66" s="7" t="s">
        <v>32</v>
      </c>
      <c r="P66" s="35"/>
      <c r="Q66" s="65">
        <f t="shared" si="3"/>
        <v>38</v>
      </c>
      <c r="R66" s="36">
        <f t="shared" si="4"/>
        <v>38</v>
      </c>
      <c r="S66" s="36">
        <f t="shared" si="5"/>
        <v>38</v>
      </c>
      <c r="T66" s="36">
        <f t="shared" si="6"/>
        <v>38</v>
      </c>
      <c r="U66" s="36">
        <f t="shared" si="17"/>
        <v>76.016000000000005</v>
      </c>
      <c r="V66" s="36">
        <f t="shared" si="7"/>
        <v>99.245000000000005</v>
      </c>
      <c r="W66" s="36">
        <f t="shared" si="8"/>
        <v>105.78100000000001</v>
      </c>
      <c r="X66" s="36">
        <f t="shared" si="9"/>
        <v>332.03089999999997</v>
      </c>
      <c r="Y66" s="36">
        <f t="shared" si="10"/>
        <v>156.68289999999999</v>
      </c>
      <c r="Z66" s="36">
        <f t="shared" si="11"/>
        <v>54.433999999999997</v>
      </c>
      <c r="AA66" s="36">
        <f t="shared" si="12"/>
        <v>40.244</v>
      </c>
      <c r="AB66" s="66">
        <f t="shared" si="13"/>
        <v>38</v>
      </c>
      <c r="AC66" s="19">
        <f t="shared" si="14"/>
        <v>21035.714285714286</v>
      </c>
      <c r="AD66" s="20">
        <f t="shared" si="15"/>
        <v>147250</v>
      </c>
      <c r="AE66" s="192">
        <f t="shared" si="16"/>
        <v>1054.4338</v>
      </c>
      <c r="AU66" s="83">
        <v>88829486</v>
      </c>
      <c r="AV66" s="80">
        <v>44036.402777777781</v>
      </c>
      <c r="AW66" s="90" t="s">
        <v>32</v>
      </c>
      <c r="AX66" s="90" t="s">
        <v>32</v>
      </c>
      <c r="AY66" s="90" t="s">
        <v>32</v>
      </c>
      <c r="AZ66" s="90" t="s">
        <v>32</v>
      </c>
      <c r="BA66" s="90" t="s">
        <v>32</v>
      </c>
      <c r="BB66" s="90" t="s">
        <v>32</v>
      </c>
      <c r="BC66" s="90" t="s">
        <v>32</v>
      </c>
      <c r="BD66">
        <v>9</v>
      </c>
      <c r="BE66" t="s">
        <v>32</v>
      </c>
      <c r="BF66">
        <v>875</v>
      </c>
      <c r="BG66">
        <v>1108</v>
      </c>
      <c r="BH66" t="s">
        <v>32</v>
      </c>
    </row>
    <row r="67" spans="1:60" ht="15.4" x14ac:dyDescent="0.45">
      <c r="A67" s="4">
        <v>1</v>
      </c>
      <c r="B67" s="85">
        <v>65</v>
      </c>
      <c r="C67" s="91">
        <f t="shared" si="2"/>
        <v>0</v>
      </c>
      <c r="D67" s="50" t="s">
        <v>32</v>
      </c>
      <c r="E67" s="5" t="s">
        <v>32</v>
      </c>
      <c r="F67" s="51" t="s">
        <v>32</v>
      </c>
      <c r="G67" s="5" t="s">
        <v>32</v>
      </c>
      <c r="H67" s="51">
        <v>15820</v>
      </c>
      <c r="I67" s="5">
        <v>11800</v>
      </c>
      <c r="J67" s="51">
        <v>13830</v>
      </c>
      <c r="K67" s="5">
        <v>9300</v>
      </c>
      <c r="L67" s="51">
        <v>13830</v>
      </c>
      <c r="M67" s="5">
        <v>16170</v>
      </c>
      <c r="N67" s="51">
        <v>14600</v>
      </c>
      <c r="O67" s="7" t="s">
        <v>32</v>
      </c>
      <c r="P67" s="35"/>
      <c r="Q67" s="65">
        <f t="shared" si="3"/>
        <v>38</v>
      </c>
      <c r="R67" s="36">
        <f t="shared" si="4"/>
        <v>38</v>
      </c>
      <c r="S67" s="36">
        <f t="shared" si="5"/>
        <v>38</v>
      </c>
      <c r="T67" s="36">
        <f t="shared" si="6"/>
        <v>38</v>
      </c>
      <c r="U67" s="36">
        <f t="shared" si="17"/>
        <v>72.804000000000002</v>
      </c>
      <c r="V67" s="36">
        <f t="shared" si="7"/>
        <v>71.94</v>
      </c>
      <c r="W67" s="36">
        <f t="shared" si="8"/>
        <v>80.668999999999997</v>
      </c>
      <c r="X67" s="36">
        <f t="shared" si="9"/>
        <v>61.19</v>
      </c>
      <c r="Y67" s="36">
        <f t="shared" si="10"/>
        <v>80.668999999999997</v>
      </c>
      <c r="Z67" s="36">
        <f t="shared" si="11"/>
        <v>90.730999999999995</v>
      </c>
      <c r="AA67" s="36">
        <f t="shared" si="12"/>
        <v>83.98</v>
      </c>
      <c r="AB67" s="66">
        <f t="shared" si="13"/>
        <v>38</v>
      </c>
      <c r="AC67" s="19">
        <f t="shared" si="14"/>
        <v>13621.428571428571</v>
      </c>
      <c r="AD67" s="20">
        <f t="shared" si="15"/>
        <v>95350</v>
      </c>
      <c r="AE67" s="192">
        <f t="shared" si="16"/>
        <v>731.98300000000006</v>
      </c>
      <c r="AU67" s="83">
        <v>87366046</v>
      </c>
      <c r="AV67" s="80">
        <v>44039.495138888888</v>
      </c>
      <c r="AW67" s="90" t="s">
        <v>32</v>
      </c>
      <c r="AX67" s="90" t="s">
        <v>32</v>
      </c>
      <c r="AY67" s="90" t="s">
        <v>32</v>
      </c>
      <c r="AZ67" s="90" t="s">
        <v>32</v>
      </c>
      <c r="BA67" s="90" t="s">
        <v>32</v>
      </c>
      <c r="BB67" s="90" t="s">
        <v>32</v>
      </c>
      <c r="BC67" s="90" t="s">
        <v>32</v>
      </c>
      <c r="BD67">
        <v>100</v>
      </c>
      <c r="BE67" t="s">
        <v>32</v>
      </c>
      <c r="BF67" t="s">
        <v>32</v>
      </c>
      <c r="BG67">
        <v>25</v>
      </c>
      <c r="BH67" t="s">
        <v>32</v>
      </c>
    </row>
    <row r="68" spans="1:60" ht="15.4" x14ac:dyDescent="0.45">
      <c r="A68" s="4">
        <v>1</v>
      </c>
      <c r="B68" s="85">
        <v>66</v>
      </c>
      <c r="C68" s="91">
        <f t="shared" si="2"/>
        <v>0</v>
      </c>
      <c r="D68" s="50" t="s">
        <v>32</v>
      </c>
      <c r="E68" s="5" t="s">
        <v>32</v>
      </c>
      <c r="F68" s="51" t="s">
        <v>32</v>
      </c>
      <c r="G68" s="5" t="s">
        <v>32</v>
      </c>
      <c r="H68" s="51">
        <v>4590</v>
      </c>
      <c r="I68" s="5">
        <v>2010</v>
      </c>
      <c r="J68" s="51">
        <v>1140</v>
      </c>
      <c r="K68" s="5">
        <v>630</v>
      </c>
      <c r="L68" s="51">
        <v>990</v>
      </c>
      <c r="M68" s="5">
        <v>1020</v>
      </c>
      <c r="N68" s="51">
        <v>370</v>
      </c>
      <c r="O68" s="7" t="s">
        <v>32</v>
      </c>
      <c r="P68" s="35"/>
      <c r="Q68" s="65">
        <f t="shared" si="3"/>
        <v>38</v>
      </c>
      <c r="R68" s="36">
        <f t="shared" si="4"/>
        <v>38</v>
      </c>
      <c r="S68" s="36">
        <f t="shared" si="5"/>
        <v>38</v>
      </c>
      <c r="T68" s="36">
        <f t="shared" si="6"/>
        <v>38</v>
      </c>
      <c r="U68" s="36">
        <f t="shared" si="17"/>
        <v>48.097999999999999</v>
      </c>
      <c r="V68" s="36">
        <f t="shared" si="7"/>
        <v>42.421999999999997</v>
      </c>
      <c r="W68" s="36">
        <f t="shared" si="8"/>
        <v>40.508000000000003</v>
      </c>
      <c r="X68" s="36">
        <f t="shared" si="9"/>
        <v>39.386000000000003</v>
      </c>
      <c r="Y68" s="36">
        <f t="shared" si="10"/>
        <v>40.177999999999997</v>
      </c>
      <c r="Z68" s="36">
        <f t="shared" si="11"/>
        <v>40.244</v>
      </c>
      <c r="AA68" s="36">
        <f t="shared" si="12"/>
        <v>38.814</v>
      </c>
      <c r="AB68" s="66">
        <f t="shared" si="13"/>
        <v>38</v>
      </c>
      <c r="AC68" s="19">
        <f t="shared" si="14"/>
        <v>1535.7142857142858</v>
      </c>
      <c r="AD68" s="20">
        <f t="shared" si="15"/>
        <v>10750</v>
      </c>
      <c r="AE68" s="192">
        <f t="shared" si="16"/>
        <v>479.65000000000003</v>
      </c>
      <c r="AU68" s="83">
        <v>87366042</v>
      </c>
      <c r="AV68" s="80">
        <v>44039.498611111114</v>
      </c>
      <c r="AW68" s="90" t="s">
        <v>32</v>
      </c>
      <c r="AX68" s="90" t="s">
        <v>32</v>
      </c>
      <c r="AY68" s="90" t="s">
        <v>32</v>
      </c>
      <c r="AZ68" s="90" t="s">
        <v>32</v>
      </c>
      <c r="BA68" s="90" t="s">
        <v>32</v>
      </c>
      <c r="BB68" s="90" t="s">
        <v>32</v>
      </c>
      <c r="BC68" s="90" t="s">
        <v>32</v>
      </c>
      <c r="BD68">
        <v>10</v>
      </c>
      <c r="BE68">
        <v>14951</v>
      </c>
      <c r="BF68">
        <v>194</v>
      </c>
      <c r="BG68">
        <v>413</v>
      </c>
      <c r="BH68" t="s">
        <v>32</v>
      </c>
    </row>
    <row r="69" spans="1:60" ht="15.4" x14ac:dyDescent="0.45">
      <c r="A69" s="4">
        <v>1</v>
      </c>
      <c r="B69" s="85">
        <v>69</v>
      </c>
      <c r="C69" s="91">
        <f t="shared" si="2"/>
        <v>0</v>
      </c>
      <c r="D69" s="50" t="s">
        <v>32</v>
      </c>
      <c r="E69" s="5" t="s">
        <v>32</v>
      </c>
      <c r="F69" s="51" t="s">
        <v>32</v>
      </c>
      <c r="G69" s="5" t="s">
        <v>32</v>
      </c>
      <c r="H69" s="51">
        <v>10410</v>
      </c>
      <c r="I69" s="5">
        <v>2570</v>
      </c>
      <c r="J69" s="51">
        <v>2870</v>
      </c>
      <c r="K69" s="5">
        <v>2410</v>
      </c>
      <c r="L69" s="51">
        <v>2520</v>
      </c>
      <c r="M69" s="5">
        <v>3390</v>
      </c>
      <c r="N69" s="51" t="s">
        <v>32</v>
      </c>
      <c r="O69" s="7" t="s">
        <v>32</v>
      </c>
      <c r="P69" s="35"/>
      <c r="Q69" s="65">
        <f t="shared" si="3"/>
        <v>38</v>
      </c>
      <c r="R69" s="36">
        <f t="shared" si="4"/>
        <v>38</v>
      </c>
      <c r="S69" s="36">
        <f t="shared" si="5"/>
        <v>38</v>
      </c>
      <c r="T69" s="36">
        <f t="shared" si="6"/>
        <v>38</v>
      </c>
      <c r="U69" s="36">
        <f t="shared" si="17"/>
        <v>60.902000000000001</v>
      </c>
      <c r="V69" s="36">
        <f t="shared" si="7"/>
        <v>43.653999999999996</v>
      </c>
      <c r="W69" s="36">
        <f t="shared" si="8"/>
        <v>44.314</v>
      </c>
      <c r="X69" s="36">
        <f t="shared" si="9"/>
        <v>43.302</v>
      </c>
      <c r="Y69" s="36">
        <f t="shared" si="10"/>
        <v>43.543999999999997</v>
      </c>
      <c r="Z69" s="36">
        <f t="shared" si="11"/>
        <v>45.457999999999998</v>
      </c>
      <c r="AA69" s="36">
        <f t="shared" si="12"/>
        <v>38</v>
      </c>
      <c r="AB69" s="66">
        <f t="shared" si="13"/>
        <v>38</v>
      </c>
      <c r="AC69" s="19">
        <f t="shared" si="14"/>
        <v>4028.3333333333335</v>
      </c>
      <c r="AD69" s="20">
        <f t="shared" si="15"/>
        <v>24170</v>
      </c>
      <c r="AE69" s="192">
        <f t="shared" si="16"/>
        <v>509.17399999999998</v>
      </c>
      <c r="AU69" s="83">
        <v>87366047</v>
      </c>
      <c r="AV69" s="80">
        <v>44039.500694444447</v>
      </c>
      <c r="AW69" s="90" t="s">
        <v>32</v>
      </c>
      <c r="AX69" s="90" t="s">
        <v>32</v>
      </c>
      <c r="AY69" s="90" t="s">
        <v>32</v>
      </c>
      <c r="AZ69" s="90" t="s">
        <v>32</v>
      </c>
      <c r="BA69" s="90" t="s">
        <v>32</v>
      </c>
      <c r="BB69" s="90" t="s">
        <v>32</v>
      </c>
      <c r="BC69" s="90" t="s">
        <v>32</v>
      </c>
      <c r="BD69" t="s">
        <v>32</v>
      </c>
      <c r="BE69" t="s">
        <v>32</v>
      </c>
      <c r="BF69" t="s">
        <v>32</v>
      </c>
      <c r="BG69" t="s">
        <v>32</v>
      </c>
      <c r="BH69" t="s">
        <v>32</v>
      </c>
    </row>
    <row r="70" spans="1:60" ht="15.4" x14ac:dyDescent="0.45">
      <c r="A70" s="4">
        <v>1</v>
      </c>
      <c r="B70" s="85">
        <v>70</v>
      </c>
      <c r="C70" s="91">
        <f t="shared" si="2"/>
        <v>0</v>
      </c>
      <c r="D70" s="50" t="s">
        <v>32</v>
      </c>
      <c r="E70" s="5" t="s">
        <v>32</v>
      </c>
      <c r="F70" s="51" t="s">
        <v>32</v>
      </c>
      <c r="G70" s="5" t="s">
        <v>32</v>
      </c>
      <c r="H70" s="51">
        <v>2710</v>
      </c>
      <c r="I70" s="5">
        <v>6210</v>
      </c>
      <c r="J70" s="51">
        <v>7880</v>
      </c>
      <c r="K70" s="5">
        <v>12680</v>
      </c>
      <c r="L70" s="51">
        <v>15450</v>
      </c>
      <c r="M70" s="5">
        <v>11960</v>
      </c>
      <c r="N70" s="51">
        <v>3190</v>
      </c>
      <c r="O70" s="7" t="s">
        <v>32</v>
      </c>
      <c r="P70" s="35"/>
      <c r="Q70" s="65">
        <f t="shared" si="3"/>
        <v>38</v>
      </c>
      <c r="R70" s="36">
        <f t="shared" si="4"/>
        <v>38</v>
      </c>
      <c r="S70" s="36">
        <f t="shared" si="5"/>
        <v>38</v>
      </c>
      <c r="T70" s="36">
        <f t="shared" si="6"/>
        <v>38</v>
      </c>
      <c r="U70" s="36">
        <f t="shared" si="17"/>
        <v>43.962000000000003</v>
      </c>
      <c r="V70" s="36">
        <f t="shared" si="7"/>
        <v>51.661999999999999</v>
      </c>
      <c r="W70" s="36">
        <f t="shared" si="8"/>
        <v>55.335999999999999</v>
      </c>
      <c r="X70" s="36">
        <f t="shared" si="9"/>
        <v>75.724000000000004</v>
      </c>
      <c r="Y70" s="36">
        <f t="shared" si="10"/>
        <v>87.634999999999991</v>
      </c>
      <c r="Z70" s="36">
        <f t="shared" si="11"/>
        <v>72.628</v>
      </c>
      <c r="AA70" s="36">
        <f t="shared" si="12"/>
        <v>45.018000000000001</v>
      </c>
      <c r="AB70" s="66">
        <f t="shared" si="13"/>
        <v>38</v>
      </c>
      <c r="AC70" s="19">
        <f t="shared" si="14"/>
        <v>8582.8571428571431</v>
      </c>
      <c r="AD70" s="20">
        <f t="shared" si="15"/>
        <v>60080</v>
      </c>
      <c r="AE70" s="192">
        <f t="shared" si="16"/>
        <v>621.96500000000003</v>
      </c>
      <c r="AU70" s="83">
        <v>88829467</v>
      </c>
      <c r="AV70" s="80">
        <v>44039.711805555555</v>
      </c>
      <c r="AW70" s="90" t="s">
        <v>32</v>
      </c>
      <c r="AX70" s="90" t="s">
        <v>32</v>
      </c>
      <c r="AY70" s="90" t="s">
        <v>32</v>
      </c>
      <c r="AZ70" s="90" t="s">
        <v>32</v>
      </c>
      <c r="BA70" s="90" t="s">
        <v>32</v>
      </c>
      <c r="BB70" s="90" t="s">
        <v>32</v>
      </c>
      <c r="BC70" s="90" t="s">
        <v>32</v>
      </c>
      <c r="BD70">
        <v>6690</v>
      </c>
      <c r="BE70">
        <v>4156</v>
      </c>
      <c r="BF70">
        <v>105</v>
      </c>
      <c r="BG70">
        <v>33</v>
      </c>
      <c r="BH70" t="s">
        <v>32</v>
      </c>
    </row>
    <row r="71" spans="1:60" ht="15.4" x14ac:dyDescent="0.45">
      <c r="A71" s="4">
        <v>1</v>
      </c>
      <c r="B71" s="85">
        <v>71</v>
      </c>
      <c r="C71" s="91">
        <f t="shared" ref="C71:C134" si="18">COUNTIF($AU$7:$AU$118,B71)</f>
        <v>0</v>
      </c>
      <c r="D71" s="50" t="s">
        <v>32</v>
      </c>
      <c r="E71" s="5" t="s">
        <v>32</v>
      </c>
      <c r="F71" s="51" t="s">
        <v>32</v>
      </c>
      <c r="G71" s="5" t="s">
        <v>32</v>
      </c>
      <c r="H71" s="51">
        <v>110900</v>
      </c>
      <c r="I71" s="5">
        <v>103090</v>
      </c>
      <c r="J71" s="51">
        <v>12880</v>
      </c>
      <c r="K71" s="5">
        <v>10030</v>
      </c>
      <c r="L71" s="51">
        <v>12970</v>
      </c>
      <c r="M71" s="5">
        <v>8390</v>
      </c>
      <c r="N71" s="51">
        <v>4720</v>
      </c>
      <c r="O71" s="7" t="s">
        <v>32</v>
      </c>
      <c r="P71" s="35"/>
      <c r="Q71" s="65">
        <f t="shared" ref="Q71:Q134" si="19">IFERROR(38+IF(D71&gt;8000, 8000/1000*2.2,D71/1000*2.2)+IF(IF(D71&gt;28000,(28000-8000)/1000*4.3,(D71-8000)/1000*4.3)&lt;0,0,IF(D71&gt;28000,(28000-8000)/1000*4.3,(D71-8000)/1000*4.3))+IF(D71&gt;28000,(D71-28000)/1000*7.43,0),38)</f>
        <v>38</v>
      </c>
      <c r="R71" s="36">
        <f t="shared" ref="R71:R134" si="20">IFERROR(38+IF(E71&gt;8000, 8000/1000*2.2,E71/1000*2.2)+IF(IF(E71&gt;28000,(28000-8000)/1000*4.3,(E71-8000)/1000*4.3)&lt;0,0,IF(E71&gt;28000,(28000-8000)/1000*4.3,(E71-8000)/1000*4.3))+IF(E71&gt;28000,(E71-28000)/1000*7.43,0),38)</f>
        <v>38</v>
      </c>
      <c r="S71" s="36">
        <f t="shared" ref="S71:S134" si="21">IFERROR(38+IF(F71&gt;8000, 8000/1000*2.2,F71/1000*2.2)+IF(IF(F71&gt;28000,(28000-8000)/1000*4.3,(F71-8000)/1000*4.3)&lt;0,0,IF(F71&gt;28000,(28000-8000)/1000*4.3,(F71-8000)/1000*4.3))+IF(F71&gt;28000,(F71-28000)/1000*7.43,0),38)</f>
        <v>38</v>
      </c>
      <c r="T71" s="36">
        <f t="shared" ref="T71:T134" si="22">IFERROR(38+IF(G71&gt;8000, 8000/1000*2.2,G71/1000*2.2)+IF(IF(G71&gt;28000,(28000-8000)/1000*4.3,(G71-8000)/1000*4.3)&lt;0,0,IF(G71&gt;28000,(28000-8000)/1000*4.3,(G71-8000)/1000*4.3))+IF(G71&gt;28000,(G71-28000)/1000*7.43,0),38)</f>
        <v>38</v>
      </c>
      <c r="U71" s="36">
        <f t="shared" si="17"/>
        <v>430.87</v>
      </c>
      <c r="V71" s="36">
        <f t="shared" ref="V71:V134" si="23">IFERROR(38+IF(I71&gt;8000, 8000/1000*2.2,I71/1000*2.2)+IF(IF(I71&gt;28000,(28000-8000)/1000*4.3,(I71-8000)/1000*4.3)&lt;0,0,IF(I71&gt;28000,(28000-8000)/1000*4.3,(I71-8000)/1000*4.3))+IF(I71&gt;28000,(I71-28000)/1000*7.43,0),38)</f>
        <v>699.51870000000008</v>
      </c>
      <c r="W71" s="36">
        <f t="shared" ref="W71:W134" si="24">IFERROR(38+IF(J71&gt;8000, 8000/1000*2.2,J71/1000*2.2)+IF(IF(J71&gt;28000,(28000-8000)/1000*4.3,(J71-8000)/1000*4.3)&lt;0,0,IF(J71&gt;28000,(28000-8000)/1000*4.3,(J71-8000)/1000*4.3))+IF(J71&gt;28000,(J71-28000)/1000*7.43,0),38)</f>
        <v>76.584000000000003</v>
      </c>
      <c r="X71" s="36">
        <f t="shared" ref="X71:X134" si="25">IFERROR(38+IF(K71&gt;8000, 8000/1000*2.2,K71/1000*2.2)+IF(IF(K71&gt;28000,(28000-8000)/1000*4.3,(K71-8000)/1000*4.3)&lt;0,0,IF(K71&gt;28000,(28000-8000)/1000*4.3,(K71-8000)/1000*4.3))+IF(K71&gt;28000,(K71-28000)/1000*7.43,0),38)</f>
        <v>64.329000000000008</v>
      </c>
      <c r="Y71" s="36">
        <f t="shared" ref="Y71:Y134" si="26">IFERROR(38+IF(L71&gt;8000, 8000/1000*2.2,L71/1000*2.2)+IF(IF(L71&gt;28000,(28000-8000)/1000*4.3,(L71-8000)/1000*4.3)&lt;0,0,IF(L71&gt;28000,(28000-8000)/1000*4.3,(L71-8000)/1000*4.3))+IF(L71&gt;28000,(L71-28000)/1000*7.43,0),38)</f>
        <v>76.971000000000004</v>
      </c>
      <c r="Z71" s="36">
        <f t="shared" ref="Z71:Z134" si="27">IFERROR(38+IF(M71&gt;8000, 8000/1000*2.2,M71/1000*2.2)+IF(IF(M71&gt;28000,(28000-8000)/1000*4.3,(M71-8000)/1000*4.3)&lt;0,0,IF(M71&gt;28000,(28000-8000)/1000*4.3,(M71-8000)/1000*4.3))+IF(M71&gt;28000,(M71-28000)/1000*7.43,0),38)</f>
        <v>57.277000000000001</v>
      </c>
      <c r="AA71" s="36">
        <f t="shared" ref="AA71:AA134" si="28">IFERROR(38+IF(N71&gt;8000, 8000/1000*2.2,N71/1000*2.2)+IF(IF(N71&gt;28000,(28000-8000)/1000*4.3,(N71-8000)/1000*4.3)&lt;0,0,IF(N71&gt;28000,(28000-8000)/1000*4.3,(N71-8000)/1000*4.3))+IF(N71&gt;28000,(N71-28000)/1000*7.43,0),38)</f>
        <v>48.384</v>
      </c>
      <c r="AB71" s="66">
        <f t="shared" ref="AB71:AB134" si="29">IFERROR(38+IF(O71&gt;8000, 8000/1000*2.2,O71/1000*2.2)+IF(IF(O71&gt;28000,(28000-8000)/1000*4.3,(O71-8000)/1000*4.3)&lt;0,0,IF(O71&gt;28000,(28000-8000)/1000*4.3,(O71-8000)/1000*4.3))+IF(O71&gt;28000,(O71-28000)/1000*7.43,0),38)</f>
        <v>38</v>
      </c>
      <c r="AC71" s="19">
        <f t="shared" ref="AC71:AC134" si="30">IFERROR(AVERAGE(D71:O71),"")</f>
        <v>37568.571428571428</v>
      </c>
      <c r="AD71" s="20">
        <f t="shared" ref="AD71:AD134" si="31">SUM(D71:O71)</f>
        <v>262980</v>
      </c>
      <c r="AE71" s="192">
        <f t="shared" ref="AE71:AE134" si="32">SUM(Q71:AB71)</f>
        <v>1643.9337</v>
      </c>
      <c r="AU71" s="83">
        <v>88829466</v>
      </c>
      <c r="AV71" s="80">
        <v>44039.714583333334</v>
      </c>
      <c r="AW71" s="90" t="s">
        <v>32</v>
      </c>
      <c r="AX71" s="90" t="s">
        <v>32</v>
      </c>
      <c r="AY71" s="90" t="s">
        <v>32</v>
      </c>
      <c r="AZ71" s="90" t="s">
        <v>32</v>
      </c>
      <c r="BA71" s="90" t="s">
        <v>32</v>
      </c>
      <c r="BB71" s="90" t="s">
        <v>32</v>
      </c>
      <c r="BC71" s="90" t="s">
        <v>32</v>
      </c>
      <c r="BD71">
        <v>7221</v>
      </c>
      <c r="BE71">
        <v>1880</v>
      </c>
      <c r="BF71">
        <v>2881</v>
      </c>
      <c r="BG71">
        <v>40</v>
      </c>
      <c r="BH71" t="s">
        <v>32</v>
      </c>
    </row>
    <row r="72" spans="1:60" ht="15.4" x14ac:dyDescent="0.45">
      <c r="A72" s="4">
        <v>1</v>
      </c>
      <c r="B72" s="85">
        <v>72</v>
      </c>
      <c r="C72" s="91">
        <f t="shared" si="18"/>
        <v>0</v>
      </c>
      <c r="D72" s="50" t="s">
        <v>32</v>
      </c>
      <c r="E72" s="5" t="s">
        <v>32</v>
      </c>
      <c r="F72" s="51" t="s">
        <v>32</v>
      </c>
      <c r="G72" s="5" t="s">
        <v>32</v>
      </c>
      <c r="H72" s="51">
        <v>18300</v>
      </c>
      <c r="I72" s="5">
        <v>13970</v>
      </c>
      <c r="J72" s="51">
        <v>13240</v>
      </c>
      <c r="K72" s="5">
        <v>25910</v>
      </c>
      <c r="L72" s="51">
        <v>32800</v>
      </c>
      <c r="M72" s="5">
        <v>24960</v>
      </c>
      <c r="N72" s="51">
        <v>10220</v>
      </c>
      <c r="O72" s="7" t="s">
        <v>32</v>
      </c>
      <c r="P72" s="35"/>
      <c r="Q72" s="65">
        <f t="shared" si="19"/>
        <v>38</v>
      </c>
      <c r="R72" s="36">
        <f t="shared" si="20"/>
        <v>38</v>
      </c>
      <c r="S72" s="36">
        <f t="shared" si="21"/>
        <v>38</v>
      </c>
      <c r="T72" s="36">
        <f t="shared" si="22"/>
        <v>38</v>
      </c>
      <c r="U72" s="36">
        <f t="shared" ref="U72:U135" si="33">IFERROR(38+IF(H72&gt;40000, 40000/1000*2.2,H72/1000*2.2)+IF(IF(H72&gt;140000,(140000-40000)/1000*4.3,(H72-40000)/1000*4.3)&lt;0,0,IF(H72&gt;140000,(140000-40000)/1000*4.3,(H72-40000)/1000*4.3))+IF(H72&gt;140000,(H72-140000)/1000*7.43,0),38)</f>
        <v>78.260000000000005</v>
      </c>
      <c r="V72" s="36">
        <f t="shared" si="23"/>
        <v>81.271000000000001</v>
      </c>
      <c r="W72" s="36">
        <f t="shared" si="24"/>
        <v>78.132000000000005</v>
      </c>
      <c r="X72" s="36">
        <f t="shared" si="25"/>
        <v>132.613</v>
      </c>
      <c r="Y72" s="36">
        <f t="shared" si="26"/>
        <v>177.26399999999998</v>
      </c>
      <c r="Z72" s="36">
        <f t="shared" si="27"/>
        <v>128.52799999999999</v>
      </c>
      <c r="AA72" s="36">
        <f t="shared" si="28"/>
        <v>65.146000000000001</v>
      </c>
      <c r="AB72" s="66">
        <f t="shared" si="29"/>
        <v>38</v>
      </c>
      <c r="AC72" s="19">
        <f t="shared" si="30"/>
        <v>19914.285714285714</v>
      </c>
      <c r="AD72" s="20">
        <f t="shared" si="31"/>
        <v>139400</v>
      </c>
      <c r="AE72" s="192">
        <f t="shared" si="32"/>
        <v>931.21400000000006</v>
      </c>
      <c r="AU72" s="83">
        <v>88829468</v>
      </c>
      <c r="AV72" s="80">
        <v>44047.374305555553</v>
      </c>
      <c r="AW72" s="90" t="s">
        <v>32</v>
      </c>
      <c r="AX72" s="90" t="s">
        <v>32</v>
      </c>
      <c r="AY72" s="90" t="s">
        <v>32</v>
      </c>
      <c r="AZ72" s="90" t="s">
        <v>32</v>
      </c>
      <c r="BA72" s="90" t="s">
        <v>32</v>
      </c>
      <c r="BB72" s="90" t="s">
        <v>32</v>
      </c>
      <c r="BC72" s="90" t="s">
        <v>32</v>
      </c>
      <c r="BD72" s="90" t="s">
        <v>32</v>
      </c>
      <c r="BE72">
        <v>10</v>
      </c>
      <c r="BF72" t="s">
        <v>32</v>
      </c>
      <c r="BG72" t="s">
        <v>32</v>
      </c>
      <c r="BH72" t="s">
        <v>32</v>
      </c>
    </row>
    <row r="73" spans="1:60" ht="15.4" x14ac:dyDescent="0.45">
      <c r="A73" s="4">
        <v>1</v>
      </c>
      <c r="B73" s="85">
        <v>73</v>
      </c>
      <c r="C73" s="91">
        <f t="shared" si="18"/>
        <v>0</v>
      </c>
      <c r="D73" s="50" t="s">
        <v>32</v>
      </c>
      <c r="E73" s="5" t="s">
        <v>32</v>
      </c>
      <c r="F73" s="51" t="s">
        <v>32</v>
      </c>
      <c r="G73" s="5" t="s">
        <v>32</v>
      </c>
      <c r="H73" s="51">
        <v>12430</v>
      </c>
      <c r="I73" s="5">
        <v>19680</v>
      </c>
      <c r="J73" s="51">
        <v>14210</v>
      </c>
      <c r="K73" s="5">
        <v>24390</v>
      </c>
      <c r="L73" s="51">
        <v>32310</v>
      </c>
      <c r="M73" s="5">
        <v>16480</v>
      </c>
      <c r="N73" s="51">
        <v>7010</v>
      </c>
      <c r="O73" s="7">
        <v>3010</v>
      </c>
      <c r="P73" s="35"/>
      <c r="Q73" s="65">
        <f t="shared" si="19"/>
        <v>38</v>
      </c>
      <c r="R73" s="36">
        <f t="shared" si="20"/>
        <v>38</v>
      </c>
      <c r="S73" s="36">
        <f t="shared" si="21"/>
        <v>38</v>
      </c>
      <c r="T73" s="36">
        <f t="shared" si="22"/>
        <v>38</v>
      </c>
      <c r="U73" s="36">
        <f t="shared" si="33"/>
        <v>65.346000000000004</v>
      </c>
      <c r="V73" s="36">
        <f t="shared" si="23"/>
        <v>105.824</v>
      </c>
      <c r="W73" s="36">
        <f t="shared" si="24"/>
        <v>82.302999999999997</v>
      </c>
      <c r="X73" s="36">
        <f t="shared" si="25"/>
        <v>126.077</v>
      </c>
      <c r="Y73" s="36">
        <f t="shared" si="26"/>
        <v>173.6233</v>
      </c>
      <c r="Z73" s="36">
        <f t="shared" si="27"/>
        <v>92.063999999999993</v>
      </c>
      <c r="AA73" s="36">
        <f t="shared" si="28"/>
        <v>53.421999999999997</v>
      </c>
      <c r="AB73" s="66">
        <f t="shared" si="29"/>
        <v>44.622</v>
      </c>
      <c r="AC73" s="19">
        <f t="shared" si="30"/>
        <v>16190</v>
      </c>
      <c r="AD73" s="20">
        <f t="shared" si="31"/>
        <v>129520</v>
      </c>
      <c r="AE73" s="192">
        <f t="shared" si="32"/>
        <v>895.28129999999987</v>
      </c>
      <c r="AU73" s="83">
        <v>88829469</v>
      </c>
      <c r="AV73" s="80">
        <v>44047.531944444447</v>
      </c>
      <c r="AW73" s="90" t="s">
        <v>32</v>
      </c>
      <c r="AX73" s="90" t="s">
        <v>32</v>
      </c>
      <c r="AY73" s="90" t="s">
        <v>32</v>
      </c>
      <c r="AZ73" s="90" t="s">
        <v>32</v>
      </c>
      <c r="BA73" s="90" t="s">
        <v>32</v>
      </c>
      <c r="BB73" s="90" t="s">
        <v>32</v>
      </c>
      <c r="BC73" s="90" t="s">
        <v>32</v>
      </c>
      <c r="BD73" s="90" t="s">
        <v>32</v>
      </c>
      <c r="BE73">
        <v>2215</v>
      </c>
      <c r="BF73">
        <v>1242</v>
      </c>
      <c r="BG73">
        <v>7</v>
      </c>
      <c r="BH73" t="s">
        <v>32</v>
      </c>
    </row>
    <row r="74" spans="1:60" ht="15.4" x14ac:dyDescent="0.45">
      <c r="A74" s="4">
        <v>1</v>
      </c>
      <c r="B74" s="85">
        <v>75</v>
      </c>
      <c r="C74" s="91">
        <f t="shared" si="18"/>
        <v>0</v>
      </c>
      <c r="D74" s="50" t="s">
        <v>32</v>
      </c>
      <c r="E74" s="5" t="s">
        <v>32</v>
      </c>
      <c r="F74" s="51" t="s">
        <v>32</v>
      </c>
      <c r="G74" s="5" t="s">
        <v>32</v>
      </c>
      <c r="H74" s="51">
        <v>11880</v>
      </c>
      <c r="I74" s="5">
        <v>22290</v>
      </c>
      <c r="J74" s="51">
        <v>31630</v>
      </c>
      <c r="K74" s="5">
        <v>3220</v>
      </c>
      <c r="L74" s="51">
        <v>25080</v>
      </c>
      <c r="M74" s="5">
        <v>38420</v>
      </c>
      <c r="N74" s="51">
        <v>5540</v>
      </c>
      <c r="O74" s="7" t="s">
        <v>32</v>
      </c>
      <c r="P74" s="35"/>
      <c r="Q74" s="65">
        <f t="shared" si="19"/>
        <v>38</v>
      </c>
      <c r="R74" s="36">
        <f t="shared" si="20"/>
        <v>38</v>
      </c>
      <c r="S74" s="36">
        <f t="shared" si="21"/>
        <v>38</v>
      </c>
      <c r="T74" s="36">
        <f t="shared" si="22"/>
        <v>38</v>
      </c>
      <c r="U74" s="36">
        <f t="shared" si="33"/>
        <v>64.135999999999996</v>
      </c>
      <c r="V74" s="36">
        <f t="shared" si="23"/>
        <v>117.047</v>
      </c>
      <c r="W74" s="36">
        <f t="shared" si="24"/>
        <v>168.57089999999999</v>
      </c>
      <c r="X74" s="36">
        <f t="shared" si="25"/>
        <v>45.084000000000003</v>
      </c>
      <c r="Y74" s="36">
        <f t="shared" si="26"/>
        <v>129.04399999999998</v>
      </c>
      <c r="Z74" s="36">
        <f t="shared" si="27"/>
        <v>219.0206</v>
      </c>
      <c r="AA74" s="36">
        <f t="shared" si="28"/>
        <v>50.188000000000002</v>
      </c>
      <c r="AB74" s="66">
        <f t="shared" si="29"/>
        <v>38</v>
      </c>
      <c r="AC74" s="19">
        <f t="shared" si="30"/>
        <v>19722.857142857141</v>
      </c>
      <c r="AD74" s="20">
        <f t="shared" si="31"/>
        <v>138060</v>
      </c>
      <c r="AE74" s="192">
        <f t="shared" si="32"/>
        <v>983.09049999999991</v>
      </c>
      <c r="AU74" s="83">
        <v>88829470</v>
      </c>
      <c r="AV74" s="80">
        <v>44047.536805555559</v>
      </c>
      <c r="AW74" s="90" t="s">
        <v>32</v>
      </c>
      <c r="AX74" s="90" t="s">
        <v>32</v>
      </c>
      <c r="AY74" s="90" t="s">
        <v>32</v>
      </c>
      <c r="AZ74" s="90" t="s">
        <v>32</v>
      </c>
      <c r="BA74" s="90" t="s">
        <v>32</v>
      </c>
      <c r="BB74" s="90" t="s">
        <v>32</v>
      </c>
      <c r="BC74" s="90" t="s">
        <v>32</v>
      </c>
      <c r="BD74" s="90" t="s">
        <v>32</v>
      </c>
      <c r="BE74">
        <v>53916</v>
      </c>
      <c r="BF74">
        <v>15291</v>
      </c>
      <c r="BG74">
        <v>1137</v>
      </c>
      <c r="BH74" t="s">
        <v>32</v>
      </c>
    </row>
    <row r="75" spans="1:60" ht="15.4" x14ac:dyDescent="0.45">
      <c r="A75" s="4">
        <v>1</v>
      </c>
      <c r="B75" s="85">
        <v>76</v>
      </c>
      <c r="C75" s="91">
        <f t="shared" si="18"/>
        <v>0</v>
      </c>
      <c r="D75" s="50" t="s">
        <v>32</v>
      </c>
      <c r="E75" s="5" t="s">
        <v>32</v>
      </c>
      <c r="F75" s="51" t="s">
        <v>32</v>
      </c>
      <c r="G75" s="5" t="s">
        <v>32</v>
      </c>
      <c r="H75" s="51">
        <v>20640</v>
      </c>
      <c r="I75" s="5">
        <v>2980</v>
      </c>
      <c r="J75" s="51">
        <v>5850</v>
      </c>
      <c r="K75" s="5">
        <v>2630</v>
      </c>
      <c r="L75" s="51">
        <v>8780</v>
      </c>
      <c r="M75" s="5">
        <v>5780</v>
      </c>
      <c r="N75" s="51">
        <v>3600</v>
      </c>
      <c r="O75" s="7" t="s">
        <v>32</v>
      </c>
      <c r="P75" s="35"/>
      <c r="Q75" s="65">
        <f t="shared" si="19"/>
        <v>38</v>
      </c>
      <c r="R75" s="36">
        <f t="shared" si="20"/>
        <v>38</v>
      </c>
      <c r="S75" s="36">
        <f t="shared" si="21"/>
        <v>38</v>
      </c>
      <c r="T75" s="36">
        <f t="shared" si="22"/>
        <v>38</v>
      </c>
      <c r="U75" s="36">
        <f t="shared" si="33"/>
        <v>83.408000000000015</v>
      </c>
      <c r="V75" s="36">
        <f t="shared" si="23"/>
        <v>44.555999999999997</v>
      </c>
      <c r="W75" s="36">
        <f t="shared" si="24"/>
        <v>50.870000000000005</v>
      </c>
      <c r="X75" s="36">
        <f t="shared" si="25"/>
        <v>43.786000000000001</v>
      </c>
      <c r="Y75" s="36">
        <f t="shared" si="26"/>
        <v>58.954000000000001</v>
      </c>
      <c r="Z75" s="36">
        <f t="shared" si="27"/>
        <v>50.716000000000001</v>
      </c>
      <c r="AA75" s="36">
        <f t="shared" si="28"/>
        <v>45.92</v>
      </c>
      <c r="AB75" s="66">
        <f t="shared" si="29"/>
        <v>38</v>
      </c>
      <c r="AC75" s="19">
        <f t="shared" si="30"/>
        <v>7180</v>
      </c>
      <c r="AD75" s="20">
        <f t="shared" si="31"/>
        <v>50260</v>
      </c>
      <c r="AE75" s="192">
        <f t="shared" si="32"/>
        <v>568.21</v>
      </c>
      <c r="AU75" s="89">
        <v>80826085</v>
      </c>
      <c r="AV75" s="80">
        <v>44050</v>
      </c>
      <c r="AW75" t="e">
        <v>#N/A</v>
      </c>
      <c r="AX75" t="e">
        <v>#N/A</v>
      </c>
      <c r="AY75" t="e">
        <v>#N/A</v>
      </c>
      <c r="AZ75" t="e">
        <v>#N/A</v>
      </c>
      <c r="BA75" t="e">
        <v>#N/A</v>
      </c>
      <c r="BB75" t="e">
        <v>#N/A</v>
      </c>
      <c r="BC75" t="e">
        <v>#N/A</v>
      </c>
      <c r="BD75" t="e">
        <v>#N/A</v>
      </c>
      <c r="BE75" t="e">
        <v>#N/A</v>
      </c>
      <c r="BF75" t="e">
        <v>#N/A</v>
      </c>
      <c r="BG75" t="e">
        <v>#N/A</v>
      </c>
      <c r="BH75" t="e">
        <v>#N/A</v>
      </c>
    </row>
    <row r="76" spans="1:60" ht="15.4" x14ac:dyDescent="0.45">
      <c r="A76" s="4">
        <v>1</v>
      </c>
      <c r="B76" s="85">
        <v>78</v>
      </c>
      <c r="C76" s="91">
        <f t="shared" si="18"/>
        <v>0</v>
      </c>
      <c r="D76" s="50" t="s">
        <v>32</v>
      </c>
      <c r="E76" s="5" t="s">
        <v>32</v>
      </c>
      <c r="F76" s="51" t="s">
        <v>32</v>
      </c>
      <c r="G76" s="5" t="s">
        <v>32</v>
      </c>
      <c r="H76" s="51">
        <v>600</v>
      </c>
      <c r="I76" s="5" t="s">
        <v>32</v>
      </c>
      <c r="J76" s="51">
        <v>100</v>
      </c>
      <c r="K76" s="5">
        <v>430</v>
      </c>
      <c r="L76" s="51">
        <v>870</v>
      </c>
      <c r="M76" s="5">
        <v>600</v>
      </c>
      <c r="N76" s="51">
        <v>70</v>
      </c>
      <c r="O76" s="7" t="s">
        <v>32</v>
      </c>
      <c r="P76" s="35"/>
      <c r="Q76" s="65">
        <f t="shared" si="19"/>
        <v>38</v>
      </c>
      <c r="R76" s="36">
        <f t="shared" si="20"/>
        <v>38</v>
      </c>
      <c r="S76" s="36">
        <f t="shared" si="21"/>
        <v>38</v>
      </c>
      <c r="T76" s="36">
        <f t="shared" si="22"/>
        <v>38</v>
      </c>
      <c r="U76" s="36">
        <f t="shared" si="33"/>
        <v>39.32</v>
      </c>
      <c r="V76" s="36">
        <f t="shared" si="23"/>
        <v>38</v>
      </c>
      <c r="W76" s="36">
        <f t="shared" si="24"/>
        <v>38.22</v>
      </c>
      <c r="X76" s="36">
        <f t="shared" si="25"/>
        <v>38.945999999999998</v>
      </c>
      <c r="Y76" s="36">
        <f t="shared" si="26"/>
        <v>39.914000000000001</v>
      </c>
      <c r="Z76" s="36">
        <f t="shared" si="27"/>
        <v>39.32</v>
      </c>
      <c r="AA76" s="36">
        <f t="shared" si="28"/>
        <v>38.154000000000003</v>
      </c>
      <c r="AB76" s="66">
        <f t="shared" si="29"/>
        <v>38</v>
      </c>
      <c r="AC76" s="19">
        <f t="shared" si="30"/>
        <v>445</v>
      </c>
      <c r="AD76" s="20">
        <f t="shared" si="31"/>
        <v>2670</v>
      </c>
      <c r="AE76" s="192">
        <f t="shared" si="32"/>
        <v>461.87399999999997</v>
      </c>
      <c r="AU76" s="83">
        <v>88829471</v>
      </c>
      <c r="AV76" s="80">
        <v>44050.504166666666</v>
      </c>
      <c r="AW76" s="90" t="s">
        <v>32</v>
      </c>
      <c r="AX76" s="90" t="s">
        <v>32</v>
      </c>
      <c r="AY76" s="90" t="s">
        <v>32</v>
      </c>
      <c r="AZ76" s="90" t="s">
        <v>32</v>
      </c>
      <c r="BA76" s="90" t="s">
        <v>32</v>
      </c>
      <c r="BB76" s="90" t="s">
        <v>32</v>
      </c>
      <c r="BC76" s="90" t="s">
        <v>32</v>
      </c>
      <c r="BD76" s="90" t="s">
        <v>32</v>
      </c>
      <c r="BE76">
        <v>16499</v>
      </c>
      <c r="BF76">
        <v>9151</v>
      </c>
      <c r="BG76">
        <v>-8989</v>
      </c>
      <c r="BH76" t="s">
        <v>32</v>
      </c>
    </row>
    <row r="77" spans="1:60" ht="15.4" x14ac:dyDescent="0.45">
      <c r="A77" s="4">
        <v>1</v>
      </c>
      <c r="B77" s="85">
        <v>79</v>
      </c>
      <c r="C77" s="91">
        <f t="shared" si="18"/>
        <v>0</v>
      </c>
      <c r="D77" s="50" t="s">
        <v>32</v>
      </c>
      <c r="E77" s="5" t="s">
        <v>32</v>
      </c>
      <c r="F77" s="51" t="s">
        <v>32</v>
      </c>
      <c r="G77" s="5" t="s">
        <v>32</v>
      </c>
      <c r="H77" s="51">
        <v>4430</v>
      </c>
      <c r="I77" s="5">
        <v>2250</v>
      </c>
      <c r="J77" s="51">
        <v>3480</v>
      </c>
      <c r="K77" s="5">
        <v>1810</v>
      </c>
      <c r="L77" s="51">
        <v>2150</v>
      </c>
      <c r="M77" s="5">
        <v>2290</v>
      </c>
      <c r="N77" s="51">
        <v>1390</v>
      </c>
      <c r="O77" s="7" t="s">
        <v>32</v>
      </c>
      <c r="P77" s="35"/>
      <c r="Q77" s="65">
        <f t="shared" si="19"/>
        <v>38</v>
      </c>
      <c r="R77" s="36">
        <f t="shared" si="20"/>
        <v>38</v>
      </c>
      <c r="S77" s="36">
        <f t="shared" si="21"/>
        <v>38</v>
      </c>
      <c r="T77" s="36">
        <f t="shared" si="22"/>
        <v>38</v>
      </c>
      <c r="U77" s="36">
        <f t="shared" si="33"/>
        <v>47.746000000000002</v>
      </c>
      <c r="V77" s="36">
        <f t="shared" si="23"/>
        <v>42.95</v>
      </c>
      <c r="W77" s="36">
        <f t="shared" si="24"/>
        <v>45.655999999999999</v>
      </c>
      <c r="X77" s="36">
        <f t="shared" si="25"/>
        <v>41.981999999999999</v>
      </c>
      <c r="Y77" s="36">
        <f t="shared" si="26"/>
        <v>42.730000000000004</v>
      </c>
      <c r="Z77" s="36">
        <f t="shared" si="27"/>
        <v>43.037999999999997</v>
      </c>
      <c r="AA77" s="36">
        <f t="shared" si="28"/>
        <v>41.058</v>
      </c>
      <c r="AB77" s="66">
        <f t="shared" si="29"/>
        <v>38</v>
      </c>
      <c r="AC77" s="19">
        <f t="shared" si="30"/>
        <v>2542.8571428571427</v>
      </c>
      <c r="AD77" s="20">
        <f t="shared" si="31"/>
        <v>17800</v>
      </c>
      <c r="AE77" s="192">
        <f t="shared" si="32"/>
        <v>495.16000000000008</v>
      </c>
      <c r="AU77" s="83">
        <v>88829477</v>
      </c>
      <c r="AV77" s="80">
        <v>44050.549305555556</v>
      </c>
      <c r="AW77" s="90" t="s">
        <v>32</v>
      </c>
      <c r="AX77" s="90" t="s">
        <v>32</v>
      </c>
      <c r="AY77" s="90" t="s">
        <v>32</v>
      </c>
      <c r="AZ77" s="90" t="s">
        <v>32</v>
      </c>
      <c r="BA77" s="90" t="s">
        <v>32</v>
      </c>
      <c r="BB77" s="90" t="s">
        <v>32</v>
      </c>
      <c r="BC77" s="90" t="s">
        <v>32</v>
      </c>
      <c r="BD77" s="90" t="s">
        <v>32</v>
      </c>
      <c r="BE77">
        <v>15322</v>
      </c>
      <c r="BF77">
        <v>2400</v>
      </c>
      <c r="BG77">
        <v>191</v>
      </c>
      <c r="BH77" t="s">
        <v>32</v>
      </c>
    </row>
    <row r="78" spans="1:60" ht="15.4" x14ac:dyDescent="0.45">
      <c r="A78" s="4">
        <v>1</v>
      </c>
      <c r="B78" s="85">
        <v>80</v>
      </c>
      <c r="C78" s="91">
        <f t="shared" si="18"/>
        <v>0</v>
      </c>
      <c r="D78" s="50" t="s">
        <v>32</v>
      </c>
      <c r="E78" s="5" t="s">
        <v>32</v>
      </c>
      <c r="F78" s="51" t="s">
        <v>32</v>
      </c>
      <c r="G78" s="5" t="s">
        <v>32</v>
      </c>
      <c r="H78" s="51">
        <v>11680</v>
      </c>
      <c r="I78" s="5">
        <v>54010</v>
      </c>
      <c r="J78" s="51">
        <v>73120</v>
      </c>
      <c r="K78" s="5">
        <v>55420</v>
      </c>
      <c r="L78" s="51">
        <v>71190</v>
      </c>
      <c r="M78" s="5">
        <v>86340</v>
      </c>
      <c r="N78" s="51">
        <v>60200</v>
      </c>
      <c r="O78" s="7" t="s">
        <v>32</v>
      </c>
      <c r="P78" s="35"/>
      <c r="Q78" s="65">
        <f t="shared" si="19"/>
        <v>38</v>
      </c>
      <c r="R78" s="36">
        <f t="shared" si="20"/>
        <v>38</v>
      </c>
      <c r="S78" s="36">
        <f t="shared" si="21"/>
        <v>38</v>
      </c>
      <c r="T78" s="36">
        <f t="shared" si="22"/>
        <v>38</v>
      </c>
      <c r="U78" s="36">
        <f t="shared" si="33"/>
        <v>63.695999999999998</v>
      </c>
      <c r="V78" s="36">
        <f t="shared" si="23"/>
        <v>334.85429999999997</v>
      </c>
      <c r="W78" s="36">
        <f t="shared" si="24"/>
        <v>476.84159999999997</v>
      </c>
      <c r="X78" s="36">
        <f t="shared" si="25"/>
        <v>345.3306</v>
      </c>
      <c r="Y78" s="36">
        <f t="shared" si="26"/>
        <v>462.50169999999991</v>
      </c>
      <c r="Z78" s="36">
        <f t="shared" si="27"/>
        <v>575.06619999999998</v>
      </c>
      <c r="AA78" s="36">
        <f t="shared" si="28"/>
        <v>380.846</v>
      </c>
      <c r="AB78" s="66">
        <f t="shared" si="29"/>
        <v>38</v>
      </c>
      <c r="AC78" s="19">
        <f t="shared" si="30"/>
        <v>58851.428571428572</v>
      </c>
      <c r="AD78" s="20">
        <f t="shared" si="31"/>
        <v>411960</v>
      </c>
      <c r="AE78" s="192">
        <f t="shared" si="32"/>
        <v>2829.1363999999999</v>
      </c>
      <c r="AU78" s="83">
        <v>88829476</v>
      </c>
      <c r="AV78" s="80">
        <v>44050.551388888889</v>
      </c>
      <c r="AW78" s="90" t="s">
        <v>32</v>
      </c>
      <c r="AX78" s="90" t="s">
        <v>32</v>
      </c>
      <c r="AY78" s="90" t="s">
        <v>32</v>
      </c>
      <c r="AZ78" s="90" t="s">
        <v>32</v>
      </c>
      <c r="BA78" s="90" t="s">
        <v>32</v>
      </c>
      <c r="BB78" s="90" t="s">
        <v>32</v>
      </c>
      <c r="BC78" s="90" t="s">
        <v>32</v>
      </c>
      <c r="BD78" s="90" t="s">
        <v>32</v>
      </c>
      <c r="BE78">
        <v>636</v>
      </c>
      <c r="BF78">
        <v>2201</v>
      </c>
      <c r="BG78">
        <v>998</v>
      </c>
      <c r="BH78" t="s">
        <v>32</v>
      </c>
    </row>
    <row r="79" spans="1:60" ht="15.4" x14ac:dyDescent="0.45">
      <c r="A79" s="4">
        <v>1</v>
      </c>
      <c r="B79" s="85">
        <v>81</v>
      </c>
      <c r="C79" s="91">
        <f t="shared" si="18"/>
        <v>0</v>
      </c>
      <c r="D79" s="50" t="s">
        <v>32</v>
      </c>
      <c r="E79" s="5" t="s">
        <v>32</v>
      </c>
      <c r="F79" s="51" t="s">
        <v>32</v>
      </c>
      <c r="G79" s="5">
        <v>670</v>
      </c>
      <c r="H79" s="51" t="s">
        <v>32</v>
      </c>
      <c r="I79" s="5" t="s">
        <v>32</v>
      </c>
      <c r="J79" s="51" t="s">
        <v>32</v>
      </c>
      <c r="K79" s="5" t="s">
        <v>32</v>
      </c>
      <c r="L79" s="51" t="s">
        <v>32</v>
      </c>
      <c r="M79" s="5" t="s">
        <v>32</v>
      </c>
      <c r="N79" s="51">
        <v>10</v>
      </c>
      <c r="O79" s="7" t="s">
        <v>32</v>
      </c>
      <c r="P79" s="35"/>
      <c r="Q79" s="65">
        <f t="shared" si="19"/>
        <v>38</v>
      </c>
      <c r="R79" s="36">
        <f t="shared" si="20"/>
        <v>38</v>
      </c>
      <c r="S79" s="36">
        <f t="shared" si="21"/>
        <v>38</v>
      </c>
      <c r="T79" s="36">
        <f t="shared" si="22"/>
        <v>39.474000000000004</v>
      </c>
      <c r="U79" s="36">
        <f t="shared" si="33"/>
        <v>38</v>
      </c>
      <c r="V79" s="36">
        <f t="shared" si="23"/>
        <v>38</v>
      </c>
      <c r="W79" s="36">
        <f t="shared" si="24"/>
        <v>38</v>
      </c>
      <c r="X79" s="36">
        <f t="shared" si="25"/>
        <v>38</v>
      </c>
      <c r="Y79" s="36">
        <f t="shared" si="26"/>
        <v>38</v>
      </c>
      <c r="Z79" s="36">
        <f t="shared" si="27"/>
        <v>38</v>
      </c>
      <c r="AA79" s="36">
        <f t="shared" si="28"/>
        <v>38.021999999999998</v>
      </c>
      <c r="AB79" s="66">
        <f t="shared" si="29"/>
        <v>38</v>
      </c>
      <c r="AC79" s="19">
        <f t="shared" si="30"/>
        <v>340</v>
      </c>
      <c r="AD79" s="20">
        <f t="shared" si="31"/>
        <v>680</v>
      </c>
      <c r="AE79" s="192">
        <f t="shared" si="32"/>
        <v>457.49599999999998</v>
      </c>
      <c r="AU79" s="83">
        <v>88829472</v>
      </c>
      <c r="AV79" s="80">
        <v>44068</v>
      </c>
      <c r="AW79" s="90" t="s">
        <v>32</v>
      </c>
      <c r="AX79" s="90" t="s">
        <v>32</v>
      </c>
      <c r="AY79" s="90" t="s">
        <v>32</v>
      </c>
      <c r="AZ79" s="90" t="s">
        <v>32</v>
      </c>
      <c r="BA79" s="90" t="s">
        <v>32</v>
      </c>
      <c r="BB79" s="90" t="s">
        <v>32</v>
      </c>
      <c r="BC79" s="90" t="s">
        <v>32</v>
      </c>
      <c r="BD79" s="90" t="s">
        <v>32</v>
      </c>
      <c r="BE79" t="s">
        <v>32</v>
      </c>
      <c r="BF79">
        <v>8257</v>
      </c>
      <c r="BG79">
        <v>71</v>
      </c>
      <c r="BH79" t="s">
        <v>32</v>
      </c>
    </row>
    <row r="80" spans="1:60" ht="15.4" x14ac:dyDescent="0.45">
      <c r="A80" s="4">
        <v>1</v>
      </c>
      <c r="B80" s="85">
        <v>82</v>
      </c>
      <c r="C80" s="91">
        <f t="shared" si="18"/>
        <v>0</v>
      </c>
      <c r="D80" s="50" t="s">
        <v>32</v>
      </c>
      <c r="E80" s="5" t="s">
        <v>32</v>
      </c>
      <c r="F80" s="51" t="s">
        <v>32</v>
      </c>
      <c r="G80" s="5" t="s">
        <v>32</v>
      </c>
      <c r="H80" s="51" t="s">
        <v>32</v>
      </c>
      <c r="I80" s="5" t="s">
        <v>32</v>
      </c>
      <c r="J80" s="51" t="s">
        <v>32</v>
      </c>
      <c r="K80" s="5" t="s">
        <v>32</v>
      </c>
      <c r="L80" s="51" t="s">
        <v>32</v>
      </c>
      <c r="M80" s="5" t="s">
        <v>32</v>
      </c>
      <c r="N80" s="51" t="s">
        <v>32</v>
      </c>
      <c r="O80" s="7" t="s">
        <v>32</v>
      </c>
      <c r="P80" s="35"/>
      <c r="Q80" s="65">
        <f t="shared" si="19"/>
        <v>38</v>
      </c>
      <c r="R80" s="36">
        <f t="shared" si="20"/>
        <v>38</v>
      </c>
      <c r="S80" s="36">
        <f t="shared" si="21"/>
        <v>38</v>
      </c>
      <c r="T80" s="36">
        <f t="shared" si="22"/>
        <v>38</v>
      </c>
      <c r="U80" s="36">
        <f t="shared" si="33"/>
        <v>38</v>
      </c>
      <c r="V80" s="36">
        <f t="shared" si="23"/>
        <v>38</v>
      </c>
      <c r="W80" s="36">
        <f t="shared" si="24"/>
        <v>38</v>
      </c>
      <c r="X80" s="36">
        <f t="shared" si="25"/>
        <v>38</v>
      </c>
      <c r="Y80" s="36">
        <f t="shared" si="26"/>
        <v>38</v>
      </c>
      <c r="Z80" s="36">
        <f t="shared" si="27"/>
        <v>38</v>
      </c>
      <c r="AA80" s="36">
        <f t="shared" si="28"/>
        <v>38</v>
      </c>
      <c r="AB80" s="66">
        <f t="shared" si="29"/>
        <v>38</v>
      </c>
      <c r="AC80" s="19" t="str">
        <f t="shared" si="30"/>
        <v/>
      </c>
      <c r="AD80" s="20">
        <f t="shared" si="31"/>
        <v>0</v>
      </c>
      <c r="AE80" s="192">
        <f t="shared" si="32"/>
        <v>456</v>
      </c>
      <c r="AU80" s="83">
        <v>88829474</v>
      </c>
      <c r="AV80" s="80">
        <v>44092.667361111111</v>
      </c>
      <c r="AW80" s="90" t="s">
        <v>32</v>
      </c>
      <c r="AX80" s="90" t="s">
        <v>32</v>
      </c>
      <c r="AY80" s="90" t="s">
        <v>32</v>
      </c>
      <c r="AZ80" s="90" t="s">
        <v>32</v>
      </c>
      <c r="BA80" s="90" t="s">
        <v>32</v>
      </c>
      <c r="BB80" s="90" t="s">
        <v>32</v>
      </c>
      <c r="BC80" s="90" t="s">
        <v>32</v>
      </c>
      <c r="BD80" s="90" t="s">
        <v>32</v>
      </c>
      <c r="BE80" s="90" t="s">
        <v>32</v>
      </c>
      <c r="BF80">
        <v>9</v>
      </c>
      <c r="BG80" t="s">
        <v>32</v>
      </c>
      <c r="BH80" t="s">
        <v>32</v>
      </c>
    </row>
    <row r="81" spans="1:60" ht="15.4" x14ac:dyDescent="0.45">
      <c r="A81" s="4">
        <v>1</v>
      </c>
      <c r="B81" s="85">
        <v>83</v>
      </c>
      <c r="C81" s="91">
        <f t="shared" si="18"/>
        <v>0</v>
      </c>
      <c r="D81" s="50" t="s">
        <v>32</v>
      </c>
      <c r="E81" s="5" t="s">
        <v>32</v>
      </c>
      <c r="F81" s="51" t="s">
        <v>32</v>
      </c>
      <c r="G81" s="5" t="s">
        <v>32</v>
      </c>
      <c r="H81" s="51">
        <v>19680</v>
      </c>
      <c r="I81" s="5">
        <v>7000</v>
      </c>
      <c r="J81" s="51">
        <v>8100</v>
      </c>
      <c r="K81" s="5">
        <v>7210</v>
      </c>
      <c r="L81" s="51">
        <v>7750</v>
      </c>
      <c r="M81" s="5">
        <v>6060</v>
      </c>
      <c r="N81" s="51">
        <v>3170</v>
      </c>
      <c r="O81" s="7" t="s">
        <v>32</v>
      </c>
      <c r="P81" s="35"/>
      <c r="Q81" s="65">
        <f t="shared" si="19"/>
        <v>38</v>
      </c>
      <c r="R81" s="36">
        <f t="shared" si="20"/>
        <v>38</v>
      </c>
      <c r="S81" s="36">
        <f t="shared" si="21"/>
        <v>38</v>
      </c>
      <c r="T81" s="36">
        <f t="shared" si="22"/>
        <v>38</v>
      </c>
      <c r="U81" s="36">
        <f t="shared" si="33"/>
        <v>81.295999999999992</v>
      </c>
      <c r="V81" s="36">
        <f t="shared" si="23"/>
        <v>53.400000000000006</v>
      </c>
      <c r="W81" s="36">
        <f t="shared" si="24"/>
        <v>56.03</v>
      </c>
      <c r="X81" s="36">
        <f t="shared" si="25"/>
        <v>53.862000000000002</v>
      </c>
      <c r="Y81" s="36">
        <f t="shared" si="26"/>
        <v>55.05</v>
      </c>
      <c r="Z81" s="36">
        <f t="shared" si="27"/>
        <v>51.332000000000001</v>
      </c>
      <c r="AA81" s="36">
        <f t="shared" si="28"/>
        <v>44.974000000000004</v>
      </c>
      <c r="AB81" s="66">
        <f t="shared" si="29"/>
        <v>38</v>
      </c>
      <c r="AC81" s="19">
        <f t="shared" si="30"/>
        <v>8424.2857142857138</v>
      </c>
      <c r="AD81" s="20">
        <f t="shared" si="31"/>
        <v>58970</v>
      </c>
      <c r="AE81" s="192">
        <f t="shared" si="32"/>
        <v>585.94400000000007</v>
      </c>
      <c r="AU81" s="83">
        <v>88829483</v>
      </c>
      <c r="AV81" s="80">
        <v>44092.673611111109</v>
      </c>
      <c r="AW81" s="90" t="s">
        <v>32</v>
      </c>
      <c r="AX81" s="90" t="s">
        <v>32</v>
      </c>
      <c r="AY81" s="90" t="s">
        <v>32</v>
      </c>
      <c r="AZ81" s="90" t="s">
        <v>32</v>
      </c>
      <c r="BA81" s="90" t="s">
        <v>32</v>
      </c>
      <c r="BB81" s="90" t="s">
        <v>32</v>
      </c>
      <c r="BC81" s="90" t="s">
        <v>32</v>
      </c>
      <c r="BD81" s="90" t="s">
        <v>32</v>
      </c>
      <c r="BE81" s="90" t="s">
        <v>32</v>
      </c>
      <c r="BF81">
        <v>525</v>
      </c>
      <c r="BG81">
        <v>13</v>
      </c>
      <c r="BH81" t="s">
        <v>32</v>
      </c>
    </row>
    <row r="82" spans="1:60" ht="15.4" x14ac:dyDescent="0.45">
      <c r="A82" s="4">
        <v>1</v>
      </c>
      <c r="B82" s="85">
        <v>84</v>
      </c>
      <c r="C82" s="91">
        <f t="shared" si="18"/>
        <v>0</v>
      </c>
      <c r="D82" s="50" t="s">
        <v>32</v>
      </c>
      <c r="E82" s="5" t="s">
        <v>32</v>
      </c>
      <c r="F82" s="51" t="s">
        <v>32</v>
      </c>
      <c r="G82" s="5" t="s">
        <v>32</v>
      </c>
      <c r="H82" s="51">
        <v>3120</v>
      </c>
      <c r="I82" s="5">
        <v>2940</v>
      </c>
      <c r="J82" s="51">
        <v>14940</v>
      </c>
      <c r="K82" s="5">
        <v>14760</v>
      </c>
      <c r="L82" s="51">
        <v>23260</v>
      </c>
      <c r="M82" s="5">
        <v>8640</v>
      </c>
      <c r="N82" s="51" t="s">
        <v>32</v>
      </c>
      <c r="O82" s="7" t="s">
        <v>32</v>
      </c>
      <c r="P82" s="35"/>
      <c r="Q82" s="65">
        <f t="shared" si="19"/>
        <v>38</v>
      </c>
      <c r="R82" s="36">
        <f t="shared" si="20"/>
        <v>38</v>
      </c>
      <c r="S82" s="36">
        <f t="shared" si="21"/>
        <v>38</v>
      </c>
      <c r="T82" s="36">
        <f t="shared" si="22"/>
        <v>38</v>
      </c>
      <c r="U82" s="36">
        <f t="shared" si="33"/>
        <v>44.864000000000004</v>
      </c>
      <c r="V82" s="36">
        <f t="shared" si="23"/>
        <v>44.468000000000004</v>
      </c>
      <c r="W82" s="36">
        <f t="shared" si="24"/>
        <v>85.442000000000007</v>
      </c>
      <c r="X82" s="36">
        <f t="shared" si="25"/>
        <v>84.668000000000006</v>
      </c>
      <c r="Y82" s="36">
        <f t="shared" si="26"/>
        <v>121.21799999999999</v>
      </c>
      <c r="Z82" s="36">
        <f t="shared" si="27"/>
        <v>58.352000000000004</v>
      </c>
      <c r="AA82" s="36">
        <f t="shared" si="28"/>
        <v>38</v>
      </c>
      <c r="AB82" s="66">
        <f t="shared" si="29"/>
        <v>38</v>
      </c>
      <c r="AC82" s="19">
        <f t="shared" si="30"/>
        <v>11276.666666666666</v>
      </c>
      <c r="AD82" s="20">
        <f t="shared" si="31"/>
        <v>67660</v>
      </c>
      <c r="AE82" s="192">
        <f t="shared" si="32"/>
        <v>667.01199999999994</v>
      </c>
      <c r="AU82" s="83">
        <v>88829481</v>
      </c>
      <c r="AV82" s="80">
        <v>44097.492361111108</v>
      </c>
      <c r="AW82" s="90" t="s">
        <v>32</v>
      </c>
      <c r="AX82" s="90" t="s">
        <v>32</v>
      </c>
      <c r="AY82" s="90" t="s">
        <v>32</v>
      </c>
      <c r="AZ82" s="90" t="s">
        <v>32</v>
      </c>
      <c r="BA82" s="90" t="s">
        <v>32</v>
      </c>
      <c r="BB82" s="90" t="s">
        <v>32</v>
      </c>
      <c r="BC82" s="90" t="s">
        <v>32</v>
      </c>
      <c r="BD82" s="90" t="s">
        <v>32</v>
      </c>
      <c r="BE82" s="90" t="s">
        <v>32</v>
      </c>
      <c r="BF82">
        <v>-89</v>
      </c>
      <c r="BG82">
        <v>11965</v>
      </c>
      <c r="BH82" t="s">
        <v>32</v>
      </c>
    </row>
    <row r="83" spans="1:60" ht="15.4" x14ac:dyDescent="0.45">
      <c r="A83" s="4">
        <v>1</v>
      </c>
      <c r="B83" s="85">
        <v>85</v>
      </c>
      <c r="C83" s="91">
        <f t="shared" si="18"/>
        <v>0</v>
      </c>
      <c r="D83" s="50" t="s">
        <v>32</v>
      </c>
      <c r="E83" s="5" t="s">
        <v>32</v>
      </c>
      <c r="F83" s="51" t="s">
        <v>32</v>
      </c>
      <c r="G83" s="5" t="s">
        <v>32</v>
      </c>
      <c r="H83" s="51">
        <v>27570</v>
      </c>
      <c r="I83" s="5">
        <v>7220</v>
      </c>
      <c r="J83" s="51">
        <v>3980</v>
      </c>
      <c r="K83" s="5">
        <v>3180</v>
      </c>
      <c r="L83" s="51">
        <v>8060</v>
      </c>
      <c r="M83" s="5">
        <v>3690</v>
      </c>
      <c r="N83" s="51">
        <v>3240</v>
      </c>
      <c r="O83" s="7" t="s">
        <v>32</v>
      </c>
      <c r="P83" s="35"/>
      <c r="Q83" s="65">
        <f t="shared" si="19"/>
        <v>38</v>
      </c>
      <c r="R83" s="36">
        <f t="shared" si="20"/>
        <v>38</v>
      </c>
      <c r="S83" s="36">
        <f t="shared" si="21"/>
        <v>38</v>
      </c>
      <c r="T83" s="36">
        <f t="shared" si="22"/>
        <v>38</v>
      </c>
      <c r="U83" s="36">
        <f t="shared" si="33"/>
        <v>98.653999999999996</v>
      </c>
      <c r="V83" s="36">
        <f t="shared" si="23"/>
        <v>53.884</v>
      </c>
      <c r="W83" s="36">
        <f t="shared" si="24"/>
        <v>46.756</v>
      </c>
      <c r="X83" s="36">
        <f t="shared" si="25"/>
        <v>44.996000000000002</v>
      </c>
      <c r="Y83" s="36">
        <f t="shared" si="26"/>
        <v>55.858000000000004</v>
      </c>
      <c r="Z83" s="36">
        <f t="shared" si="27"/>
        <v>46.118000000000002</v>
      </c>
      <c r="AA83" s="36">
        <f t="shared" si="28"/>
        <v>45.128</v>
      </c>
      <c r="AB83" s="66">
        <f t="shared" si="29"/>
        <v>38</v>
      </c>
      <c r="AC83" s="19">
        <f t="shared" si="30"/>
        <v>8134.2857142857147</v>
      </c>
      <c r="AD83" s="20">
        <f t="shared" si="31"/>
        <v>56940</v>
      </c>
      <c r="AE83" s="192">
        <f t="shared" si="32"/>
        <v>581.39400000000001</v>
      </c>
      <c r="AU83" s="83">
        <v>88829480</v>
      </c>
      <c r="AV83" s="80">
        <v>44103.685416666667</v>
      </c>
      <c r="AW83" s="90" t="s">
        <v>32</v>
      </c>
      <c r="AX83" s="90" t="s">
        <v>32</v>
      </c>
      <c r="AY83" s="90" t="s">
        <v>32</v>
      </c>
      <c r="AZ83" s="90" t="s">
        <v>32</v>
      </c>
      <c r="BA83" s="90" t="s">
        <v>32</v>
      </c>
      <c r="BB83" s="90" t="s">
        <v>32</v>
      </c>
      <c r="BC83" s="90" t="s">
        <v>32</v>
      </c>
      <c r="BD83" s="90" t="s">
        <v>32</v>
      </c>
      <c r="BE83" s="90" t="s">
        <v>32</v>
      </c>
      <c r="BF83">
        <v>108</v>
      </c>
      <c r="BG83">
        <v>283</v>
      </c>
      <c r="BH83" t="s">
        <v>32</v>
      </c>
    </row>
    <row r="84" spans="1:60" ht="15.4" x14ac:dyDescent="0.45">
      <c r="A84" s="4">
        <v>1</v>
      </c>
      <c r="B84" s="85">
        <v>86</v>
      </c>
      <c r="C84" s="91">
        <f t="shared" si="18"/>
        <v>0</v>
      </c>
      <c r="D84" s="50" t="s">
        <v>32</v>
      </c>
      <c r="E84" s="5" t="s">
        <v>32</v>
      </c>
      <c r="F84" s="51" t="s">
        <v>32</v>
      </c>
      <c r="G84" s="5" t="s">
        <v>32</v>
      </c>
      <c r="H84" s="51">
        <v>6970</v>
      </c>
      <c r="I84" s="5">
        <v>14270</v>
      </c>
      <c r="J84" s="51">
        <v>37610</v>
      </c>
      <c r="K84" s="5">
        <v>36840</v>
      </c>
      <c r="L84" s="51">
        <v>37040</v>
      </c>
      <c r="M84" s="5">
        <v>12700</v>
      </c>
      <c r="N84" s="51">
        <v>2880</v>
      </c>
      <c r="O84" s="7" t="s">
        <v>32</v>
      </c>
      <c r="P84" s="35"/>
      <c r="Q84" s="65">
        <f t="shared" si="19"/>
        <v>38</v>
      </c>
      <c r="R84" s="36">
        <f t="shared" si="20"/>
        <v>38</v>
      </c>
      <c r="S84" s="36">
        <f t="shared" si="21"/>
        <v>38</v>
      </c>
      <c r="T84" s="36">
        <f t="shared" si="22"/>
        <v>38</v>
      </c>
      <c r="U84" s="36">
        <f t="shared" si="33"/>
        <v>53.334000000000003</v>
      </c>
      <c r="V84" s="36">
        <f t="shared" si="23"/>
        <v>82.561000000000007</v>
      </c>
      <c r="W84" s="36">
        <f t="shared" si="24"/>
        <v>213.00229999999999</v>
      </c>
      <c r="X84" s="36">
        <f t="shared" si="25"/>
        <v>207.28119999999998</v>
      </c>
      <c r="Y84" s="36">
        <f t="shared" si="26"/>
        <v>208.7672</v>
      </c>
      <c r="Z84" s="36">
        <f t="shared" si="27"/>
        <v>75.81</v>
      </c>
      <c r="AA84" s="36">
        <f t="shared" si="28"/>
        <v>44.335999999999999</v>
      </c>
      <c r="AB84" s="66">
        <f t="shared" si="29"/>
        <v>38</v>
      </c>
      <c r="AC84" s="19">
        <f t="shared" si="30"/>
        <v>21187.142857142859</v>
      </c>
      <c r="AD84" s="20">
        <f t="shared" si="31"/>
        <v>148310</v>
      </c>
      <c r="AE84" s="192">
        <f t="shared" si="32"/>
        <v>1075.0916999999999</v>
      </c>
      <c r="AU84" s="83">
        <v>88829473</v>
      </c>
      <c r="AV84" s="80">
        <v>44103.686805555553</v>
      </c>
      <c r="AW84" s="90" t="s">
        <v>32</v>
      </c>
      <c r="AX84" s="90" t="s">
        <v>32</v>
      </c>
      <c r="AY84" s="90" t="s">
        <v>32</v>
      </c>
      <c r="AZ84" s="90" t="s">
        <v>32</v>
      </c>
      <c r="BA84" s="90" t="s">
        <v>32</v>
      </c>
      <c r="BB84" s="90" t="s">
        <v>32</v>
      </c>
      <c r="BC84" s="90" t="s">
        <v>32</v>
      </c>
      <c r="BD84" s="90" t="s">
        <v>32</v>
      </c>
      <c r="BE84" s="90" t="s">
        <v>32</v>
      </c>
      <c r="BF84">
        <v>332</v>
      </c>
      <c r="BG84">
        <v>175</v>
      </c>
      <c r="BH84" t="s">
        <v>32</v>
      </c>
    </row>
    <row r="85" spans="1:60" ht="15.4" x14ac:dyDescent="0.45">
      <c r="A85" s="4">
        <v>1</v>
      </c>
      <c r="B85" s="85">
        <v>87</v>
      </c>
      <c r="C85" s="91">
        <f t="shared" si="18"/>
        <v>0</v>
      </c>
      <c r="D85" s="50" t="s">
        <v>32</v>
      </c>
      <c r="E85" s="5" t="s">
        <v>32</v>
      </c>
      <c r="F85" s="51" t="s">
        <v>32</v>
      </c>
      <c r="G85" s="5" t="s">
        <v>32</v>
      </c>
      <c r="H85" s="51">
        <v>22900</v>
      </c>
      <c r="I85" s="5">
        <v>10200</v>
      </c>
      <c r="J85" s="51">
        <v>15210</v>
      </c>
      <c r="K85" s="5">
        <v>11590</v>
      </c>
      <c r="L85" s="51">
        <v>16220</v>
      </c>
      <c r="M85" s="5">
        <v>11850</v>
      </c>
      <c r="N85" s="51">
        <v>4560</v>
      </c>
      <c r="O85" s="7" t="s">
        <v>32</v>
      </c>
      <c r="P85" s="35"/>
      <c r="Q85" s="65">
        <f t="shared" si="19"/>
        <v>38</v>
      </c>
      <c r="R85" s="36">
        <f t="shared" si="20"/>
        <v>38</v>
      </c>
      <c r="S85" s="36">
        <f t="shared" si="21"/>
        <v>38</v>
      </c>
      <c r="T85" s="36">
        <f t="shared" si="22"/>
        <v>38</v>
      </c>
      <c r="U85" s="36">
        <f t="shared" si="33"/>
        <v>88.38</v>
      </c>
      <c r="V85" s="36">
        <f t="shared" si="23"/>
        <v>65.06</v>
      </c>
      <c r="W85" s="36">
        <f t="shared" si="24"/>
        <v>86.603000000000009</v>
      </c>
      <c r="X85" s="36">
        <f t="shared" si="25"/>
        <v>71.037000000000006</v>
      </c>
      <c r="Y85" s="36">
        <f t="shared" si="26"/>
        <v>90.945999999999998</v>
      </c>
      <c r="Z85" s="36">
        <f t="shared" si="27"/>
        <v>72.155000000000001</v>
      </c>
      <c r="AA85" s="36">
        <f t="shared" si="28"/>
        <v>48.031999999999996</v>
      </c>
      <c r="AB85" s="66">
        <f t="shared" si="29"/>
        <v>38</v>
      </c>
      <c r="AC85" s="19">
        <f t="shared" si="30"/>
        <v>13218.571428571429</v>
      </c>
      <c r="AD85" s="20">
        <f t="shared" si="31"/>
        <v>92530</v>
      </c>
      <c r="AE85" s="192">
        <f t="shared" si="32"/>
        <v>712.21300000000008</v>
      </c>
      <c r="AU85" s="89">
        <v>84794511</v>
      </c>
      <c r="AV85" s="80">
        <v>44104</v>
      </c>
      <c r="AW85" t="e">
        <v>#N/A</v>
      </c>
      <c r="AX85" t="e">
        <v>#N/A</v>
      </c>
      <c r="AY85" t="e">
        <v>#N/A</v>
      </c>
      <c r="AZ85" t="e">
        <v>#N/A</v>
      </c>
      <c r="BA85" t="e">
        <v>#N/A</v>
      </c>
      <c r="BB85" t="e">
        <v>#N/A</v>
      </c>
      <c r="BC85" t="e">
        <v>#N/A</v>
      </c>
      <c r="BD85" t="e">
        <v>#N/A</v>
      </c>
      <c r="BE85" t="e">
        <v>#N/A</v>
      </c>
      <c r="BF85" t="e">
        <v>#N/A</v>
      </c>
      <c r="BG85" t="e">
        <v>#N/A</v>
      </c>
      <c r="BH85" t="e">
        <v>#N/A</v>
      </c>
    </row>
    <row r="86" spans="1:60" ht="15.4" x14ac:dyDescent="0.45">
      <c r="A86" s="4">
        <v>1</v>
      </c>
      <c r="B86" s="85">
        <v>88</v>
      </c>
      <c r="C86" s="91">
        <f t="shared" si="18"/>
        <v>0</v>
      </c>
      <c r="D86" s="50" t="s">
        <v>32</v>
      </c>
      <c r="E86" s="5" t="s">
        <v>32</v>
      </c>
      <c r="F86" s="51" t="s">
        <v>32</v>
      </c>
      <c r="G86" s="5" t="s">
        <v>32</v>
      </c>
      <c r="H86" s="51">
        <v>8240</v>
      </c>
      <c r="I86" s="5">
        <v>1210</v>
      </c>
      <c r="J86" s="51">
        <v>2200</v>
      </c>
      <c r="K86" s="5">
        <v>3920</v>
      </c>
      <c r="L86" s="51">
        <v>17550</v>
      </c>
      <c r="M86" s="5">
        <v>16520</v>
      </c>
      <c r="N86" s="51">
        <v>1120</v>
      </c>
      <c r="O86" s="7" t="s">
        <v>32</v>
      </c>
      <c r="P86" s="35"/>
      <c r="Q86" s="65">
        <f t="shared" si="19"/>
        <v>38</v>
      </c>
      <c r="R86" s="36">
        <f t="shared" si="20"/>
        <v>38</v>
      </c>
      <c r="S86" s="36">
        <f t="shared" si="21"/>
        <v>38</v>
      </c>
      <c r="T86" s="36">
        <f t="shared" si="22"/>
        <v>38</v>
      </c>
      <c r="U86" s="36">
        <f t="shared" si="33"/>
        <v>56.128</v>
      </c>
      <c r="V86" s="36">
        <f t="shared" si="23"/>
        <v>40.661999999999999</v>
      </c>
      <c r="W86" s="36">
        <f t="shared" si="24"/>
        <v>42.84</v>
      </c>
      <c r="X86" s="36">
        <f t="shared" si="25"/>
        <v>46.624000000000002</v>
      </c>
      <c r="Y86" s="36">
        <f t="shared" si="26"/>
        <v>96.665000000000006</v>
      </c>
      <c r="Z86" s="36">
        <f t="shared" si="27"/>
        <v>92.23599999999999</v>
      </c>
      <c r="AA86" s="36">
        <f t="shared" si="28"/>
        <v>40.463999999999999</v>
      </c>
      <c r="AB86" s="66">
        <f t="shared" si="29"/>
        <v>38</v>
      </c>
      <c r="AC86" s="19">
        <f t="shared" si="30"/>
        <v>7251.4285714285716</v>
      </c>
      <c r="AD86" s="20">
        <f t="shared" si="31"/>
        <v>50760</v>
      </c>
      <c r="AE86" s="192">
        <f t="shared" si="32"/>
        <v>605.61899999999991</v>
      </c>
      <c r="AU86" s="83">
        <v>89134806</v>
      </c>
      <c r="AV86" s="80">
        <v>44104</v>
      </c>
      <c r="AW86" s="90" t="s">
        <v>32</v>
      </c>
      <c r="AX86" s="90" t="s">
        <v>32</v>
      </c>
      <c r="AY86" s="90" t="s">
        <v>32</v>
      </c>
      <c r="AZ86" s="90" t="s">
        <v>32</v>
      </c>
      <c r="BA86" s="90" t="s">
        <v>32</v>
      </c>
      <c r="BB86" s="90" t="s">
        <v>32</v>
      </c>
      <c r="BC86" s="90" t="s">
        <v>32</v>
      </c>
      <c r="BD86" s="90" t="s">
        <v>32</v>
      </c>
      <c r="BE86" s="90" t="s">
        <v>32</v>
      </c>
      <c r="BF86" t="s">
        <v>32</v>
      </c>
      <c r="BG86" t="s">
        <v>32</v>
      </c>
      <c r="BH86" t="s">
        <v>32</v>
      </c>
    </row>
    <row r="87" spans="1:60" ht="15.4" x14ac:dyDescent="0.45">
      <c r="A87" s="4">
        <v>1</v>
      </c>
      <c r="B87" s="85">
        <v>89</v>
      </c>
      <c r="C87" s="91">
        <f t="shared" si="18"/>
        <v>0</v>
      </c>
      <c r="D87" s="50" t="s">
        <v>32</v>
      </c>
      <c r="E87" s="5" t="s">
        <v>32</v>
      </c>
      <c r="F87" s="51" t="s">
        <v>32</v>
      </c>
      <c r="G87" s="5" t="s">
        <v>32</v>
      </c>
      <c r="H87" s="51">
        <v>380</v>
      </c>
      <c r="I87" s="5">
        <v>20</v>
      </c>
      <c r="J87" s="51" t="s">
        <v>32</v>
      </c>
      <c r="K87" s="5">
        <v>100</v>
      </c>
      <c r="L87" s="51">
        <v>1530</v>
      </c>
      <c r="M87" s="5">
        <v>1940</v>
      </c>
      <c r="N87" s="51">
        <v>1380</v>
      </c>
      <c r="O87" s="7" t="s">
        <v>32</v>
      </c>
      <c r="P87" s="35"/>
      <c r="Q87" s="65">
        <f t="shared" si="19"/>
        <v>38</v>
      </c>
      <c r="R87" s="36">
        <f t="shared" si="20"/>
        <v>38</v>
      </c>
      <c r="S87" s="36">
        <f t="shared" si="21"/>
        <v>38</v>
      </c>
      <c r="T87" s="36">
        <f t="shared" si="22"/>
        <v>38</v>
      </c>
      <c r="U87" s="36">
        <f t="shared" si="33"/>
        <v>38.835999999999999</v>
      </c>
      <c r="V87" s="36">
        <f t="shared" si="23"/>
        <v>38.043999999999997</v>
      </c>
      <c r="W87" s="36">
        <f t="shared" si="24"/>
        <v>38</v>
      </c>
      <c r="X87" s="36">
        <f t="shared" si="25"/>
        <v>38.22</v>
      </c>
      <c r="Y87" s="36">
        <f t="shared" si="26"/>
        <v>41.366</v>
      </c>
      <c r="Z87" s="36">
        <f t="shared" si="27"/>
        <v>42.268000000000001</v>
      </c>
      <c r="AA87" s="36">
        <f t="shared" si="28"/>
        <v>41.036000000000001</v>
      </c>
      <c r="AB87" s="66">
        <f t="shared" si="29"/>
        <v>38</v>
      </c>
      <c r="AC87" s="19">
        <f t="shared" si="30"/>
        <v>891.66666666666663</v>
      </c>
      <c r="AD87" s="20">
        <f t="shared" si="31"/>
        <v>5350</v>
      </c>
      <c r="AE87" s="192">
        <f t="shared" si="32"/>
        <v>467.77000000000004</v>
      </c>
      <c r="AU87" s="89">
        <v>88829482</v>
      </c>
      <c r="AV87" s="80">
        <v>44106</v>
      </c>
      <c r="AW87" t="e">
        <v>#N/A</v>
      </c>
      <c r="AX87" t="e">
        <v>#N/A</v>
      </c>
      <c r="AY87" t="e">
        <v>#N/A</v>
      </c>
      <c r="AZ87" t="e">
        <v>#N/A</v>
      </c>
      <c r="BA87" t="e">
        <v>#N/A</v>
      </c>
      <c r="BB87" t="e">
        <v>#N/A</v>
      </c>
      <c r="BC87" t="e">
        <v>#N/A</v>
      </c>
      <c r="BD87" t="e">
        <v>#N/A</v>
      </c>
      <c r="BE87" t="e">
        <v>#N/A</v>
      </c>
      <c r="BF87" t="e">
        <v>#N/A</v>
      </c>
      <c r="BG87" t="e">
        <v>#N/A</v>
      </c>
      <c r="BH87" t="e">
        <v>#N/A</v>
      </c>
    </row>
    <row r="88" spans="1:60" ht="15.4" x14ac:dyDescent="0.45">
      <c r="A88" s="4">
        <v>1</v>
      </c>
      <c r="B88" s="85">
        <v>90</v>
      </c>
      <c r="C88" s="91">
        <f t="shared" si="18"/>
        <v>0</v>
      </c>
      <c r="D88" s="50" t="s">
        <v>32</v>
      </c>
      <c r="E88" s="5" t="s">
        <v>32</v>
      </c>
      <c r="F88" s="51" t="s">
        <v>32</v>
      </c>
      <c r="G88" s="5" t="s">
        <v>32</v>
      </c>
      <c r="H88" s="51">
        <v>24750</v>
      </c>
      <c r="I88" s="5">
        <v>9980</v>
      </c>
      <c r="J88" s="51">
        <v>17600</v>
      </c>
      <c r="K88" s="5">
        <v>21130</v>
      </c>
      <c r="L88" s="51">
        <v>39910</v>
      </c>
      <c r="M88" s="5">
        <v>22310</v>
      </c>
      <c r="N88" s="51">
        <v>2490</v>
      </c>
      <c r="O88" s="7" t="s">
        <v>32</v>
      </c>
      <c r="P88" s="35"/>
      <c r="Q88" s="65">
        <f t="shared" si="19"/>
        <v>38</v>
      </c>
      <c r="R88" s="36">
        <f t="shared" si="20"/>
        <v>38</v>
      </c>
      <c r="S88" s="36">
        <f t="shared" si="21"/>
        <v>38</v>
      </c>
      <c r="T88" s="36">
        <f t="shared" si="22"/>
        <v>38</v>
      </c>
      <c r="U88" s="36">
        <f t="shared" si="33"/>
        <v>92.45</v>
      </c>
      <c r="V88" s="36">
        <f t="shared" si="23"/>
        <v>64.114000000000004</v>
      </c>
      <c r="W88" s="36">
        <f t="shared" si="24"/>
        <v>96.88</v>
      </c>
      <c r="X88" s="36">
        <f t="shared" si="25"/>
        <v>112.059</v>
      </c>
      <c r="Y88" s="36">
        <f t="shared" si="26"/>
        <v>230.09129999999999</v>
      </c>
      <c r="Z88" s="36">
        <f t="shared" si="27"/>
        <v>117.13300000000001</v>
      </c>
      <c r="AA88" s="36">
        <f t="shared" si="28"/>
        <v>43.478000000000002</v>
      </c>
      <c r="AB88" s="66">
        <f t="shared" si="29"/>
        <v>38</v>
      </c>
      <c r="AC88" s="19">
        <f t="shared" si="30"/>
        <v>19738.571428571428</v>
      </c>
      <c r="AD88" s="20">
        <f t="shared" si="31"/>
        <v>138170</v>
      </c>
      <c r="AE88" s="192">
        <f t="shared" si="32"/>
        <v>946.20529999999997</v>
      </c>
      <c r="AU88" s="83">
        <v>88829479</v>
      </c>
      <c r="AV88" s="80">
        <v>44118.615277777775</v>
      </c>
      <c r="AW88" s="90" t="s">
        <v>32</v>
      </c>
      <c r="AX88" s="90" t="s">
        <v>32</v>
      </c>
      <c r="AY88" s="90" t="s">
        <v>32</v>
      </c>
      <c r="AZ88" s="90" t="s">
        <v>32</v>
      </c>
      <c r="BA88" s="90" t="s">
        <v>32</v>
      </c>
      <c r="BB88" s="90" t="s">
        <v>32</v>
      </c>
      <c r="BC88" s="90" t="s">
        <v>32</v>
      </c>
      <c r="BD88" s="90" t="s">
        <v>32</v>
      </c>
      <c r="BE88" s="90" t="s">
        <v>32</v>
      </c>
      <c r="BF88" s="90" t="s">
        <v>32</v>
      </c>
      <c r="BG88">
        <v>391</v>
      </c>
      <c r="BH88" t="s">
        <v>32</v>
      </c>
    </row>
    <row r="89" spans="1:60" ht="15.4" x14ac:dyDescent="0.45">
      <c r="A89" s="4">
        <v>1</v>
      </c>
      <c r="B89" s="85">
        <v>91</v>
      </c>
      <c r="C89" s="91">
        <f t="shared" si="18"/>
        <v>0</v>
      </c>
      <c r="D89" s="50" t="s">
        <v>32</v>
      </c>
      <c r="E89" s="5" t="s">
        <v>32</v>
      </c>
      <c r="F89" s="51" t="s">
        <v>32</v>
      </c>
      <c r="G89" s="5" t="s">
        <v>32</v>
      </c>
      <c r="H89" s="51">
        <v>5670</v>
      </c>
      <c r="I89" s="5">
        <v>1440</v>
      </c>
      <c r="J89" s="51">
        <v>2700</v>
      </c>
      <c r="K89" s="5">
        <v>2180</v>
      </c>
      <c r="L89" s="51">
        <v>2880</v>
      </c>
      <c r="M89" s="5">
        <v>1490</v>
      </c>
      <c r="N89" s="51">
        <v>1970</v>
      </c>
      <c r="O89" s="7" t="s">
        <v>32</v>
      </c>
      <c r="P89" s="35"/>
      <c r="Q89" s="65">
        <f t="shared" si="19"/>
        <v>38</v>
      </c>
      <c r="R89" s="36">
        <f t="shared" si="20"/>
        <v>38</v>
      </c>
      <c r="S89" s="36">
        <f t="shared" si="21"/>
        <v>38</v>
      </c>
      <c r="T89" s="36">
        <f t="shared" si="22"/>
        <v>38</v>
      </c>
      <c r="U89" s="36">
        <f t="shared" si="33"/>
        <v>50.474000000000004</v>
      </c>
      <c r="V89" s="36">
        <f t="shared" si="23"/>
        <v>41.167999999999999</v>
      </c>
      <c r="W89" s="36">
        <f t="shared" si="24"/>
        <v>43.94</v>
      </c>
      <c r="X89" s="36">
        <f t="shared" si="25"/>
        <v>42.795999999999999</v>
      </c>
      <c r="Y89" s="36">
        <f t="shared" si="26"/>
        <v>44.335999999999999</v>
      </c>
      <c r="Z89" s="36">
        <f t="shared" si="27"/>
        <v>41.277999999999999</v>
      </c>
      <c r="AA89" s="36">
        <f t="shared" si="28"/>
        <v>42.334000000000003</v>
      </c>
      <c r="AB89" s="66">
        <f t="shared" si="29"/>
        <v>38</v>
      </c>
      <c r="AC89" s="19">
        <f t="shared" si="30"/>
        <v>2618.5714285714284</v>
      </c>
      <c r="AD89" s="20">
        <f t="shared" si="31"/>
        <v>18330</v>
      </c>
      <c r="AE89" s="192">
        <f t="shared" si="32"/>
        <v>496.32600000000002</v>
      </c>
      <c r="AU89" s="83">
        <v>88829478</v>
      </c>
      <c r="AV89" s="80">
        <v>44119.431944444441</v>
      </c>
      <c r="AW89" s="90" t="s">
        <v>32</v>
      </c>
      <c r="AX89" s="90" t="s">
        <v>32</v>
      </c>
      <c r="AY89" s="90" t="s">
        <v>32</v>
      </c>
      <c r="AZ89" s="90" t="s">
        <v>32</v>
      </c>
      <c r="BA89" s="90" t="s">
        <v>32</v>
      </c>
      <c r="BB89" s="90" t="s">
        <v>32</v>
      </c>
      <c r="BC89" s="90" t="s">
        <v>32</v>
      </c>
      <c r="BD89" s="90" t="s">
        <v>32</v>
      </c>
      <c r="BE89" s="90" t="s">
        <v>32</v>
      </c>
      <c r="BF89" s="90" t="s">
        <v>32</v>
      </c>
      <c r="BG89" t="s">
        <v>32</v>
      </c>
      <c r="BH89" t="s">
        <v>32</v>
      </c>
    </row>
    <row r="90" spans="1:60" ht="15.4" x14ac:dyDescent="0.45">
      <c r="A90" s="4">
        <v>1</v>
      </c>
      <c r="B90" s="85">
        <v>92</v>
      </c>
      <c r="C90" s="91">
        <f t="shared" si="18"/>
        <v>0</v>
      </c>
      <c r="D90" s="50" t="s">
        <v>32</v>
      </c>
      <c r="E90" s="5" t="s">
        <v>32</v>
      </c>
      <c r="F90" s="51" t="s">
        <v>32</v>
      </c>
      <c r="G90" s="5" t="s">
        <v>32</v>
      </c>
      <c r="H90" s="51">
        <v>3830</v>
      </c>
      <c r="I90" s="5">
        <v>5960</v>
      </c>
      <c r="J90" s="51">
        <v>50200</v>
      </c>
      <c r="K90" s="5">
        <v>32870</v>
      </c>
      <c r="L90" s="51">
        <v>42470</v>
      </c>
      <c r="M90" s="5">
        <v>21820</v>
      </c>
      <c r="N90" s="51">
        <v>490</v>
      </c>
      <c r="O90" s="7" t="s">
        <v>32</v>
      </c>
      <c r="P90" s="35"/>
      <c r="Q90" s="65">
        <f t="shared" si="19"/>
        <v>38</v>
      </c>
      <c r="R90" s="36">
        <f t="shared" si="20"/>
        <v>38</v>
      </c>
      <c r="S90" s="36">
        <f t="shared" si="21"/>
        <v>38</v>
      </c>
      <c r="T90" s="36">
        <f t="shared" si="22"/>
        <v>38</v>
      </c>
      <c r="U90" s="36">
        <f t="shared" si="33"/>
        <v>46.426000000000002</v>
      </c>
      <c r="V90" s="36">
        <f t="shared" si="23"/>
        <v>51.112000000000002</v>
      </c>
      <c r="W90" s="36">
        <f t="shared" si="24"/>
        <v>306.54599999999999</v>
      </c>
      <c r="X90" s="36">
        <f t="shared" si="25"/>
        <v>177.7841</v>
      </c>
      <c r="Y90" s="36">
        <f t="shared" si="26"/>
        <v>249.1121</v>
      </c>
      <c r="Z90" s="36">
        <f t="shared" si="27"/>
        <v>115.02600000000001</v>
      </c>
      <c r="AA90" s="36">
        <f t="shared" si="28"/>
        <v>39.078000000000003</v>
      </c>
      <c r="AB90" s="66">
        <f t="shared" si="29"/>
        <v>38</v>
      </c>
      <c r="AC90" s="19">
        <f t="shared" si="30"/>
        <v>22520</v>
      </c>
      <c r="AD90" s="20">
        <f t="shared" si="31"/>
        <v>157640</v>
      </c>
      <c r="AE90" s="192">
        <f t="shared" si="32"/>
        <v>1175.0842</v>
      </c>
      <c r="AU90" s="83">
        <v>89031496</v>
      </c>
      <c r="AV90" s="80">
        <v>44124.503472222219</v>
      </c>
      <c r="AW90" s="90" t="s">
        <v>32</v>
      </c>
      <c r="AX90" s="90" t="s">
        <v>32</v>
      </c>
      <c r="AY90" s="90" t="s">
        <v>32</v>
      </c>
      <c r="AZ90" s="90" t="s">
        <v>32</v>
      </c>
      <c r="BA90" s="90" t="s">
        <v>32</v>
      </c>
      <c r="BB90" s="90" t="s">
        <v>32</v>
      </c>
      <c r="BC90" s="90" t="s">
        <v>32</v>
      </c>
      <c r="BD90" s="90" t="s">
        <v>32</v>
      </c>
      <c r="BE90" s="90" t="s">
        <v>32</v>
      </c>
      <c r="BF90" s="90" t="s">
        <v>32</v>
      </c>
      <c r="BG90">
        <v>8</v>
      </c>
      <c r="BH90" t="s">
        <v>32</v>
      </c>
    </row>
    <row r="91" spans="1:60" ht="15.4" x14ac:dyDescent="0.45">
      <c r="A91" s="4">
        <v>1</v>
      </c>
      <c r="B91" s="85">
        <v>93</v>
      </c>
      <c r="C91" s="91">
        <f t="shared" si="18"/>
        <v>0</v>
      </c>
      <c r="D91" s="50" t="s">
        <v>32</v>
      </c>
      <c r="E91" s="5" t="s">
        <v>32</v>
      </c>
      <c r="F91" s="51" t="s">
        <v>32</v>
      </c>
      <c r="G91" s="5" t="s">
        <v>32</v>
      </c>
      <c r="H91" s="51">
        <v>3680</v>
      </c>
      <c r="I91" s="5">
        <v>2360</v>
      </c>
      <c r="J91" s="51">
        <v>1440</v>
      </c>
      <c r="K91" s="5">
        <v>130</v>
      </c>
      <c r="L91" s="51">
        <v>3040</v>
      </c>
      <c r="M91" s="5">
        <v>3980</v>
      </c>
      <c r="N91" s="51">
        <v>2680</v>
      </c>
      <c r="O91" s="7" t="s">
        <v>32</v>
      </c>
      <c r="P91" s="35"/>
      <c r="Q91" s="65">
        <f t="shared" si="19"/>
        <v>38</v>
      </c>
      <c r="R91" s="36">
        <f t="shared" si="20"/>
        <v>38</v>
      </c>
      <c r="S91" s="36">
        <f t="shared" si="21"/>
        <v>38</v>
      </c>
      <c r="T91" s="36">
        <f t="shared" si="22"/>
        <v>38</v>
      </c>
      <c r="U91" s="36">
        <f t="shared" si="33"/>
        <v>46.096000000000004</v>
      </c>
      <c r="V91" s="36">
        <f t="shared" si="23"/>
        <v>43.192</v>
      </c>
      <c r="W91" s="36">
        <f t="shared" si="24"/>
        <v>41.167999999999999</v>
      </c>
      <c r="X91" s="36">
        <f t="shared" si="25"/>
        <v>38.286000000000001</v>
      </c>
      <c r="Y91" s="36">
        <f t="shared" si="26"/>
        <v>44.688000000000002</v>
      </c>
      <c r="Z91" s="36">
        <f t="shared" si="27"/>
        <v>46.756</v>
      </c>
      <c r="AA91" s="36">
        <f t="shared" si="28"/>
        <v>43.896000000000001</v>
      </c>
      <c r="AB91" s="66">
        <f t="shared" si="29"/>
        <v>38</v>
      </c>
      <c r="AC91" s="19">
        <f t="shared" si="30"/>
        <v>2472.8571428571427</v>
      </c>
      <c r="AD91" s="20">
        <f t="shared" si="31"/>
        <v>17310</v>
      </c>
      <c r="AE91" s="192">
        <f t="shared" si="32"/>
        <v>494.08200000000005</v>
      </c>
      <c r="AU91" s="83">
        <v>89031499</v>
      </c>
      <c r="AV91" s="80">
        <v>44131</v>
      </c>
      <c r="AW91" s="90" t="s">
        <v>32</v>
      </c>
      <c r="AX91" s="90" t="s">
        <v>32</v>
      </c>
      <c r="AY91" s="90" t="s">
        <v>32</v>
      </c>
      <c r="AZ91" s="90" t="s">
        <v>32</v>
      </c>
      <c r="BA91" s="90" t="s">
        <v>32</v>
      </c>
      <c r="BB91" s="90" t="s">
        <v>32</v>
      </c>
      <c r="BC91" s="90" t="s">
        <v>32</v>
      </c>
      <c r="BD91" s="90" t="s">
        <v>32</v>
      </c>
      <c r="BE91" s="90" t="s">
        <v>32</v>
      </c>
      <c r="BF91" s="90" t="s">
        <v>32</v>
      </c>
      <c r="BG91" t="s">
        <v>32</v>
      </c>
      <c r="BH91" t="s">
        <v>32</v>
      </c>
    </row>
    <row r="92" spans="1:60" ht="15.4" x14ac:dyDescent="0.45">
      <c r="A92" s="4">
        <v>1</v>
      </c>
      <c r="B92" s="85">
        <v>94</v>
      </c>
      <c r="C92" s="91">
        <f t="shared" si="18"/>
        <v>0</v>
      </c>
      <c r="D92" s="50" t="s">
        <v>32</v>
      </c>
      <c r="E92" s="5" t="s">
        <v>32</v>
      </c>
      <c r="F92" s="51" t="s">
        <v>32</v>
      </c>
      <c r="G92" s="5" t="s">
        <v>32</v>
      </c>
      <c r="H92" s="51">
        <v>18040</v>
      </c>
      <c r="I92" s="5">
        <v>4140</v>
      </c>
      <c r="J92" s="51">
        <v>12700</v>
      </c>
      <c r="K92" s="5">
        <v>8370</v>
      </c>
      <c r="L92" s="51">
        <v>9430</v>
      </c>
      <c r="M92" s="5">
        <v>12270</v>
      </c>
      <c r="N92" s="51">
        <v>8290</v>
      </c>
      <c r="O92" s="7" t="s">
        <v>32</v>
      </c>
      <c r="P92" s="35"/>
      <c r="Q92" s="65">
        <f t="shared" si="19"/>
        <v>38</v>
      </c>
      <c r="R92" s="36">
        <f t="shared" si="20"/>
        <v>38</v>
      </c>
      <c r="S92" s="36">
        <f t="shared" si="21"/>
        <v>38</v>
      </c>
      <c r="T92" s="36">
        <f t="shared" si="22"/>
        <v>38</v>
      </c>
      <c r="U92" s="36">
        <f t="shared" si="33"/>
        <v>77.688000000000002</v>
      </c>
      <c r="V92" s="36">
        <f t="shared" si="23"/>
        <v>47.108000000000004</v>
      </c>
      <c r="W92" s="36">
        <f t="shared" si="24"/>
        <v>75.81</v>
      </c>
      <c r="X92" s="36">
        <f t="shared" si="25"/>
        <v>57.191000000000003</v>
      </c>
      <c r="Y92" s="36">
        <f t="shared" si="26"/>
        <v>61.749000000000002</v>
      </c>
      <c r="Z92" s="36">
        <f t="shared" si="27"/>
        <v>73.960999999999999</v>
      </c>
      <c r="AA92" s="36">
        <f t="shared" si="28"/>
        <v>56.847000000000001</v>
      </c>
      <c r="AB92" s="66">
        <f t="shared" si="29"/>
        <v>38</v>
      </c>
      <c r="AC92" s="19">
        <f t="shared" si="30"/>
        <v>10462.857142857143</v>
      </c>
      <c r="AD92" s="20">
        <f t="shared" si="31"/>
        <v>73240</v>
      </c>
      <c r="AE92" s="192">
        <f t="shared" si="32"/>
        <v>640.35400000000004</v>
      </c>
      <c r="AU92" s="83">
        <v>88829475</v>
      </c>
      <c r="AV92" s="80">
        <v>44132</v>
      </c>
      <c r="AW92" s="90" t="s">
        <v>32</v>
      </c>
      <c r="AX92" s="90" t="s">
        <v>32</v>
      </c>
      <c r="AY92" s="90" t="s">
        <v>32</v>
      </c>
      <c r="AZ92" s="90" t="s">
        <v>32</v>
      </c>
      <c r="BA92" s="90" t="s">
        <v>32</v>
      </c>
      <c r="BB92" s="90" t="s">
        <v>32</v>
      </c>
      <c r="BC92" s="90" t="s">
        <v>32</v>
      </c>
      <c r="BD92" s="90" t="s">
        <v>32</v>
      </c>
      <c r="BE92" s="90" t="s">
        <v>32</v>
      </c>
      <c r="BF92" s="90">
        <v>9</v>
      </c>
      <c r="BG92">
        <v>9</v>
      </c>
      <c r="BH92" t="s">
        <v>32</v>
      </c>
    </row>
    <row r="93" spans="1:60" ht="15.4" x14ac:dyDescent="0.45">
      <c r="A93" s="4">
        <v>1</v>
      </c>
      <c r="B93" s="85">
        <v>95</v>
      </c>
      <c r="C93" s="91">
        <f t="shared" si="18"/>
        <v>0</v>
      </c>
      <c r="D93" s="50" t="s">
        <v>32</v>
      </c>
      <c r="E93" s="5" t="s">
        <v>32</v>
      </c>
      <c r="F93" s="51" t="s">
        <v>32</v>
      </c>
      <c r="G93" s="5" t="s">
        <v>32</v>
      </c>
      <c r="H93" s="51">
        <v>43790</v>
      </c>
      <c r="I93" s="5">
        <v>11480</v>
      </c>
      <c r="J93" s="51">
        <v>30270</v>
      </c>
      <c r="K93" s="5">
        <v>36570</v>
      </c>
      <c r="L93" s="51">
        <v>43090</v>
      </c>
      <c r="M93" s="5">
        <v>40550</v>
      </c>
      <c r="N93" s="51">
        <v>15970</v>
      </c>
      <c r="O93" s="7" t="s">
        <v>32</v>
      </c>
      <c r="P93" s="35"/>
      <c r="Q93" s="65">
        <f t="shared" si="19"/>
        <v>38</v>
      </c>
      <c r="R93" s="36">
        <f t="shared" si="20"/>
        <v>38</v>
      </c>
      <c r="S93" s="36">
        <f t="shared" si="21"/>
        <v>38</v>
      </c>
      <c r="T93" s="36">
        <f t="shared" si="22"/>
        <v>38</v>
      </c>
      <c r="U93" s="36">
        <f t="shared" si="33"/>
        <v>142.297</v>
      </c>
      <c r="V93" s="36">
        <f t="shared" si="23"/>
        <v>70.563999999999993</v>
      </c>
      <c r="W93" s="36">
        <f t="shared" si="24"/>
        <v>158.46609999999998</v>
      </c>
      <c r="X93" s="36">
        <f t="shared" si="25"/>
        <v>205.27510000000001</v>
      </c>
      <c r="Y93" s="36">
        <f t="shared" si="26"/>
        <v>253.71869999999998</v>
      </c>
      <c r="Z93" s="36">
        <f t="shared" si="27"/>
        <v>234.84649999999999</v>
      </c>
      <c r="AA93" s="36">
        <f t="shared" si="28"/>
        <v>89.871000000000009</v>
      </c>
      <c r="AB93" s="66">
        <f t="shared" si="29"/>
        <v>38</v>
      </c>
      <c r="AC93" s="19">
        <f t="shared" si="30"/>
        <v>31674.285714285714</v>
      </c>
      <c r="AD93" s="20">
        <f t="shared" si="31"/>
        <v>221720</v>
      </c>
      <c r="AE93" s="192">
        <f t="shared" si="32"/>
        <v>1345.0384000000001</v>
      </c>
      <c r="AU93" s="83">
        <v>89134805</v>
      </c>
      <c r="AV93" s="80">
        <v>44132</v>
      </c>
      <c r="AW93" s="90" t="s">
        <v>32</v>
      </c>
      <c r="AX93" s="90" t="s">
        <v>32</v>
      </c>
      <c r="AY93" s="90" t="s">
        <v>32</v>
      </c>
      <c r="AZ93" s="90" t="s">
        <v>32</v>
      </c>
      <c r="BA93" s="90" t="s">
        <v>32</v>
      </c>
      <c r="BB93" s="90" t="s">
        <v>32</v>
      </c>
      <c r="BC93" s="90" t="s">
        <v>32</v>
      </c>
      <c r="BD93" s="90" t="s">
        <v>32</v>
      </c>
      <c r="BE93" s="90" t="s">
        <v>32</v>
      </c>
      <c r="BF93" s="90" t="s">
        <v>32</v>
      </c>
      <c r="BG93" t="s">
        <v>32</v>
      </c>
      <c r="BH93" t="s">
        <v>32</v>
      </c>
    </row>
    <row r="94" spans="1:60" ht="15.4" x14ac:dyDescent="0.45">
      <c r="A94" s="4">
        <v>1</v>
      </c>
      <c r="B94" s="85">
        <v>96</v>
      </c>
      <c r="C94" s="91">
        <f t="shared" si="18"/>
        <v>0</v>
      </c>
      <c r="D94" s="50" t="s">
        <v>32</v>
      </c>
      <c r="E94" s="5" t="s">
        <v>32</v>
      </c>
      <c r="F94" s="51" t="s">
        <v>32</v>
      </c>
      <c r="G94" s="5" t="s">
        <v>32</v>
      </c>
      <c r="H94" s="51">
        <v>4760</v>
      </c>
      <c r="I94" s="5">
        <v>4580</v>
      </c>
      <c r="J94" s="51">
        <v>2920</v>
      </c>
      <c r="K94" s="5">
        <v>1050</v>
      </c>
      <c r="L94" s="51">
        <v>3100</v>
      </c>
      <c r="M94" s="5">
        <v>2250</v>
      </c>
      <c r="N94" s="51">
        <v>1630</v>
      </c>
      <c r="O94" s="7" t="s">
        <v>32</v>
      </c>
      <c r="P94" s="35"/>
      <c r="Q94" s="65">
        <f t="shared" si="19"/>
        <v>38</v>
      </c>
      <c r="R94" s="36">
        <f t="shared" si="20"/>
        <v>38</v>
      </c>
      <c r="S94" s="36">
        <f t="shared" si="21"/>
        <v>38</v>
      </c>
      <c r="T94" s="36">
        <f t="shared" si="22"/>
        <v>38</v>
      </c>
      <c r="U94" s="36">
        <f t="shared" si="33"/>
        <v>48.472000000000001</v>
      </c>
      <c r="V94" s="36">
        <f t="shared" si="23"/>
        <v>48.076000000000001</v>
      </c>
      <c r="W94" s="36">
        <f t="shared" si="24"/>
        <v>44.423999999999999</v>
      </c>
      <c r="X94" s="36">
        <f t="shared" si="25"/>
        <v>40.31</v>
      </c>
      <c r="Y94" s="36">
        <f t="shared" si="26"/>
        <v>44.82</v>
      </c>
      <c r="Z94" s="36">
        <f t="shared" si="27"/>
        <v>42.95</v>
      </c>
      <c r="AA94" s="36">
        <f t="shared" si="28"/>
        <v>41.585999999999999</v>
      </c>
      <c r="AB94" s="66">
        <f t="shared" si="29"/>
        <v>38</v>
      </c>
      <c r="AC94" s="19">
        <f t="shared" si="30"/>
        <v>2898.5714285714284</v>
      </c>
      <c r="AD94" s="20">
        <f t="shared" si="31"/>
        <v>20290</v>
      </c>
      <c r="AE94" s="192">
        <f t="shared" si="32"/>
        <v>500.63799999999998</v>
      </c>
      <c r="AU94" s="83">
        <v>89134800</v>
      </c>
      <c r="AV94" s="80">
        <v>44135</v>
      </c>
      <c r="AW94" s="90" t="s">
        <v>32</v>
      </c>
      <c r="AX94" s="90" t="s">
        <v>32</v>
      </c>
      <c r="AY94" s="90" t="s">
        <v>32</v>
      </c>
      <c r="AZ94" s="90" t="s">
        <v>32</v>
      </c>
      <c r="BA94" s="90" t="s">
        <v>32</v>
      </c>
      <c r="BB94" s="90" t="s">
        <v>32</v>
      </c>
      <c r="BC94" s="90" t="s">
        <v>32</v>
      </c>
      <c r="BD94" s="90" t="s">
        <v>32</v>
      </c>
      <c r="BE94" s="90" t="s">
        <v>32</v>
      </c>
      <c r="BF94" s="90" t="s">
        <v>32</v>
      </c>
      <c r="BG94" t="s">
        <v>32</v>
      </c>
      <c r="BH94">
        <v>1</v>
      </c>
    </row>
    <row r="95" spans="1:60" ht="15.4" x14ac:dyDescent="0.45">
      <c r="A95" s="4">
        <v>1</v>
      </c>
      <c r="B95" s="85">
        <v>155</v>
      </c>
      <c r="C95" s="91">
        <f t="shared" si="18"/>
        <v>0</v>
      </c>
      <c r="D95" s="50" t="s">
        <v>32</v>
      </c>
      <c r="E95" s="5" t="s">
        <v>32</v>
      </c>
      <c r="F95" s="51" t="s">
        <v>32</v>
      </c>
      <c r="G95" s="5" t="s">
        <v>32</v>
      </c>
      <c r="H95" s="51">
        <v>5770</v>
      </c>
      <c r="I95" s="5">
        <v>5230</v>
      </c>
      <c r="J95" s="51">
        <v>73810</v>
      </c>
      <c r="K95" s="5">
        <v>10920</v>
      </c>
      <c r="L95" s="51">
        <v>8040</v>
      </c>
      <c r="M95" s="5">
        <v>7210</v>
      </c>
      <c r="N95" s="51">
        <v>2820</v>
      </c>
      <c r="O95" s="7" t="s">
        <v>32</v>
      </c>
      <c r="P95" s="35"/>
      <c r="Q95" s="65">
        <f t="shared" si="19"/>
        <v>38</v>
      </c>
      <c r="R95" s="36">
        <f t="shared" si="20"/>
        <v>38</v>
      </c>
      <c r="S95" s="36">
        <f t="shared" si="21"/>
        <v>38</v>
      </c>
      <c r="T95" s="36">
        <f t="shared" si="22"/>
        <v>38</v>
      </c>
      <c r="U95" s="36">
        <f t="shared" si="33"/>
        <v>50.694000000000003</v>
      </c>
      <c r="V95" s="36">
        <f t="shared" si="23"/>
        <v>49.506</v>
      </c>
      <c r="W95" s="36">
        <f t="shared" si="24"/>
        <v>481.9683</v>
      </c>
      <c r="X95" s="36">
        <f t="shared" si="25"/>
        <v>68.156000000000006</v>
      </c>
      <c r="Y95" s="36">
        <f t="shared" si="26"/>
        <v>55.771999999999998</v>
      </c>
      <c r="Z95" s="36">
        <f t="shared" si="27"/>
        <v>53.862000000000002</v>
      </c>
      <c r="AA95" s="36">
        <f t="shared" si="28"/>
        <v>44.204000000000001</v>
      </c>
      <c r="AB95" s="66">
        <f t="shared" si="29"/>
        <v>38</v>
      </c>
      <c r="AC95" s="19">
        <f t="shared" si="30"/>
        <v>16257.142857142857</v>
      </c>
      <c r="AD95" s="20">
        <f t="shared" si="31"/>
        <v>113800</v>
      </c>
      <c r="AE95" s="192">
        <f t="shared" si="32"/>
        <v>994.16229999999996</v>
      </c>
      <c r="AU95" s="83">
        <v>89031498</v>
      </c>
      <c r="AV95" s="80">
        <v>44140</v>
      </c>
      <c r="AW95" s="90" t="s">
        <v>32</v>
      </c>
      <c r="AX95" s="90" t="s">
        <v>32</v>
      </c>
      <c r="AY95" s="90" t="s">
        <v>32</v>
      </c>
      <c r="AZ95" s="90" t="s">
        <v>32</v>
      </c>
      <c r="BA95" s="90" t="s">
        <v>32</v>
      </c>
      <c r="BB95" s="90" t="s">
        <v>32</v>
      </c>
      <c r="BC95" s="90" t="s">
        <v>32</v>
      </c>
      <c r="BD95" s="90" t="s">
        <v>32</v>
      </c>
      <c r="BE95" s="90" t="s">
        <v>32</v>
      </c>
      <c r="BF95" s="90" t="s">
        <v>32</v>
      </c>
      <c r="BG95">
        <v>774</v>
      </c>
      <c r="BH95" t="s">
        <v>32</v>
      </c>
    </row>
    <row r="96" spans="1:60" ht="15.4" x14ac:dyDescent="0.45">
      <c r="A96" s="4">
        <v>1</v>
      </c>
      <c r="B96" s="85">
        <v>156</v>
      </c>
      <c r="C96" s="91">
        <f t="shared" si="18"/>
        <v>0</v>
      </c>
      <c r="D96" s="50" t="s">
        <v>32</v>
      </c>
      <c r="E96" s="5" t="s">
        <v>32</v>
      </c>
      <c r="F96" s="51" t="s">
        <v>32</v>
      </c>
      <c r="G96" s="5" t="s">
        <v>32</v>
      </c>
      <c r="H96" s="51">
        <v>3700</v>
      </c>
      <c r="I96" s="5">
        <v>29750</v>
      </c>
      <c r="J96" s="51">
        <v>21030</v>
      </c>
      <c r="K96" s="5">
        <v>31400</v>
      </c>
      <c r="L96" s="51">
        <v>35730</v>
      </c>
      <c r="M96" s="5">
        <v>28100</v>
      </c>
      <c r="N96" s="51">
        <v>15540</v>
      </c>
      <c r="O96" s="7" t="s">
        <v>32</v>
      </c>
      <c r="P96" s="35"/>
      <c r="Q96" s="65">
        <f t="shared" si="19"/>
        <v>38</v>
      </c>
      <c r="R96" s="36">
        <f t="shared" si="20"/>
        <v>38</v>
      </c>
      <c r="S96" s="36">
        <f t="shared" si="21"/>
        <v>38</v>
      </c>
      <c r="T96" s="36">
        <f t="shared" si="22"/>
        <v>38</v>
      </c>
      <c r="U96" s="36">
        <f t="shared" si="33"/>
        <v>46.14</v>
      </c>
      <c r="V96" s="36">
        <f t="shared" si="23"/>
        <v>154.60249999999999</v>
      </c>
      <c r="W96" s="36">
        <f t="shared" si="24"/>
        <v>111.62899999999999</v>
      </c>
      <c r="X96" s="36">
        <f t="shared" si="25"/>
        <v>166.86199999999999</v>
      </c>
      <c r="Y96" s="36">
        <f t="shared" si="26"/>
        <v>199.03389999999999</v>
      </c>
      <c r="Z96" s="36">
        <f t="shared" si="27"/>
        <v>142.34299999999999</v>
      </c>
      <c r="AA96" s="36">
        <f t="shared" si="28"/>
        <v>88.021999999999991</v>
      </c>
      <c r="AB96" s="66">
        <f t="shared" si="29"/>
        <v>38</v>
      </c>
      <c r="AC96" s="19">
        <f t="shared" si="30"/>
        <v>23607.142857142859</v>
      </c>
      <c r="AD96" s="20">
        <f t="shared" si="31"/>
        <v>165250</v>
      </c>
      <c r="AE96" s="192">
        <f t="shared" si="32"/>
        <v>1098.6324</v>
      </c>
      <c r="AU96" s="83">
        <v>89031497</v>
      </c>
      <c r="AV96" s="80">
        <v>44140</v>
      </c>
      <c r="AW96" s="90" t="s">
        <v>32</v>
      </c>
      <c r="AX96" s="90" t="s">
        <v>32</v>
      </c>
      <c r="AY96" s="90" t="s">
        <v>32</v>
      </c>
      <c r="AZ96" s="90" t="s">
        <v>32</v>
      </c>
      <c r="BA96" s="90" t="s">
        <v>32</v>
      </c>
      <c r="BB96" s="90" t="s">
        <v>32</v>
      </c>
      <c r="BC96" s="90" t="s">
        <v>32</v>
      </c>
      <c r="BD96" s="90" t="s">
        <v>32</v>
      </c>
      <c r="BE96" s="90" t="s">
        <v>32</v>
      </c>
      <c r="BF96" s="90" t="s">
        <v>32</v>
      </c>
      <c r="BG96" t="s">
        <v>32</v>
      </c>
      <c r="BH96" t="s">
        <v>32</v>
      </c>
    </row>
    <row r="97" spans="1:60" ht="15.4" x14ac:dyDescent="0.45">
      <c r="A97" s="4">
        <v>1</v>
      </c>
      <c r="B97" s="85">
        <v>157</v>
      </c>
      <c r="C97" s="91">
        <f t="shared" si="18"/>
        <v>0</v>
      </c>
      <c r="D97" s="50" t="s">
        <v>32</v>
      </c>
      <c r="E97" s="5" t="s">
        <v>32</v>
      </c>
      <c r="F97" s="51" t="s">
        <v>32</v>
      </c>
      <c r="G97" s="5" t="s">
        <v>32</v>
      </c>
      <c r="H97" s="51" t="s">
        <v>32</v>
      </c>
      <c r="I97" s="5" t="s">
        <v>32</v>
      </c>
      <c r="J97" s="51">
        <v>54200</v>
      </c>
      <c r="K97" s="5">
        <v>57200</v>
      </c>
      <c r="L97" s="51">
        <v>15800</v>
      </c>
      <c r="M97" s="5">
        <v>17300</v>
      </c>
      <c r="N97" s="51">
        <v>800</v>
      </c>
      <c r="O97" s="7" t="s">
        <v>32</v>
      </c>
      <c r="P97" s="35"/>
      <c r="Q97" s="65">
        <f t="shared" si="19"/>
        <v>38</v>
      </c>
      <c r="R97" s="36">
        <f t="shared" si="20"/>
        <v>38</v>
      </c>
      <c r="S97" s="36">
        <f t="shared" si="21"/>
        <v>38</v>
      </c>
      <c r="T97" s="36">
        <f t="shared" si="22"/>
        <v>38</v>
      </c>
      <c r="U97" s="36">
        <f t="shared" si="33"/>
        <v>38</v>
      </c>
      <c r="V97" s="36">
        <f t="shared" si="23"/>
        <v>38</v>
      </c>
      <c r="W97" s="36">
        <f t="shared" si="24"/>
        <v>336.26599999999996</v>
      </c>
      <c r="X97" s="36">
        <f t="shared" si="25"/>
        <v>358.55599999999998</v>
      </c>
      <c r="Y97" s="36">
        <f t="shared" si="26"/>
        <v>89.14</v>
      </c>
      <c r="Z97" s="36">
        <f t="shared" si="27"/>
        <v>95.59</v>
      </c>
      <c r="AA97" s="36">
        <f t="shared" si="28"/>
        <v>39.76</v>
      </c>
      <c r="AB97" s="66">
        <f t="shared" si="29"/>
        <v>38</v>
      </c>
      <c r="AC97" s="19">
        <f t="shared" si="30"/>
        <v>29060</v>
      </c>
      <c r="AD97" s="20">
        <f t="shared" si="31"/>
        <v>145300</v>
      </c>
      <c r="AE97" s="192">
        <f t="shared" si="32"/>
        <v>1185.3119999999999</v>
      </c>
      <c r="AU97" s="83">
        <v>89134808</v>
      </c>
      <c r="AV97" s="80">
        <v>44140</v>
      </c>
      <c r="AW97" s="90" t="s">
        <v>32</v>
      </c>
      <c r="AX97" s="90" t="s">
        <v>32</v>
      </c>
      <c r="AY97" s="90" t="s">
        <v>32</v>
      </c>
      <c r="AZ97" s="90" t="s">
        <v>32</v>
      </c>
      <c r="BA97" s="90" t="s">
        <v>32</v>
      </c>
      <c r="BB97" s="90" t="s">
        <v>32</v>
      </c>
      <c r="BC97" s="90" t="s">
        <v>32</v>
      </c>
      <c r="BD97" s="90" t="s">
        <v>32</v>
      </c>
      <c r="BE97" s="90" t="s">
        <v>32</v>
      </c>
      <c r="BF97" s="90" t="s">
        <v>32</v>
      </c>
      <c r="BG97">
        <v>156</v>
      </c>
      <c r="BH97" t="s">
        <v>32</v>
      </c>
    </row>
    <row r="98" spans="1:60" ht="15.4" x14ac:dyDescent="0.45">
      <c r="A98" s="4">
        <v>1</v>
      </c>
      <c r="B98" s="85">
        <v>158</v>
      </c>
      <c r="C98" s="91">
        <f t="shared" si="18"/>
        <v>0</v>
      </c>
      <c r="D98" s="50" t="s">
        <v>32</v>
      </c>
      <c r="E98" s="5" t="s">
        <v>32</v>
      </c>
      <c r="F98" s="51" t="s">
        <v>32</v>
      </c>
      <c r="G98" s="5" t="s">
        <v>32</v>
      </c>
      <c r="H98" s="51">
        <v>25050</v>
      </c>
      <c r="I98" s="5">
        <v>4730</v>
      </c>
      <c r="J98" s="51">
        <v>13430</v>
      </c>
      <c r="K98" s="5">
        <v>8590</v>
      </c>
      <c r="L98" s="51">
        <v>11480</v>
      </c>
      <c r="M98" s="5">
        <v>10370</v>
      </c>
      <c r="N98" s="51">
        <v>10110</v>
      </c>
      <c r="O98" s="7" t="s">
        <v>32</v>
      </c>
      <c r="P98" s="35"/>
      <c r="Q98" s="65">
        <f t="shared" si="19"/>
        <v>38</v>
      </c>
      <c r="R98" s="36">
        <f t="shared" si="20"/>
        <v>38</v>
      </c>
      <c r="S98" s="36">
        <f t="shared" si="21"/>
        <v>38</v>
      </c>
      <c r="T98" s="36">
        <f t="shared" si="22"/>
        <v>38</v>
      </c>
      <c r="U98" s="36">
        <f t="shared" si="33"/>
        <v>93.110000000000014</v>
      </c>
      <c r="V98" s="36">
        <f t="shared" si="23"/>
        <v>48.406000000000006</v>
      </c>
      <c r="W98" s="36">
        <f t="shared" si="24"/>
        <v>78.948999999999998</v>
      </c>
      <c r="X98" s="36">
        <f t="shared" si="25"/>
        <v>58.137</v>
      </c>
      <c r="Y98" s="36">
        <f t="shared" si="26"/>
        <v>70.563999999999993</v>
      </c>
      <c r="Z98" s="36">
        <f t="shared" si="27"/>
        <v>65.790999999999997</v>
      </c>
      <c r="AA98" s="36">
        <f t="shared" si="28"/>
        <v>64.673000000000002</v>
      </c>
      <c r="AB98" s="66">
        <f t="shared" si="29"/>
        <v>38</v>
      </c>
      <c r="AC98" s="19">
        <f t="shared" si="30"/>
        <v>11965.714285714286</v>
      </c>
      <c r="AD98" s="20">
        <f t="shared" si="31"/>
        <v>83760</v>
      </c>
      <c r="AE98" s="192">
        <f t="shared" si="32"/>
        <v>669.63000000000011</v>
      </c>
      <c r="AU98" s="83">
        <v>89031502</v>
      </c>
      <c r="AV98" s="80">
        <v>44140.413888888892</v>
      </c>
      <c r="AW98" s="90" t="s">
        <v>32</v>
      </c>
      <c r="AX98" s="90" t="s">
        <v>32</v>
      </c>
      <c r="AY98" s="90" t="s">
        <v>32</v>
      </c>
      <c r="AZ98" s="90" t="s">
        <v>32</v>
      </c>
      <c r="BA98" s="90" t="s">
        <v>32</v>
      </c>
      <c r="BB98" s="90" t="s">
        <v>32</v>
      </c>
      <c r="BC98" s="90" t="s">
        <v>32</v>
      </c>
      <c r="BD98" s="90" t="s">
        <v>32</v>
      </c>
      <c r="BE98" s="90" t="s">
        <v>32</v>
      </c>
      <c r="BF98" s="90" t="s">
        <v>32</v>
      </c>
      <c r="BG98" t="s">
        <v>32</v>
      </c>
      <c r="BH98" t="s">
        <v>32</v>
      </c>
    </row>
    <row r="99" spans="1:60" ht="15.4" x14ac:dyDescent="0.45">
      <c r="A99" s="4">
        <v>1</v>
      </c>
      <c r="B99" s="85">
        <v>163</v>
      </c>
      <c r="C99" s="91">
        <f t="shared" si="18"/>
        <v>0</v>
      </c>
      <c r="D99" s="50" t="s">
        <v>32</v>
      </c>
      <c r="E99" s="5" t="s">
        <v>32</v>
      </c>
      <c r="F99" s="51" t="s">
        <v>32</v>
      </c>
      <c r="G99" s="5" t="s">
        <v>32</v>
      </c>
      <c r="H99" s="51">
        <v>6480</v>
      </c>
      <c r="I99" s="5">
        <v>7460</v>
      </c>
      <c r="J99" s="51">
        <v>3710</v>
      </c>
      <c r="K99" s="5">
        <v>4530</v>
      </c>
      <c r="L99" s="51">
        <v>4430</v>
      </c>
      <c r="M99" s="5">
        <v>490</v>
      </c>
      <c r="N99" s="51">
        <v>2130</v>
      </c>
      <c r="O99" s="7" t="s">
        <v>32</v>
      </c>
      <c r="P99" s="35"/>
      <c r="Q99" s="65">
        <f t="shared" si="19"/>
        <v>38</v>
      </c>
      <c r="R99" s="36">
        <f t="shared" si="20"/>
        <v>38</v>
      </c>
      <c r="S99" s="36">
        <f t="shared" si="21"/>
        <v>38</v>
      </c>
      <c r="T99" s="36">
        <f t="shared" si="22"/>
        <v>38</v>
      </c>
      <c r="U99" s="36">
        <f t="shared" si="33"/>
        <v>52.256</v>
      </c>
      <c r="V99" s="36">
        <f t="shared" si="23"/>
        <v>54.412000000000006</v>
      </c>
      <c r="W99" s="36">
        <f t="shared" si="24"/>
        <v>46.161999999999999</v>
      </c>
      <c r="X99" s="36">
        <f t="shared" si="25"/>
        <v>47.966000000000001</v>
      </c>
      <c r="Y99" s="36">
        <f t="shared" si="26"/>
        <v>47.746000000000002</v>
      </c>
      <c r="Z99" s="36">
        <f t="shared" si="27"/>
        <v>39.078000000000003</v>
      </c>
      <c r="AA99" s="36">
        <f t="shared" si="28"/>
        <v>42.686</v>
      </c>
      <c r="AB99" s="66">
        <f t="shared" si="29"/>
        <v>38</v>
      </c>
      <c r="AC99" s="19">
        <f t="shared" si="30"/>
        <v>4175.7142857142853</v>
      </c>
      <c r="AD99" s="20">
        <f t="shared" si="31"/>
        <v>29230</v>
      </c>
      <c r="AE99" s="192">
        <f t="shared" si="32"/>
        <v>520.30600000000004</v>
      </c>
      <c r="AU99" s="83">
        <v>89031500</v>
      </c>
      <c r="AV99" s="80">
        <v>44140.416666666664</v>
      </c>
      <c r="AW99" s="90" t="s">
        <v>32</v>
      </c>
      <c r="AX99" s="90" t="s">
        <v>32</v>
      </c>
      <c r="AY99" s="90" t="s">
        <v>32</v>
      </c>
      <c r="AZ99" s="90" t="s">
        <v>32</v>
      </c>
      <c r="BA99" s="90" t="s">
        <v>32</v>
      </c>
      <c r="BB99" s="90" t="s">
        <v>32</v>
      </c>
      <c r="BC99" s="90" t="s">
        <v>32</v>
      </c>
      <c r="BD99" s="90" t="s">
        <v>32</v>
      </c>
      <c r="BE99" s="90" t="s">
        <v>32</v>
      </c>
      <c r="BF99" s="90" t="s">
        <v>32</v>
      </c>
      <c r="BG99" t="s">
        <v>32</v>
      </c>
      <c r="BH99" t="s">
        <v>32</v>
      </c>
    </row>
    <row r="100" spans="1:60" ht="15.4" x14ac:dyDescent="0.45">
      <c r="A100" s="4">
        <v>1</v>
      </c>
      <c r="B100" s="85">
        <v>164</v>
      </c>
      <c r="C100" s="91">
        <f t="shared" si="18"/>
        <v>0</v>
      </c>
      <c r="D100" s="50" t="s">
        <v>32</v>
      </c>
      <c r="E100" s="5" t="s">
        <v>32</v>
      </c>
      <c r="F100" s="51" t="s">
        <v>32</v>
      </c>
      <c r="G100" s="5" t="s">
        <v>32</v>
      </c>
      <c r="H100" s="51">
        <v>9580</v>
      </c>
      <c r="I100" s="5">
        <v>2110</v>
      </c>
      <c r="J100" s="51">
        <v>2290</v>
      </c>
      <c r="K100" s="5">
        <v>2240</v>
      </c>
      <c r="L100" s="51">
        <v>2520</v>
      </c>
      <c r="M100" s="5">
        <v>2610</v>
      </c>
      <c r="N100" s="51">
        <v>1920</v>
      </c>
      <c r="O100" s="7" t="s">
        <v>32</v>
      </c>
      <c r="P100" s="35"/>
      <c r="Q100" s="65">
        <f t="shared" si="19"/>
        <v>38</v>
      </c>
      <c r="R100" s="36">
        <f t="shared" si="20"/>
        <v>38</v>
      </c>
      <c r="S100" s="36">
        <f t="shared" si="21"/>
        <v>38</v>
      </c>
      <c r="T100" s="36">
        <f t="shared" si="22"/>
        <v>38</v>
      </c>
      <c r="U100" s="36">
        <f t="shared" si="33"/>
        <v>59.076000000000001</v>
      </c>
      <c r="V100" s="36">
        <f t="shared" si="23"/>
        <v>42.642000000000003</v>
      </c>
      <c r="W100" s="36">
        <f t="shared" si="24"/>
        <v>43.037999999999997</v>
      </c>
      <c r="X100" s="36">
        <f t="shared" si="25"/>
        <v>42.927999999999997</v>
      </c>
      <c r="Y100" s="36">
        <f t="shared" si="26"/>
        <v>43.543999999999997</v>
      </c>
      <c r="Z100" s="36">
        <f t="shared" si="27"/>
        <v>43.741999999999997</v>
      </c>
      <c r="AA100" s="36">
        <f t="shared" si="28"/>
        <v>42.224000000000004</v>
      </c>
      <c r="AB100" s="66">
        <f t="shared" si="29"/>
        <v>38</v>
      </c>
      <c r="AC100" s="19">
        <f t="shared" si="30"/>
        <v>3324.2857142857142</v>
      </c>
      <c r="AD100" s="20">
        <f t="shared" si="31"/>
        <v>23270</v>
      </c>
      <c r="AE100" s="192">
        <f t="shared" si="32"/>
        <v>507.19399999999996</v>
      </c>
      <c r="AU100" s="83">
        <v>89134802</v>
      </c>
      <c r="AV100" s="80">
        <v>44140.418749999997</v>
      </c>
      <c r="AW100" s="90" t="s">
        <v>32</v>
      </c>
      <c r="AX100" s="90" t="s">
        <v>32</v>
      </c>
      <c r="AY100" s="90" t="s">
        <v>32</v>
      </c>
      <c r="AZ100" s="90" t="s">
        <v>32</v>
      </c>
      <c r="BA100" s="90" t="s">
        <v>32</v>
      </c>
      <c r="BB100" s="90" t="s">
        <v>32</v>
      </c>
      <c r="BC100" s="90" t="s">
        <v>32</v>
      </c>
      <c r="BD100" s="90" t="s">
        <v>32</v>
      </c>
      <c r="BE100" s="90" t="s">
        <v>32</v>
      </c>
      <c r="BF100" s="90" t="s">
        <v>32</v>
      </c>
      <c r="BG100" t="s">
        <v>32</v>
      </c>
      <c r="BH100" t="s">
        <v>32</v>
      </c>
    </row>
    <row r="101" spans="1:60" ht="15.4" x14ac:dyDescent="0.45">
      <c r="A101" s="4">
        <v>1</v>
      </c>
      <c r="B101" s="85">
        <v>165</v>
      </c>
      <c r="C101" s="91">
        <f t="shared" si="18"/>
        <v>0</v>
      </c>
      <c r="D101" s="50" t="s">
        <v>32</v>
      </c>
      <c r="E101" s="5" t="s">
        <v>32</v>
      </c>
      <c r="F101" s="51" t="s">
        <v>32</v>
      </c>
      <c r="G101" s="5" t="s">
        <v>32</v>
      </c>
      <c r="H101" s="51">
        <v>18460</v>
      </c>
      <c r="I101" s="5">
        <v>12230</v>
      </c>
      <c r="J101" s="51">
        <v>8380</v>
      </c>
      <c r="K101" s="5">
        <v>5910</v>
      </c>
      <c r="L101" s="51">
        <v>10160</v>
      </c>
      <c r="M101" s="5">
        <v>9410</v>
      </c>
      <c r="N101" s="51">
        <v>6380</v>
      </c>
      <c r="O101" s="7" t="s">
        <v>32</v>
      </c>
      <c r="P101" s="35"/>
      <c r="Q101" s="65">
        <f t="shared" si="19"/>
        <v>38</v>
      </c>
      <c r="R101" s="36">
        <f t="shared" si="20"/>
        <v>38</v>
      </c>
      <c r="S101" s="36">
        <f t="shared" si="21"/>
        <v>38</v>
      </c>
      <c r="T101" s="36">
        <f t="shared" si="22"/>
        <v>38</v>
      </c>
      <c r="U101" s="36">
        <f t="shared" si="33"/>
        <v>78.611999999999995</v>
      </c>
      <c r="V101" s="36">
        <f t="shared" si="23"/>
        <v>73.789000000000001</v>
      </c>
      <c r="W101" s="36">
        <f t="shared" si="24"/>
        <v>57.234000000000002</v>
      </c>
      <c r="X101" s="36">
        <f t="shared" si="25"/>
        <v>51.002000000000002</v>
      </c>
      <c r="Y101" s="36">
        <f t="shared" si="26"/>
        <v>64.888000000000005</v>
      </c>
      <c r="Z101" s="36">
        <f t="shared" si="27"/>
        <v>61.663000000000004</v>
      </c>
      <c r="AA101" s="36">
        <f t="shared" si="28"/>
        <v>52.036000000000001</v>
      </c>
      <c r="AB101" s="66">
        <f t="shared" si="29"/>
        <v>38</v>
      </c>
      <c r="AC101" s="19">
        <f t="shared" si="30"/>
        <v>10132.857142857143</v>
      </c>
      <c r="AD101" s="20">
        <f t="shared" si="31"/>
        <v>70930</v>
      </c>
      <c r="AE101" s="192">
        <f t="shared" si="32"/>
        <v>629.22399999999993</v>
      </c>
      <c r="AU101" s="83">
        <v>89134809</v>
      </c>
      <c r="AV101" s="80">
        <v>44140.42083333333</v>
      </c>
      <c r="AW101" s="90" t="s">
        <v>32</v>
      </c>
      <c r="AX101" s="90" t="s">
        <v>32</v>
      </c>
      <c r="AY101" s="90" t="s">
        <v>32</v>
      </c>
      <c r="AZ101" s="90" t="s">
        <v>32</v>
      </c>
      <c r="BA101" s="90" t="s">
        <v>32</v>
      </c>
      <c r="BB101" s="90" t="s">
        <v>32</v>
      </c>
      <c r="BC101" s="90" t="s">
        <v>32</v>
      </c>
      <c r="BD101" s="90" t="s">
        <v>32</v>
      </c>
      <c r="BE101" s="90" t="s">
        <v>32</v>
      </c>
      <c r="BF101" s="90" t="s">
        <v>32</v>
      </c>
      <c r="BG101" t="s">
        <v>32</v>
      </c>
      <c r="BH101" t="s">
        <v>32</v>
      </c>
    </row>
    <row r="102" spans="1:60" ht="15.4" x14ac:dyDescent="0.45">
      <c r="A102" s="4">
        <v>1</v>
      </c>
      <c r="B102" s="85">
        <v>166</v>
      </c>
      <c r="C102" s="91">
        <f t="shared" si="18"/>
        <v>0</v>
      </c>
      <c r="D102" s="50" t="s">
        <v>32</v>
      </c>
      <c r="E102" s="5" t="s">
        <v>32</v>
      </c>
      <c r="F102" s="51" t="s">
        <v>32</v>
      </c>
      <c r="G102" s="5" t="s">
        <v>32</v>
      </c>
      <c r="H102" s="51">
        <v>10540</v>
      </c>
      <c r="I102" s="5">
        <v>16570</v>
      </c>
      <c r="J102" s="51">
        <v>6480</v>
      </c>
      <c r="K102" s="5">
        <v>8350</v>
      </c>
      <c r="L102" s="51">
        <v>10080</v>
      </c>
      <c r="M102" s="5">
        <v>6490</v>
      </c>
      <c r="N102" s="51">
        <v>3090</v>
      </c>
      <c r="O102" s="7" t="s">
        <v>32</v>
      </c>
      <c r="P102" s="35"/>
      <c r="Q102" s="65">
        <f t="shared" si="19"/>
        <v>38</v>
      </c>
      <c r="R102" s="36">
        <f t="shared" si="20"/>
        <v>38</v>
      </c>
      <c r="S102" s="36">
        <f t="shared" si="21"/>
        <v>38</v>
      </c>
      <c r="T102" s="36">
        <f t="shared" si="22"/>
        <v>38</v>
      </c>
      <c r="U102" s="36">
        <f t="shared" si="33"/>
        <v>61.188000000000002</v>
      </c>
      <c r="V102" s="36">
        <f t="shared" si="23"/>
        <v>92.450999999999993</v>
      </c>
      <c r="W102" s="36">
        <f t="shared" si="24"/>
        <v>52.256</v>
      </c>
      <c r="X102" s="36">
        <f t="shared" si="25"/>
        <v>57.105000000000004</v>
      </c>
      <c r="Y102" s="36">
        <f t="shared" si="26"/>
        <v>64.543999999999997</v>
      </c>
      <c r="Z102" s="36">
        <f t="shared" si="27"/>
        <v>52.278000000000006</v>
      </c>
      <c r="AA102" s="36">
        <f t="shared" si="28"/>
        <v>44.798000000000002</v>
      </c>
      <c r="AB102" s="66">
        <f t="shared" si="29"/>
        <v>38</v>
      </c>
      <c r="AC102" s="19">
        <f t="shared" si="30"/>
        <v>8800</v>
      </c>
      <c r="AD102" s="20">
        <f t="shared" si="31"/>
        <v>61600</v>
      </c>
      <c r="AE102" s="192">
        <f t="shared" si="32"/>
        <v>614.62</v>
      </c>
      <c r="AU102" s="83">
        <v>891348074</v>
      </c>
      <c r="AV102" s="80">
        <v>44140.42291666667</v>
      </c>
      <c r="AW102" s="90" t="s">
        <v>32</v>
      </c>
      <c r="AX102" s="90" t="s">
        <v>32</v>
      </c>
      <c r="AY102" s="90" t="s">
        <v>32</v>
      </c>
      <c r="AZ102" s="90" t="s">
        <v>32</v>
      </c>
      <c r="BA102" s="90" t="s">
        <v>32</v>
      </c>
      <c r="BB102" s="90" t="s">
        <v>32</v>
      </c>
      <c r="BC102" s="90" t="s">
        <v>32</v>
      </c>
      <c r="BD102" s="90" t="s">
        <v>32</v>
      </c>
      <c r="BE102" s="90" t="s">
        <v>32</v>
      </c>
      <c r="BF102" s="90" t="s">
        <v>32</v>
      </c>
      <c r="BG102" t="s">
        <v>32</v>
      </c>
      <c r="BH102">
        <v>1</v>
      </c>
    </row>
    <row r="103" spans="1:60" ht="15.4" x14ac:dyDescent="0.45">
      <c r="A103" s="4">
        <v>1</v>
      </c>
      <c r="B103" s="85">
        <v>167</v>
      </c>
      <c r="C103" s="91">
        <f t="shared" si="18"/>
        <v>0</v>
      </c>
      <c r="D103" s="50" t="s">
        <v>32</v>
      </c>
      <c r="E103" s="5" t="s">
        <v>32</v>
      </c>
      <c r="F103" s="51" t="s">
        <v>32</v>
      </c>
      <c r="G103" s="5" t="s">
        <v>32</v>
      </c>
      <c r="H103" s="51">
        <v>18570</v>
      </c>
      <c r="I103" s="5">
        <v>8250</v>
      </c>
      <c r="J103" s="51">
        <v>5480</v>
      </c>
      <c r="K103" s="5">
        <v>4760</v>
      </c>
      <c r="L103" s="51">
        <v>6520</v>
      </c>
      <c r="M103" s="5">
        <v>6270</v>
      </c>
      <c r="N103" s="51">
        <v>4590</v>
      </c>
      <c r="O103" s="7" t="s">
        <v>32</v>
      </c>
      <c r="P103" s="35"/>
      <c r="Q103" s="65">
        <f t="shared" si="19"/>
        <v>38</v>
      </c>
      <c r="R103" s="36">
        <f t="shared" si="20"/>
        <v>38</v>
      </c>
      <c r="S103" s="36">
        <f t="shared" si="21"/>
        <v>38</v>
      </c>
      <c r="T103" s="36">
        <f t="shared" si="22"/>
        <v>38</v>
      </c>
      <c r="U103" s="36">
        <f t="shared" si="33"/>
        <v>78.854000000000013</v>
      </c>
      <c r="V103" s="36">
        <f t="shared" si="23"/>
        <v>56.675000000000004</v>
      </c>
      <c r="W103" s="36">
        <f t="shared" si="24"/>
        <v>50.056000000000004</v>
      </c>
      <c r="X103" s="36">
        <f t="shared" si="25"/>
        <v>48.472000000000001</v>
      </c>
      <c r="Y103" s="36">
        <f t="shared" si="26"/>
        <v>52.344000000000001</v>
      </c>
      <c r="Z103" s="36">
        <f t="shared" si="27"/>
        <v>51.793999999999997</v>
      </c>
      <c r="AA103" s="36">
        <f t="shared" si="28"/>
        <v>48.097999999999999</v>
      </c>
      <c r="AB103" s="66">
        <f t="shared" si="29"/>
        <v>38</v>
      </c>
      <c r="AC103" s="19">
        <f t="shared" si="30"/>
        <v>7777.1428571428569</v>
      </c>
      <c r="AD103" s="20">
        <f t="shared" si="31"/>
        <v>54440</v>
      </c>
      <c r="AE103" s="192">
        <f t="shared" si="32"/>
        <v>576.29299999999989</v>
      </c>
      <c r="AU103" s="83">
        <v>89134803</v>
      </c>
      <c r="AV103" s="80">
        <v>44140.425000000003</v>
      </c>
      <c r="AW103" s="90" t="s">
        <v>32</v>
      </c>
      <c r="AX103" s="90" t="s">
        <v>32</v>
      </c>
      <c r="AY103" s="90" t="s">
        <v>32</v>
      </c>
      <c r="AZ103" s="90" t="s">
        <v>32</v>
      </c>
      <c r="BA103" s="90" t="s">
        <v>32</v>
      </c>
      <c r="BB103" s="90" t="s">
        <v>32</v>
      </c>
      <c r="BC103" s="90" t="s">
        <v>32</v>
      </c>
      <c r="BD103" s="90" t="s">
        <v>32</v>
      </c>
      <c r="BE103" s="90" t="s">
        <v>32</v>
      </c>
      <c r="BF103" s="90" t="s">
        <v>32</v>
      </c>
      <c r="BG103" t="s">
        <v>32</v>
      </c>
      <c r="BH103" t="s">
        <v>32</v>
      </c>
    </row>
    <row r="104" spans="1:60" ht="15.4" x14ac:dyDescent="0.45">
      <c r="A104" s="4">
        <v>1</v>
      </c>
      <c r="B104" s="85">
        <v>168</v>
      </c>
      <c r="C104" s="91">
        <f t="shared" si="18"/>
        <v>0</v>
      </c>
      <c r="D104" s="50" t="s">
        <v>32</v>
      </c>
      <c r="E104" s="5" t="s">
        <v>32</v>
      </c>
      <c r="F104" s="51" t="s">
        <v>32</v>
      </c>
      <c r="G104" s="5" t="s">
        <v>32</v>
      </c>
      <c r="H104" s="51">
        <v>8070</v>
      </c>
      <c r="I104" s="5">
        <v>1800</v>
      </c>
      <c r="J104" s="51">
        <v>6090</v>
      </c>
      <c r="K104" s="5">
        <v>5260</v>
      </c>
      <c r="L104" s="51">
        <v>10070</v>
      </c>
      <c r="M104" s="5">
        <v>450</v>
      </c>
      <c r="N104" s="51">
        <v>850</v>
      </c>
      <c r="O104" s="7" t="s">
        <v>32</v>
      </c>
      <c r="P104" s="35"/>
      <c r="Q104" s="65">
        <f t="shared" si="19"/>
        <v>38</v>
      </c>
      <c r="R104" s="36">
        <f t="shared" si="20"/>
        <v>38</v>
      </c>
      <c r="S104" s="36">
        <f t="shared" si="21"/>
        <v>38</v>
      </c>
      <c r="T104" s="36">
        <f t="shared" si="22"/>
        <v>38</v>
      </c>
      <c r="U104" s="36">
        <f t="shared" si="33"/>
        <v>55.754000000000005</v>
      </c>
      <c r="V104" s="36">
        <f t="shared" si="23"/>
        <v>41.96</v>
      </c>
      <c r="W104" s="36">
        <f t="shared" si="24"/>
        <v>51.398000000000003</v>
      </c>
      <c r="X104" s="36">
        <f t="shared" si="25"/>
        <v>49.572000000000003</v>
      </c>
      <c r="Y104" s="36">
        <f t="shared" si="26"/>
        <v>64.501000000000005</v>
      </c>
      <c r="Z104" s="36">
        <f t="shared" si="27"/>
        <v>38.99</v>
      </c>
      <c r="AA104" s="36">
        <f t="shared" si="28"/>
        <v>39.869999999999997</v>
      </c>
      <c r="AB104" s="66">
        <f t="shared" si="29"/>
        <v>38</v>
      </c>
      <c r="AC104" s="19">
        <f t="shared" si="30"/>
        <v>4655.7142857142853</v>
      </c>
      <c r="AD104" s="20">
        <f t="shared" si="31"/>
        <v>32590</v>
      </c>
      <c r="AE104" s="192">
        <f t="shared" si="32"/>
        <v>532.04500000000007</v>
      </c>
      <c r="AU104" s="83">
        <v>89134810</v>
      </c>
      <c r="AV104" s="80">
        <v>44140.428472222222</v>
      </c>
      <c r="AW104" s="90" t="s">
        <v>32</v>
      </c>
      <c r="AX104" s="90" t="s">
        <v>32</v>
      </c>
      <c r="AY104" s="90" t="s">
        <v>32</v>
      </c>
      <c r="AZ104" s="90" t="s">
        <v>32</v>
      </c>
      <c r="BA104" s="90" t="s">
        <v>32</v>
      </c>
      <c r="BB104" s="90" t="s">
        <v>32</v>
      </c>
      <c r="BC104" s="90" t="s">
        <v>32</v>
      </c>
      <c r="BD104" s="90" t="s">
        <v>32</v>
      </c>
      <c r="BE104" s="90" t="s">
        <v>32</v>
      </c>
      <c r="BF104" s="90" t="s">
        <v>32</v>
      </c>
      <c r="BG104" t="s">
        <v>32</v>
      </c>
      <c r="BH104" t="s">
        <v>32</v>
      </c>
    </row>
    <row r="105" spans="1:60" ht="15.4" x14ac:dyDescent="0.45">
      <c r="A105" s="4">
        <v>1</v>
      </c>
      <c r="B105" s="85">
        <v>169</v>
      </c>
      <c r="C105" s="91">
        <f t="shared" si="18"/>
        <v>0</v>
      </c>
      <c r="D105" s="50" t="s">
        <v>32</v>
      </c>
      <c r="E105" s="5" t="s">
        <v>32</v>
      </c>
      <c r="F105" s="51" t="s">
        <v>32</v>
      </c>
      <c r="G105" s="5" t="s">
        <v>32</v>
      </c>
      <c r="H105" s="51">
        <v>14310</v>
      </c>
      <c r="I105" s="5">
        <v>9860</v>
      </c>
      <c r="J105" s="51">
        <v>9230</v>
      </c>
      <c r="K105" s="5">
        <v>8410</v>
      </c>
      <c r="L105" s="51">
        <v>10930</v>
      </c>
      <c r="M105" s="5">
        <v>11010</v>
      </c>
      <c r="N105" s="51">
        <v>8200</v>
      </c>
      <c r="O105" s="7" t="s">
        <v>32</v>
      </c>
      <c r="P105" s="35"/>
      <c r="Q105" s="65">
        <f t="shared" si="19"/>
        <v>38</v>
      </c>
      <c r="R105" s="36">
        <f t="shared" si="20"/>
        <v>38</v>
      </c>
      <c r="S105" s="36">
        <f t="shared" si="21"/>
        <v>38</v>
      </c>
      <c r="T105" s="36">
        <f t="shared" si="22"/>
        <v>38</v>
      </c>
      <c r="U105" s="36">
        <f t="shared" si="33"/>
        <v>69.481999999999999</v>
      </c>
      <c r="V105" s="36">
        <f t="shared" si="23"/>
        <v>63.597999999999999</v>
      </c>
      <c r="W105" s="36">
        <f t="shared" si="24"/>
        <v>60.889000000000003</v>
      </c>
      <c r="X105" s="36">
        <f t="shared" si="25"/>
        <v>57.363</v>
      </c>
      <c r="Y105" s="36">
        <f t="shared" si="26"/>
        <v>68.198999999999998</v>
      </c>
      <c r="Z105" s="36">
        <f t="shared" si="27"/>
        <v>68.543000000000006</v>
      </c>
      <c r="AA105" s="36">
        <f t="shared" si="28"/>
        <v>56.46</v>
      </c>
      <c r="AB105" s="66">
        <f t="shared" si="29"/>
        <v>38</v>
      </c>
      <c r="AC105" s="19">
        <f t="shared" si="30"/>
        <v>10278.571428571429</v>
      </c>
      <c r="AD105" s="20">
        <f t="shared" si="31"/>
        <v>71950</v>
      </c>
      <c r="AE105" s="192">
        <f t="shared" si="32"/>
        <v>634.53400000000011</v>
      </c>
      <c r="AU105" s="83">
        <v>89134804</v>
      </c>
      <c r="AV105" s="80">
        <v>44140.432638888888</v>
      </c>
      <c r="AW105" s="90" t="s">
        <v>32</v>
      </c>
      <c r="AX105" s="90" t="s">
        <v>32</v>
      </c>
      <c r="AY105" s="90" t="s">
        <v>32</v>
      </c>
      <c r="AZ105" s="90" t="s">
        <v>32</v>
      </c>
      <c r="BA105" s="90" t="s">
        <v>32</v>
      </c>
      <c r="BB105" s="90" t="s">
        <v>32</v>
      </c>
      <c r="BC105" s="90" t="s">
        <v>32</v>
      </c>
      <c r="BD105" s="90" t="s">
        <v>32</v>
      </c>
      <c r="BE105" s="90" t="s">
        <v>32</v>
      </c>
      <c r="BF105" s="90" t="s">
        <v>32</v>
      </c>
      <c r="BG105" t="s">
        <v>32</v>
      </c>
      <c r="BH105" t="s">
        <v>32</v>
      </c>
    </row>
    <row r="106" spans="1:60" ht="15.4" x14ac:dyDescent="0.45">
      <c r="A106" s="4">
        <v>1</v>
      </c>
      <c r="B106" s="85">
        <v>170</v>
      </c>
      <c r="C106" s="91">
        <f t="shared" si="18"/>
        <v>0</v>
      </c>
      <c r="D106" s="50" t="s">
        <v>32</v>
      </c>
      <c r="E106" s="5" t="s">
        <v>32</v>
      </c>
      <c r="F106" s="51" t="s">
        <v>32</v>
      </c>
      <c r="G106" s="5">
        <v>310</v>
      </c>
      <c r="H106" s="51" t="s">
        <v>32</v>
      </c>
      <c r="I106" s="5" t="s">
        <v>32</v>
      </c>
      <c r="J106" s="51" t="s">
        <v>32</v>
      </c>
      <c r="K106" s="5" t="s">
        <v>32</v>
      </c>
      <c r="L106" s="51" t="s">
        <v>32</v>
      </c>
      <c r="M106" s="5" t="s">
        <v>32</v>
      </c>
      <c r="N106" s="51">
        <v>980</v>
      </c>
      <c r="O106" s="7" t="s">
        <v>32</v>
      </c>
      <c r="P106" s="35"/>
      <c r="Q106" s="65">
        <f t="shared" si="19"/>
        <v>38</v>
      </c>
      <c r="R106" s="36">
        <f t="shared" si="20"/>
        <v>38</v>
      </c>
      <c r="S106" s="36">
        <f t="shared" si="21"/>
        <v>38</v>
      </c>
      <c r="T106" s="36">
        <f t="shared" si="22"/>
        <v>38.682000000000002</v>
      </c>
      <c r="U106" s="36">
        <f t="shared" si="33"/>
        <v>38</v>
      </c>
      <c r="V106" s="36">
        <f t="shared" si="23"/>
        <v>38</v>
      </c>
      <c r="W106" s="36">
        <f t="shared" si="24"/>
        <v>38</v>
      </c>
      <c r="X106" s="36">
        <f t="shared" si="25"/>
        <v>38</v>
      </c>
      <c r="Y106" s="36">
        <f t="shared" si="26"/>
        <v>38</v>
      </c>
      <c r="Z106" s="36">
        <f t="shared" si="27"/>
        <v>38</v>
      </c>
      <c r="AA106" s="36">
        <f t="shared" si="28"/>
        <v>40.155999999999999</v>
      </c>
      <c r="AB106" s="66">
        <f t="shared" si="29"/>
        <v>38</v>
      </c>
      <c r="AC106" s="19">
        <f t="shared" si="30"/>
        <v>645</v>
      </c>
      <c r="AD106" s="20">
        <f t="shared" si="31"/>
        <v>1290</v>
      </c>
      <c r="AE106" s="192">
        <f t="shared" si="32"/>
        <v>458.83800000000002</v>
      </c>
      <c r="AU106" s="89">
        <v>88829497</v>
      </c>
      <c r="AV106" s="80">
        <v>44155</v>
      </c>
      <c r="AW106" t="e">
        <v>#N/A</v>
      </c>
      <c r="AX106" t="e">
        <v>#N/A</v>
      </c>
      <c r="AY106" t="e">
        <v>#N/A</v>
      </c>
      <c r="AZ106" t="e">
        <v>#N/A</v>
      </c>
      <c r="BA106" t="e">
        <v>#N/A</v>
      </c>
      <c r="BB106" t="e">
        <v>#N/A</v>
      </c>
      <c r="BC106" t="e">
        <v>#N/A</v>
      </c>
      <c r="BD106" t="e">
        <v>#N/A</v>
      </c>
      <c r="BE106" t="e">
        <v>#N/A</v>
      </c>
      <c r="BF106" t="e">
        <v>#N/A</v>
      </c>
      <c r="BG106" t="e">
        <v>#N/A</v>
      </c>
      <c r="BH106" t="e">
        <v>#N/A</v>
      </c>
    </row>
    <row r="107" spans="1:60" ht="15.4" x14ac:dyDescent="0.45">
      <c r="A107" s="4">
        <v>1</v>
      </c>
      <c r="B107" s="85">
        <v>199</v>
      </c>
      <c r="C107" s="91">
        <f t="shared" si="18"/>
        <v>0</v>
      </c>
      <c r="D107" s="50" t="s">
        <v>32</v>
      </c>
      <c r="E107" s="5" t="s">
        <v>32</v>
      </c>
      <c r="F107" s="51" t="s">
        <v>32</v>
      </c>
      <c r="G107" s="5" t="s">
        <v>32</v>
      </c>
      <c r="H107" s="51">
        <v>7340</v>
      </c>
      <c r="I107" s="5">
        <v>27830</v>
      </c>
      <c r="J107" s="51">
        <v>119720</v>
      </c>
      <c r="K107" s="5">
        <v>30410</v>
      </c>
      <c r="L107" s="51">
        <v>111240</v>
      </c>
      <c r="M107" s="5">
        <v>48030</v>
      </c>
      <c r="N107" s="51">
        <v>33930</v>
      </c>
      <c r="O107" s="7" t="s">
        <v>32</v>
      </c>
      <c r="P107" s="35"/>
      <c r="Q107" s="65">
        <f t="shared" si="19"/>
        <v>38</v>
      </c>
      <c r="R107" s="36">
        <f t="shared" si="20"/>
        <v>38</v>
      </c>
      <c r="S107" s="36">
        <f t="shared" si="21"/>
        <v>38</v>
      </c>
      <c r="T107" s="36">
        <f t="shared" si="22"/>
        <v>38</v>
      </c>
      <c r="U107" s="36">
        <f t="shared" si="33"/>
        <v>54.147999999999996</v>
      </c>
      <c r="V107" s="36">
        <f t="shared" si="23"/>
        <v>140.869</v>
      </c>
      <c r="W107" s="36">
        <f t="shared" si="24"/>
        <v>823.07960000000003</v>
      </c>
      <c r="X107" s="36">
        <f t="shared" si="25"/>
        <v>159.50630000000001</v>
      </c>
      <c r="Y107" s="36">
        <f t="shared" si="26"/>
        <v>760.07319999999993</v>
      </c>
      <c r="Z107" s="36">
        <f t="shared" si="27"/>
        <v>290.42290000000003</v>
      </c>
      <c r="AA107" s="36">
        <f t="shared" si="28"/>
        <v>185.65989999999999</v>
      </c>
      <c r="AB107" s="66">
        <f t="shared" si="29"/>
        <v>38</v>
      </c>
      <c r="AC107" s="19">
        <f t="shared" si="30"/>
        <v>54071.428571428572</v>
      </c>
      <c r="AD107" s="20">
        <f t="shared" si="31"/>
        <v>378500</v>
      </c>
      <c r="AE107" s="192">
        <f t="shared" si="32"/>
        <v>2603.7589000000003</v>
      </c>
      <c r="AU107" s="83">
        <v>88829496</v>
      </c>
      <c r="AV107" s="80">
        <v>44173</v>
      </c>
      <c r="AW107" s="90" t="s">
        <v>32</v>
      </c>
      <c r="AX107" s="90" t="s">
        <v>32</v>
      </c>
      <c r="AY107" s="90" t="s">
        <v>32</v>
      </c>
      <c r="AZ107" s="90" t="s">
        <v>32</v>
      </c>
      <c r="BA107" s="90" t="s">
        <v>32</v>
      </c>
      <c r="BB107" s="90" t="s">
        <v>32</v>
      </c>
      <c r="BC107" s="90" t="s">
        <v>32</v>
      </c>
      <c r="BD107" s="90" t="s">
        <v>32</v>
      </c>
      <c r="BE107" s="90" t="s">
        <v>32</v>
      </c>
      <c r="BF107" s="90" t="s">
        <v>32</v>
      </c>
      <c r="BG107" s="90" t="s">
        <v>32</v>
      </c>
      <c r="BH107">
        <v>30</v>
      </c>
    </row>
    <row r="108" spans="1:60" ht="15.4" x14ac:dyDescent="0.45">
      <c r="A108" s="4">
        <v>1</v>
      </c>
      <c r="B108" s="85">
        <v>200</v>
      </c>
      <c r="C108" s="91">
        <f t="shared" si="18"/>
        <v>0</v>
      </c>
      <c r="D108" s="50" t="s">
        <v>32</v>
      </c>
      <c r="E108" s="5" t="s">
        <v>32</v>
      </c>
      <c r="F108" s="51" t="s">
        <v>32</v>
      </c>
      <c r="G108" s="5" t="s">
        <v>32</v>
      </c>
      <c r="H108" s="51">
        <v>35230</v>
      </c>
      <c r="I108" s="5">
        <v>7930</v>
      </c>
      <c r="J108" s="51">
        <v>13810</v>
      </c>
      <c r="K108" s="5">
        <v>8770</v>
      </c>
      <c r="L108" s="51">
        <v>15810</v>
      </c>
      <c r="M108" s="5">
        <v>9800</v>
      </c>
      <c r="N108" s="51">
        <v>3510</v>
      </c>
      <c r="O108" s="7" t="s">
        <v>32</v>
      </c>
      <c r="P108" s="35"/>
      <c r="Q108" s="65">
        <f t="shared" si="19"/>
        <v>38</v>
      </c>
      <c r="R108" s="36">
        <f t="shared" si="20"/>
        <v>38</v>
      </c>
      <c r="S108" s="36">
        <f t="shared" si="21"/>
        <v>38</v>
      </c>
      <c r="T108" s="36">
        <f t="shared" si="22"/>
        <v>38</v>
      </c>
      <c r="U108" s="36">
        <f t="shared" si="33"/>
        <v>115.506</v>
      </c>
      <c r="V108" s="36">
        <f t="shared" si="23"/>
        <v>55.445999999999998</v>
      </c>
      <c r="W108" s="36">
        <f t="shared" si="24"/>
        <v>80.582999999999998</v>
      </c>
      <c r="X108" s="36">
        <f t="shared" si="25"/>
        <v>58.911000000000001</v>
      </c>
      <c r="Y108" s="36">
        <f t="shared" si="26"/>
        <v>89.182999999999993</v>
      </c>
      <c r="Z108" s="36">
        <f t="shared" si="27"/>
        <v>63.34</v>
      </c>
      <c r="AA108" s="36">
        <f t="shared" si="28"/>
        <v>45.722000000000001</v>
      </c>
      <c r="AB108" s="66">
        <f t="shared" si="29"/>
        <v>38</v>
      </c>
      <c r="AC108" s="19">
        <f t="shared" si="30"/>
        <v>13551.428571428571</v>
      </c>
      <c r="AD108" s="20">
        <f t="shared" si="31"/>
        <v>94860</v>
      </c>
      <c r="AE108" s="192">
        <f t="shared" si="32"/>
        <v>698.69099999999992</v>
      </c>
      <c r="AU108" s="89">
        <v>89134799</v>
      </c>
      <c r="AV108" s="80">
        <v>44175.675694444442</v>
      </c>
      <c r="AW108" t="e">
        <v>#N/A</v>
      </c>
      <c r="AX108" t="e">
        <v>#N/A</v>
      </c>
      <c r="AY108" t="e">
        <v>#N/A</v>
      </c>
      <c r="AZ108" t="e">
        <v>#N/A</v>
      </c>
      <c r="BA108" t="e">
        <v>#N/A</v>
      </c>
      <c r="BB108" t="e">
        <v>#N/A</v>
      </c>
      <c r="BC108" t="e">
        <v>#N/A</v>
      </c>
      <c r="BD108" t="e">
        <v>#N/A</v>
      </c>
      <c r="BE108" t="e">
        <v>#N/A</v>
      </c>
      <c r="BF108" t="e">
        <v>#N/A</v>
      </c>
      <c r="BG108" t="e">
        <v>#N/A</v>
      </c>
      <c r="BH108" t="e">
        <v>#N/A</v>
      </c>
    </row>
    <row r="109" spans="1:60" ht="15.4" x14ac:dyDescent="0.45">
      <c r="A109" s="4">
        <v>1</v>
      </c>
      <c r="B109" s="85">
        <v>201</v>
      </c>
      <c r="C109" s="91">
        <f t="shared" si="18"/>
        <v>0</v>
      </c>
      <c r="D109" s="50" t="s">
        <v>32</v>
      </c>
      <c r="E109" s="5" t="s">
        <v>32</v>
      </c>
      <c r="F109" s="51" t="s">
        <v>32</v>
      </c>
      <c r="G109" s="5" t="s">
        <v>32</v>
      </c>
      <c r="H109" s="51">
        <v>6960</v>
      </c>
      <c r="I109" s="5">
        <v>3610</v>
      </c>
      <c r="J109" s="51">
        <v>3630</v>
      </c>
      <c r="K109" s="5">
        <v>2190</v>
      </c>
      <c r="L109" s="51">
        <v>3300</v>
      </c>
      <c r="M109" s="5">
        <v>1520</v>
      </c>
      <c r="N109" s="51">
        <v>1070</v>
      </c>
      <c r="O109" s="7" t="s">
        <v>32</v>
      </c>
      <c r="P109" s="35"/>
      <c r="Q109" s="65">
        <f t="shared" si="19"/>
        <v>38</v>
      </c>
      <c r="R109" s="36">
        <f t="shared" si="20"/>
        <v>38</v>
      </c>
      <c r="S109" s="36">
        <f t="shared" si="21"/>
        <v>38</v>
      </c>
      <c r="T109" s="36">
        <f t="shared" si="22"/>
        <v>38</v>
      </c>
      <c r="U109" s="36">
        <f t="shared" si="33"/>
        <v>53.311999999999998</v>
      </c>
      <c r="V109" s="36">
        <f t="shared" si="23"/>
        <v>45.942</v>
      </c>
      <c r="W109" s="36">
        <f t="shared" si="24"/>
        <v>45.986000000000004</v>
      </c>
      <c r="X109" s="36">
        <f t="shared" si="25"/>
        <v>42.817999999999998</v>
      </c>
      <c r="Y109" s="36">
        <f t="shared" si="26"/>
        <v>45.26</v>
      </c>
      <c r="Z109" s="36">
        <f t="shared" si="27"/>
        <v>41.344000000000001</v>
      </c>
      <c r="AA109" s="36">
        <f t="shared" si="28"/>
        <v>40.353999999999999</v>
      </c>
      <c r="AB109" s="66">
        <f t="shared" si="29"/>
        <v>38</v>
      </c>
      <c r="AC109" s="19">
        <f t="shared" si="30"/>
        <v>3182.8571428571427</v>
      </c>
      <c r="AD109" s="20">
        <f t="shared" si="31"/>
        <v>22280</v>
      </c>
      <c r="AE109" s="192">
        <f t="shared" si="32"/>
        <v>505.01599999999996</v>
      </c>
      <c r="AU109" s="89">
        <v>88829498</v>
      </c>
      <c r="AV109" s="80">
        <v>44175.679861111108</v>
      </c>
      <c r="AW109" t="e">
        <v>#N/A</v>
      </c>
      <c r="AX109" t="e">
        <v>#N/A</v>
      </c>
      <c r="AY109" t="e">
        <v>#N/A</v>
      </c>
      <c r="AZ109" t="e">
        <v>#N/A</v>
      </c>
      <c r="BA109" t="e">
        <v>#N/A</v>
      </c>
      <c r="BB109" t="e">
        <v>#N/A</v>
      </c>
      <c r="BC109" t="e">
        <v>#N/A</v>
      </c>
      <c r="BD109" t="e">
        <v>#N/A</v>
      </c>
      <c r="BE109" t="e">
        <v>#N/A</v>
      </c>
      <c r="BF109" t="e">
        <v>#N/A</v>
      </c>
      <c r="BG109" t="e">
        <v>#N/A</v>
      </c>
      <c r="BH109" t="e">
        <v>#N/A</v>
      </c>
    </row>
    <row r="110" spans="1:60" ht="15.4" x14ac:dyDescent="0.45">
      <c r="A110" s="4">
        <v>1</v>
      </c>
      <c r="B110" s="85">
        <v>202</v>
      </c>
      <c r="C110" s="91">
        <f t="shared" si="18"/>
        <v>0</v>
      </c>
      <c r="D110" s="50" t="s">
        <v>32</v>
      </c>
      <c r="E110" s="5" t="s">
        <v>32</v>
      </c>
      <c r="F110" s="51" t="s">
        <v>32</v>
      </c>
      <c r="G110" s="5" t="s">
        <v>32</v>
      </c>
      <c r="H110" s="51">
        <v>131820</v>
      </c>
      <c r="I110" s="5">
        <v>8630</v>
      </c>
      <c r="J110" s="51">
        <v>14940</v>
      </c>
      <c r="K110" s="5">
        <v>8790</v>
      </c>
      <c r="L110" s="51">
        <v>10780</v>
      </c>
      <c r="M110" s="5">
        <v>13690</v>
      </c>
      <c r="N110" s="51">
        <v>6790</v>
      </c>
      <c r="O110" s="7" t="s">
        <v>32</v>
      </c>
      <c r="P110" s="35"/>
      <c r="Q110" s="65">
        <f t="shared" si="19"/>
        <v>38</v>
      </c>
      <c r="R110" s="36">
        <f t="shared" si="20"/>
        <v>38</v>
      </c>
      <c r="S110" s="36">
        <f t="shared" si="21"/>
        <v>38</v>
      </c>
      <c r="T110" s="36">
        <f t="shared" si="22"/>
        <v>38</v>
      </c>
      <c r="U110" s="36">
        <f t="shared" si="33"/>
        <v>520.82600000000002</v>
      </c>
      <c r="V110" s="36">
        <f t="shared" si="23"/>
        <v>58.309000000000005</v>
      </c>
      <c r="W110" s="36">
        <f t="shared" si="24"/>
        <v>85.442000000000007</v>
      </c>
      <c r="X110" s="36">
        <f t="shared" si="25"/>
        <v>58.997</v>
      </c>
      <c r="Y110" s="36">
        <f t="shared" si="26"/>
        <v>67.554000000000002</v>
      </c>
      <c r="Z110" s="36">
        <f t="shared" si="27"/>
        <v>80.067000000000007</v>
      </c>
      <c r="AA110" s="36">
        <f t="shared" si="28"/>
        <v>52.938000000000002</v>
      </c>
      <c r="AB110" s="66">
        <f t="shared" si="29"/>
        <v>38</v>
      </c>
      <c r="AC110" s="19">
        <f t="shared" si="30"/>
        <v>27920</v>
      </c>
      <c r="AD110" s="20">
        <f t="shared" si="31"/>
        <v>195440</v>
      </c>
      <c r="AE110" s="192">
        <f t="shared" si="32"/>
        <v>1114.133</v>
      </c>
      <c r="AU110" s="89">
        <v>89220144</v>
      </c>
      <c r="AV110" s="80">
        <v>44181</v>
      </c>
      <c r="AW110" t="e">
        <v>#N/A</v>
      </c>
      <c r="AX110" t="e">
        <v>#N/A</v>
      </c>
      <c r="AY110" t="e">
        <v>#N/A</v>
      </c>
      <c r="AZ110" t="e">
        <v>#N/A</v>
      </c>
      <c r="BA110" t="e">
        <v>#N/A</v>
      </c>
      <c r="BB110" t="e">
        <v>#N/A</v>
      </c>
      <c r="BC110" t="e">
        <v>#N/A</v>
      </c>
      <c r="BD110" t="e">
        <v>#N/A</v>
      </c>
      <c r="BE110" t="e">
        <v>#N/A</v>
      </c>
      <c r="BF110" t="e">
        <v>#N/A</v>
      </c>
      <c r="BG110" t="e">
        <v>#N/A</v>
      </c>
      <c r="BH110" t="e">
        <v>#N/A</v>
      </c>
    </row>
    <row r="111" spans="1:60" ht="15.4" x14ac:dyDescent="0.45">
      <c r="A111" s="4">
        <v>1</v>
      </c>
      <c r="B111" s="85">
        <v>219</v>
      </c>
      <c r="C111" s="91">
        <f t="shared" si="18"/>
        <v>0</v>
      </c>
      <c r="D111" s="50" t="s">
        <v>32</v>
      </c>
      <c r="E111" s="5" t="s">
        <v>32</v>
      </c>
      <c r="F111" s="51" t="s">
        <v>32</v>
      </c>
      <c r="G111" s="5" t="s">
        <v>32</v>
      </c>
      <c r="H111" s="51">
        <v>740</v>
      </c>
      <c r="I111" s="5">
        <v>7510</v>
      </c>
      <c r="J111" s="51">
        <v>11170</v>
      </c>
      <c r="K111" s="5">
        <v>14140</v>
      </c>
      <c r="L111" s="51">
        <v>12920</v>
      </c>
      <c r="M111" s="5">
        <v>7830</v>
      </c>
      <c r="N111" s="51">
        <v>3950</v>
      </c>
      <c r="O111" s="7" t="s">
        <v>32</v>
      </c>
      <c r="P111" s="35"/>
      <c r="Q111" s="65">
        <f t="shared" si="19"/>
        <v>38</v>
      </c>
      <c r="R111" s="36">
        <f t="shared" si="20"/>
        <v>38</v>
      </c>
      <c r="S111" s="36">
        <f t="shared" si="21"/>
        <v>38</v>
      </c>
      <c r="T111" s="36">
        <f t="shared" si="22"/>
        <v>38</v>
      </c>
      <c r="U111" s="36">
        <f t="shared" si="33"/>
        <v>39.628</v>
      </c>
      <c r="V111" s="36">
        <f t="shared" si="23"/>
        <v>54.522000000000006</v>
      </c>
      <c r="W111" s="36">
        <f t="shared" si="24"/>
        <v>69.230999999999995</v>
      </c>
      <c r="X111" s="36">
        <f t="shared" si="25"/>
        <v>82.001999999999995</v>
      </c>
      <c r="Y111" s="36">
        <f t="shared" si="26"/>
        <v>76.756</v>
      </c>
      <c r="Z111" s="36">
        <f t="shared" si="27"/>
        <v>55.225999999999999</v>
      </c>
      <c r="AA111" s="36">
        <f t="shared" si="28"/>
        <v>46.69</v>
      </c>
      <c r="AB111" s="66">
        <f t="shared" si="29"/>
        <v>38</v>
      </c>
      <c r="AC111" s="19">
        <f t="shared" si="30"/>
        <v>8322.8571428571431</v>
      </c>
      <c r="AD111" s="20">
        <f t="shared" si="31"/>
        <v>58260</v>
      </c>
      <c r="AE111" s="192">
        <f t="shared" si="32"/>
        <v>614.05500000000006</v>
      </c>
      <c r="AU111" s="89">
        <v>89220148</v>
      </c>
      <c r="AV111" s="80">
        <v>44182.401388888888</v>
      </c>
      <c r="AW111" t="e">
        <v>#N/A</v>
      </c>
      <c r="AX111" t="e">
        <v>#N/A</v>
      </c>
      <c r="AY111" t="e">
        <v>#N/A</v>
      </c>
      <c r="AZ111" t="e">
        <v>#N/A</v>
      </c>
      <c r="BA111" t="e">
        <v>#N/A</v>
      </c>
      <c r="BB111" t="e">
        <v>#N/A</v>
      </c>
      <c r="BC111" t="e">
        <v>#N/A</v>
      </c>
      <c r="BD111" t="e">
        <v>#N/A</v>
      </c>
      <c r="BE111" t="e">
        <v>#N/A</v>
      </c>
      <c r="BF111" t="e">
        <v>#N/A</v>
      </c>
      <c r="BG111" t="e">
        <v>#N/A</v>
      </c>
      <c r="BH111" t="e">
        <v>#N/A</v>
      </c>
    </row>
    <row r="112" spans="1:60" ht="15.4" x14ac:dyDescent="0.45">
      <c r="A112" s="4">
        <v>1</v>
      </c>
      <c r="B112" s="85">
        <v>220</v>
      </c>
      <c r="C112" s="91">
        <f t="shared" si="18"/>
        <v>0</v>
      </c>
      <c r="D112" s="50" t="s">
        <v>32</v>
      </c>
      <c r="E112" s="5" t="s">
        <v>32</v>
      </c>
      <c r="F112" s="51" t="s">
        <v>32</v>
      </c>
      <c r="G112" s="5" t="s">
        <v>32</v>
      </c>
      <c r="H112" s="51">
        <v>3290</v>
      </c>
      <c r="I112" s="5">
        <v>930</v>
      </c>
      <c r="J112" s="51">
        <v>1090</v>
      </c>
      <c r="K112" s="5" t="s">
        <v>32</v>
      </c>
      <c r="L112" s="51">
        <v>580</v>
      </c>
      <c r="M112" s="5">
        <v>390</v>
      </c>
      <c r="N112" s="51">
        <v>870</v>
      </c>
      <c r="O112" s="7" t="s">
        <v>32</v>
      </c>
      <c r="P112" s="35"/>
      <c r="Q112" s="65">
        <f t="shared" si="19"/>
        <v>38</v>
      </c>
      <c r="R112" s="36">
        <f t="shared" si="20"/>
        <v>38</v>
      </c>
      <c r="S112" s="36">
        <f t="shared" si="21"/>
        <v>38</v>
      </c>
      <c r="T112" s="36">
        <f t="shared" si="22"/>
        <v>38</v>
      </c>
      <c r="U112" s="36">
        <f t="shared" si="33"/>
        <v>45.238</v>
      </c>
      <c r="V112" s="36">
        <f t="shared" si="23"/>
        <v>40.045999999999999</v>
      </c>
      <c r="W112" s="36">
        <f t="shared" si="24"/>
        <v>40.398000000000003</v>
      </c>
      <c r="X112" s="36">
        <f t="shared" si="25"/>
        <v>38</v>
      </c>
      <c r="Y112" s="36">
        <f t="shared" si="26"/>
        <v>39.276000000000003</v>
      </c>
      <c r="Z112" s="36">
        <f t="shared" si="27"/>
        <v>38.857999999999997</v>
      </c>
      <c r="AA112" s="36">
        <f t="shared" si="28"/>
        <v>39.914000000000001</v>
      </c>
      <c r="AB112" s="66">
        <f t="shared" si="29"/>
        <v>38</v>
      </c>
      <c r="AC112" s="19">
        <f t="shared" si="30"/>
        <v>1191.6666666666667</v>
      </c>
      <c r="AD112" s="20">
        <f t="shared" si="31"/>
        <v>7150</v>
      </c>
      <c r="AE112" s="192">
        <f t="shared" si="32"/>
        <v>471.73</v>
      </c>
      <c r="AU112" s="89">
        <v>89220149</v>
      </c>
      <c r="AV112" s="80">
        <v>44182.404166666667</v>
      </c>
      <c r="AW112" t="e">
        <v>#N/A</v>
      </c>
      <c r="AX112" t="e">
        <v>#N/A</v>
      </c>
      <c r="AY112" t="e">
        <v>#N/A</v>
      </c>
      <c r="AZ112" t="e">
        <v>#N/A</v>
      </c>
      <c r="BA112" t="e">
        <v>#N/A</v>
      </c>
      <c r="BB112" t="e">
        <v>#N/A</v>
      </c>
      <c r="BC112" t="e">
        <v>#N/A</v>
      </c>
      <c r="BD112" t="e">
        <v>#N/A</v>
      </c>
      <c r="BE112" t="e">
        <v>#N/A</v>
      </c>
      <c r="BF112" t="e">
        <v>#N/A</v>
      </c>
      <c r="BG112" t="e">
        <v>#N/A</v>
      </c>
      <c r="BH112" t="e">
        <v>#N/A</v>
      </c>
    </row>
    <row r="113" spans="1:60" ht="15.4" x14ac:dyDescent="0.45">
      <c r="A113" s="4">
        <v>1</v>
      </c>
      <c r="B113" s="85">
        <v>221</v>
      </c>
      <c r="C113" s="91">
        <f t="shared" si="18"/>
        <v>0</v>
      </c>
      <c r="D113" s="50" t="s">
        <v>32</v>
      </c>
      <c r="E113" s="5" t="s">
        <v>32</v>
      </c>
      <c r="F113" s="51" t="s">
        <v>32</v>
      </c>
      <c r="G113" s="5" t="s">
        <v>32</v>
      </c>
      <c r="H113" s="51">
        <v>12020</v>
      </c>
      <c r="I113" s="5">
        <v>23440</v>
      </c>
      <c r="J113" s="51">
        <v>21610</v>
      </c>
      <c r="K113" s="5">
        <v>12540</v>
      </c>
      <c r="L113" s="51">
        <v>22620</v>
      </c>
      <c r="M113" s="5">
        <v>21250</v>
      </c>
      <c r="N113" s="51">
        <v>12970</v>
      </c>
      <c r="O113" s="7" t="s">
        <v>32</v>
      </c>
      <c r="P113" s="35"/>
      <c r="Q113" s="65">
        <f t="shared" si="19"/>
        <v>38</v>
      </c>
      <c r="R113" s="36">
        <f t="shared" si="20"/>
        <v>38</v>
      </c>
      <c r="S113" s="36">
        <f t="shared" si="21"/>
        <v>38</v>
      </c>
      <c r="T113" s="36">
        <f t="shared" si="22"/>
        <v>38</v>
      </c>
      <c r="U113" s="36">
        <f t="shared" si="33"/>
        <v>64.444000000000003</v>
      </c>
      <c r="V113" s="36">
        <f t="shared" si="23"/>
        <v>121.99199999999999</v>
      </c>
      <c r="W113" s="36">
        <f t="shared" si="24"/>
        <v>114.12299999999999</v>
      </c>
      <c r="X113" s="36">
        <f t="shared" si="25"/>
        <v>75.122</v>
      </c>
      <c r="Y113" s="36">
        <f t="shared" si="26"/>
        <v>118.46599999999999</v>
      </c>
      <c r="Z113" s="36">
        <f t="shared" si="27"/>
        <v>112.57499999999999</v>
      </c>
      <c r="AA113" s="36">
        <f t="shared" si="28"/>
        <v>76.971000000000004</v>
      </c>
      <c r="AB113" s="66">
        <f t="shared" si="29"/>
        <v>38</v>
      </c>
      <c r="AC113" s="19">
        <f t="shared" si="30"/>
        <v>18064.285714285714</v>
      </c>
      <c r="AD113" s="20">
        <f t="shared" si="31"/>
        <v>126450</v>
      </c>
      <c r="AE113" s="192">
        <f t="shared" si="32"/>
        <v>873.69299999999998</v>
      </c>
      <c r="AU113" s="89">
        <v>89220147</v>
      </c>
      <c r="AV113" s="80">
        <v>44182.40625</v>
      </c>
      <c r="AW113" t="e">
        <v>#N/A</v>
      </c>
      <c r="AX113" t="e">
        <v>#N/A</v>
      </c>
      <c r="AY113" t="e">
        <v>#N/A</v>
      </c>
      <c r="AZ113" t="e">
        <v>#N/A</v>
      </c>
      <c r="BA113" t="e">
        <v>#N/A</v>
      </c>
      <c r="BB113" t="e">
        <v>#N/A</v>
      </c>
      <c r="BC113" t="e">
        <v>#N/A</v>
      </c>
      <c r="BD113" t="e">
        <v>#N/A</v>
      </c>
      <c r="BE113" t="e">
        <v>#N/A</v>
      </c>
      <c r="BF113" t="e">
        <v>#N/A</v>
      </c>
      <c r="BG113" t="e">
        <v>#N/A</v>
      </c>
      <c r="BH113" t="e">
        <v>#N/A</v>
      </c>
    </row>
    <row r="114" spans="1:60" ht="15.4" x14ac:dyDescent="0.45">
      <c r="A114" s="4">
        <v>1</v>
      </c>
      <c r="B114" s="85">
        <v>222</v>
      </c>
      <c r="C114" s="91">
        <f t="shared" si="18"/>
        <v>0</v>
      </c>
      <c r="D114" s="50" t="s">
        <v>32</v>
      </c>
      <c r="E114" s="5" t="s">
        <v>32</v>
      </c>
      <c r="F114" s="51" t="s">
        <v>32</v>
      </c>
      <c r="G114" s="5" t="s">
        <v>32</v>
      </c>
      <c r="H114" s="51">
        <v>11330</v>
      </c>
      <c r="I114" s="5">
        <v>6990</v>
      </c>
      <c r="J114" s="51">
        <v>6480</v>
      </c>
      <c r="K114" s="5">
        <v>5280</v>
      </c>
      <c r="L114" s="51">
        <v>10790</v>
      </c>
      <c r="M114" s="5">
        <v>7320</v>
      </c>
      <c r="N114" s="51">
        <v>60</v>
      </c>
      <c r="O114" s="7" t="s">
        <v>32</v>
      </c>
      <c r="P114" s="35"/>
      <c r="Q114" s="65">
        <f t="shared" si="19"/>
        <v>38</v>
      </c>
      <c r="R114" s="36">
        <f t="shared" si="20"/>
        <v>38</v>
      </c>
      <c r="S114" s="36">
        <f t="shared" si="21"/>
        <v>38</v>
      </c>
      <c r="T114" s="36">
        <f t="shared" si="22"/>
        <v>38</v>
      </c>
      <c r="U114" s="36">
        <f t="shared" si="33"/>
        <v>62.926000000000002</v>
      </c>
      <c r="V114" s="36">
        <f t="shared" si="23"/>
        <v>53.378</v>
      </c>
      <c r="W114" s="36">
        <f t="shared" si="24"/>
        <v>52.256</v>
      </c>
      <c r="X114" s="36">
        <f t="shared" si="25"/>
        <v>49.616</v>
      </c>
      <c r="Y114" s="36">
        <f t="shared" si="26"/>
        <v>67.597000000000008</v>
      </c>
      <c r="Z114" s="36">
        <f t="shared" si="27"/>
        <v>54.103999999999999</v>
      </c>
      <c r="AA114" s="36">
        <f t="shared" si="28"/>
        <v>38.131999999999998</v>
      </c>
      <c r="AB114" s="66">
        <f t="shared" si="29"/>
        <v>38</v>
      </c>
      <c r="AC114" s="19">
        <f t="shared" si="30"/>
        <v>6892.8571428571431</v>
      </c>
      <c r="AD114" s="20">
        <f t="shared" si="31"/>
        <v>48250</v>
      </c>
      <c r="AE114" s="192">
        <f t="shared" si="32"/>
        <v>568.0089999999999</v>
      </c>
      <c r="AU114" s="89">
        <v>89220146</v>
      </c>
      <c r="AV114" s="80">
        <v>44182.40902777778</v>
      </c>
      <c r="AW114" t="e">
        <v>#N/A</v>
      </c>
      <c r="AX114" t="e">
        <v>#N/A</v>
      </c>
      <c r="AY114" t="e">
        <v>#N/A</v>
      </c>
      <c r="AZ114" t="e">
        <v>#N/A</v>
      </c>
      <c r="BA114" t="e">
        <v>#N/A</v>
      </c>
      <c r="BB114" t="e">
        <v>#N/A</v>
      </c>
      <c r="BC114" t="e">
        <v>#N/A</v>
      </c>
      <c r="BD114" t="e">
        <v>#N/A</v>
      </c>
      <c r="BE114" t="e">
        <v>#N/A</v>
      </c>
      <c r="BF114" t="e">
        <v>#N/A</v>
      </c>
      <c r="BG114" t="e">
        <v>#N/A</v>
      </c>
      <c r="BH114" t="e">
        <v>#N/A</v>
      </c>
    </row>
    <row r="115" spans="1:60" ht="15.4" x14ac:dyDescent="0.45">
      <c r="A115" s="4">
        <v>1</v>
      </c>
      <c r="B115" s="85">
        <v>235</v>
      </c>
      <c r="C115" s="91">
        <f t="shared" si="18"/>
        <v>0</v>
      </c>
      <c r="D115" s="50" t="s">
        <v>32</v>
      </c>
      <c r="E115" s="5" t="s">
        <v>32</v>
      </c>
      <c r="F115" s="51" t="s">
        <v>32</v>
      </c>
      <c r="G115" s="5" t="s">
        <v>32</v>
      </c>
      <c r="H115" s="51">
        <v>3780</v>
      </c>
      <c r="I115" s="5">
        <v>3940</v>
      </c>
      <c r="J115" s="51">
        <v>4340</v>
      </c>
      <c r="K115" s="5">
        <v>2970</v>
      </c>
      <c r="L115" s="51">
        <v>6020</v>
      </c>
      <c r="M115" s="5">
        <v>2990</v>
      </c>
      <c r="N115" s="51">
        <v>1980</v>
      </c>
      <c r="O115" s="7" t="s">
        <v>32</v>
      </c>
      <c r="P115" s="35"/>
      <c r="Q115" s="65">
        <f t="shared" si="19"/>
        <v>38</v>
      </c>
      <c r="R115" s="36">
        <f t="shared" si="20"/>
        <v>38</v>
      </c>
      <c r="S115" s="36">
        <f t="shared" si="21"/>
        <v>38</v>
      </c>
      <c r="T115" s="36">
        <f t="shared" si="22"/>
        <v>38</v>
      </c>
      <c r="U115" s="36">
        <f t="shared" si="33"/>
        <v>46.316000000000003</v>
      </c>
      <c r="V115" s="36">
        <f t="shared" si="23"/>
        <v>46.667999999999999</v>
      </c>
      <c r="W115" s="36">
        <f t="shared" si="24"/>
        <v>47.548000000000002</v>
      </c>
      <c r="X115" s="36">
        <f t="shared" si="25"/>
        <v>44.533999999999999</v>
      </c>
      <c r="Y115" s="36">
        <f t="shared" si="26"/>
        <v>51.244</v>
      </c>
      <c r="Z115" s="36">
        <f t="shared" si="27"/>
        <v>44.578000000000003</v>
      </c>
      <c r="AA115" s="36">
        <f t="shared" si="28"/>
        <v>42.356000000000002</v>
      </c>
      <c r="AB115" s="66">
        <f t="shared" si="29"/>
        <v>38</v>
      </c>
      <c r="AC115" s="19">
        <f t="shared" si="30"/>
        <v>3717.1428571428573</v>
      </c>
      <c r="AD115" s="20">
        <f t="shared" si="31"/>
        <v>26020</v>
      </c>
      <c r="AE115" s="192">
        <f t="shared" si="32"/>
        <v>513.24400000000003</v>
      </c>
      <c r="AU115" s="89">
        <v>89220145</v>
      </c>
      <c r="AV115" s="80">
        <v>44182.411805555559</v>
      </c>
      <c r="AW115" t="e">
        <v>#N/A</v>
      </c>
      <c r="AX115" t="e">
        <v>#N/A</v>
      </c>
      <c r="AY115" t="e">
        <v>#N/A</v>
      </c>
      <c r="AZ115" t="e">
        <v>#N/A</v>
      </c>
      <c r="BA115" t="e">
        <v>#N/A</v>
      </c>
      <c r="BB115" t="e">
        <v>#N/A</v>
      </c>
      <c r="BC115" t="e">
        <v>#N/A</v>
      </c>
      <c r="BD115" t="e">
        <v>#N/A</v>
      </c>
      <c r="BE115" t="e">
        <v>#N/A</v>
      </c>
      <c r="BF115" t="e">
        <v>#N/A</v>
      </c>
      <c r="BG115" t="e">
        <v>#N/A</v>
      </c>
      <c r="BH115" t="e">
        <v>#N/A</v>
      </c>
    </row>
    <row r="116" spans="1:60" ht="15.4" x14ac:dyDescent="0.45">
      <c r="A116" s="4">
        <v>1</v>
      </c>
      <c r="B116" s="85">
        <v>236</v>
      </c>
      <c r="C116" s="91">
        <f t="shared" si="18"/>
        <v>0</v>
      </c>
      <c r="D116" s="50" t="s">
        <v>32</v>
      </c>
      <c r="E116" s="5" t="s">
        <v>32</v>
      </c>
      <c r="F116" s="51" t="s">
        <v>32</v>
      </c>
      <c r="G116" s="5" t="s">
        <v>32</v>
      </c>
      <c r="H116" s="51">
        <v>5920</v>
      </c>
      <c r="I116" s="5">
        <v>8590</v>
      </c>
      <c r="J116" s="51">
        <v>7210</v>
      </c>
      <c r="K116" s="5">
        <v>10130</v>
      </c>
      <c r="L116" s="51">
        <v>12030</v>
      </c>
      <c r="M116" s="5">
        <v>11450</v>
      </c>
      <c r="N116" s="51">
        <v>2250</v>
      </c>
      <c r="O116" s="7" t="s">
        <v>32</v>
      </c>
      <c r="P116" s="35"/>
      <c r="Q116" s="65">
        <f t="shared" si="19"/>
        <v>38</v>
      </c>
      <c r="R116" s="36">
        <f t="shared" si="20"/>
        <v>38</v>
      </c>
      <c r="S116" s="36">
        <f t="shared" si="21"/>
        <v>38</v>
      </c>
      <c r="T116" s="36">
        <f t="shared" si="22"/>
        <v>38</v>
      </c>
      <c r="U116" s="36">
        <f t="shared" si="33"/>
        <v>51.024000000000001</v>
      </c>
      <c r="V116" s="36">
        <f t="shared" si="23"/>
        <v>58.137</v>
      </c>
      <c r="W116" s="36">
        <f t="shared" si="24"/>
        <v>53.862000000000002</v>
      </c>
      <c r="X116" s="36">
        <f t="shared" si="25"/>
        <v>64.759</v>
      </c>
      <c r="Y116" s="36">
        <f t="shared" si="26"/>
        <v>72.929000000000002</v>
      </c>
      <c r="Z116" s="36">
        <f t="shared" si="27"/>
        <v>70.435000000000002</v>
      </c>
      <c r="AA116" s="36">
        <f t="shared" si="28"/>
        <v>42.95</v>
      </c>
      <c r="AB116" s="66">
        <f t="shared" si="29"/>
        <v>38</v>
      </c>
      <c r="AC116" s="19">
        <f t="shared" si="30"/>
        <v>8225.7142857142862</v>
      </c>
      <c r="AD116" s="20">
        <f t="shared" si="31"/>
        <v>57580</v>
      </c>
      <c r="AE116" s="192">
        <f t="shared" si="32"/>
        <v>604.096</v>
      </c>
      <c r="AU116" s="89">
        <v>88829499</v>
      </c>
      <c r="AV116" s="80">
        <v>44182.413194444445</v>
      </c>
      <c r="AW116" t="e">
        <v>#N/A</v>
      </c>
      <c r="AX116" t="e">
        <v>#N/A</v>
      </c>
      <c r="AY116" t="e">
        <v>#N/A</v>
      </c>
      <c r="AZ116" t="e">
        <v>#N/A</v>
      </c>
      <c r="BA116" t="e">
        <v>#N/A</v>
      </c>
      <c r="BB116" t="e">
        <v>#N/A</v>
      </c>
      <c r="BC116" t="e">
        <v>#N/A</v>
      </c>
      <c r="BD116" t="e">
        <v>#N/A</v>
      </c>
      <c r="BE116" t="e">
        <v>#N/A</v>
      </c>
      <c r="BF116" t="e">
        <v>#N/A</v>
      </c>
      <c r="BG116" t="e">
        <v>#N/A</v>
      </c>
      <c r="BH116" t="e">
        <v>#N/A</v>
      </c>
    </row>
    <row r="117" spans="1:60" ht="15.4" x14ac:dyDescent="0.45">
      <c r="A117" s="4">
        <v>1</v>
      </c>
      <c r="B117" s="85">
        <v>237</v>
      </c>
      <c r="C117" s="91">
        <f t="shared" si="18"/>
        <v>0</v>
      </c>
      <c r="D117" s="50" t="s">
        <v>32</v>
      </c>
      <c r="E117" s="5" t="s">
        <v>32</v>
      </c>
      <c r="F117" s="51" t="s">
        <v>32</v>
      </c>
      <c r="G117" s="5" t="s">
        <v>32</v>
      </c>
      <c r="H117" s="51">
        <v>25620</v>
      </c>
      <c r="I117" s="5">
        <v>10510</v>
      </c>
      <c r="J117" s="51">
        <v>12120</v>
      </c>
      <c r="K117" s="5">
        <v>11060</v>
      </c>
      <c r="L117" s="51">
        <v>18850</v>
      </c>
      <c r="M117" s="5">
        <v>26640</v>
      </c>
      <c r="N117" s="51" t="s">
        <v>32</v>
      </c>
      <c r="O117" s="7" t="s">
        <v>32</v>
      </c>
      <c r="P117" s="35"/>
      <c r="Q117" s="65">
        <f t="shared" si="19"/>
        <v>38</v>
      </c>
      <c r="R117" s="36">
        <f t="shared" si="20"/>
        <v>38</v>
      </c>
      <c r="S117" s="36">
        <f t="shared" si="21"/>
        <v>38</v>
      </c>
      <c r="T117" s="36">
        <f t="shared" si="22"/>
        <v>38</v>
      </c>
      <c r="U117" s="36">
        <f t="shared" si="33"/>
        <v>94.364000000000004</v>
      </c>
      <c r="V117" s="36">
        <f t="shared" si="23"/>
        <v>66.393000000000001</v>
      </c>
      <c r="W117" s="36">
        <f t="shared" si="24"/>
        <v>73.316000000000003</v>
      </c>
      <c r="X117" s="36">
        <f t="shared" si="25"/>
        <v>68.757999999999996</v>
      </c>
      <c r="Y117" s="36">
        <f t="shared" si="26"/>
        <v>102.255</v>
      </c>
      <c r="Z117" s="36">
        <f t="shared" si="27"/>
        <v>135.75200000000001</v>
      </c>
      <c r="AA117" s="36">
        <f t="shared" si="28"/>
        <v>38</v>
      </c>
      <c r="AB117" s="66">
        <f t="shared" si="29"/>
        <v>38</v>
      </c>
      <c r="AC117" s="19">
        <f t="shared" si="30"/>
        <v>17466.666666666668</v>
      </c>
      <c r="AD117" s="20">
        <f t="shared" si="31"/>
        <v>104800</v>
      </c>
      <c r="AE117" s="192">
        <f t="shared" si="32"/>
        <v>768.83799999999997</v>
      </c>
      <c r="AU117" s="89">
        <v>88829501</v>
      </c>
      <c r="AV117" s="80">
        <v>44182.416666666664</v>
      </c>
      <c r="AW117" t="e">
        <v>#N/A</v>
      </c>
      <c r="AX117" t="e">
        <v>#N/A</v>
      </c>
      <c r="AY117" t="e">
        <v>#N/A</v>
      </c>
      <c r="AZ117" t="e">
        <v>#N/A</v>
      </c>
      <c r="BA117" t="e">
        <v>#N/A</v>
      </c>
      <c r="BB117" t="e">
        <v>#N/A</v>
      </c>
      <c r="BC117" t="e">
        <v>#N/A</v>
      </c>
      <c r="BD117" t="e">
        <v>#N/A</v>
      </c>
      <c r="BE117" t="e">
        <v>#N/A</v>
      </c>
      <c r="BF117" t="e">
        <v>#N/A</v>
      </c>
      <c r="BG117" t="e">
        <v>#N/A</v>
      </c>
      <c r="BH117" t="e">
        <v>#N/A</v>
      </c>
    </row>
    <row r="118" spans="1:60" ht="15.4" x14ac:dyDescent="0.45">
      <c r="A118" s="4">
        <v>1</v>
      </c>
      <c r="B118" s="85">
        <v>238</v>
      </c>
      <c r="C118" s="91">
        <f t="shared" si="18"/>
        <v>0</v>
      </c>
      <c r="D118" s="50" t="s">
        <v>32</v>
      </c>
      <c r="E118" s="5" t="s">
        <v>32</v>
      </c>
      <c r="F118" s="51" t="s">
        <v>32</v>
      </c>
      <c r="G118" s="5" t="s">
        <v>32</v>
      </c>
      <c r="H118" s="51">
        <v>12770</v>
      </c>
      <c r="I118" s="5">
        <v>6270</v>
      </c>
      <c r="J118" s="51">
        <v>27140</v>
      </c>
      <c r="K118" s="5">
        <v>40800</v>
      </c>
      <c r="L118" s="51">
        <v>97620</v>
      </c>
      <c r="M118" s="5">
        <v>24970</v>
      </c>
      <c r="N118" s="51">
        <v>9330</v>
      </c>
      <c r="O118" s="7" t="s">
        <v>32</v>
      </c>
      <c r="P118" s="35"/>
      <c r="Q118" s="65">
        <f t="shared" si="19"/>
        <v>38</v>
      </c>
      <c r="R118" s="36">
        <f t="shared" si="20"/>
        <v>38</v>
      </c>
      <c r="S118" s="36">
        <f t="shared" si="21"/>
        <v>38</v>
      </c>
      <c r="T118" s="36">
        <f t="shared" si="22"/>
        <v>38</v>
      </c>
      <c r="U118" s="36">
        <f t="shared" si="33"/>
        <v>66.093999999999994</v>
      </c>
      <c r="V118" s="36">
        <f t="shared" si="23"/>
        <v>51.793999999999997</v>
      </c>
      <c r="W118" s="36">
        <f t="shared" si="24"/>
        <v>137.90199999999999</v>
      </c>
      <c r="X118" s="36">
        <f t="shared" si="25"/>
        <v>236.70400000000001</v>
      </c>
      <c r="Y118" s="36">
        <f t="shared" si="26"/>
        <v>658.87660000000005</v>
      </c>
      <c r="Z118" s="36">
        <f t="shared" si="27"/>
        <v>128.571</v>
      </c>
      <c r="AA118" s="36">
        <f t="shared" si="28"/>
        <v>61.319000000000003</v>
      </c>
      <c r="AB118" s="66">
        <f t="shared" si="29"/>
        <v>38</v>
      </c>
      <c r="AC118" s="19">
        <f t="shared" si="30"/>
        <v>31271.428571428572</v>
      </c>
      <c r="AD118" s="20">
        <f t="shared" si="31"/>
        <v>218900</v>
      </c>
      <c r="AE118" s="192">
        <f t="shared" si="32"/>
        <v>1531.2605999999998</v>
      </c>
      <c r="AU118" s="89">
        <v>88829500</v>
      </c>
      <c r="AV118" s="80">
        <v>44182.418055555558</v>
      </c>
      <c r="AW118" t="e">
        <v>#N/A</v>
      </c>
      <c r="AX118" t="e">
        <v>#N/A</v>
      </c>
      <c r="AY118" t="e">
        <v>#N/A</v>
      </c>
      <c r="AZ118" t="e">
        <v>#N/A</v>
      </c>
      <c r="BA118" t="e">
        <v>#N/A</v>
      </c>
      <c r="BB118" t="e">
        <v>#N/A</v>
      </c>
      <c r="BC118" t="e">
        <v>#N/A</v>
      </c>
      <c r="BD118" t="e">
        <v>#N/A</v>
      </c>
      <c r="BE118" t="e">
        <v>#N/A</v>
      </c>
      <c r="BF118" t="e">
        <v>#N/A</v>
      </c>
      <c r="BG118" t="e">
        <v>#N/A</v>
      </c>
      <c r="BH118" t="e">
        <v>#N/A</v>
      </c>
    </row>
    <row r="119" spans="1:60" ht="15.4" x14ac:dyDescent="0.45">
      <c r="A119" s="4">
        <v>1</v>
      </c>
      <c r="B119" s="85">
        <v>247</v>
      </c>
      <c r="C119" s="91">
        <f t="shared" si="18"/>
        <v>0</v>
      </c>
      <c r="D119" s="50" t="s">
        <v>32</v>
      </c>
      <c r="E119" s="5" t="s">
        <v>32</v>
      </c>
      <c r="F119" s="51" t="s">
        <v>32</v>
      </c>
      <c r="G119" s="5" t="s">
        <v>32</v>
      </c>
      <c r="H119" s="51">
        <v>14980</v>
      </c>
      <c r="I119" s="5">
        <v>6350</v>
      </c>
      <c r="J119" s="51">
        <v>5370</v>
      </c>
      <c r="K119" s="5">
        <v>4950</v>
      </c>
      <c r="L119" s="51">
        <v>7070</v>
      </c>
      <c r="M119" s="5">
        <v>1170</v>
      </c>
      <c r="N119" s="51">
        <v>460</v>
      </c>
      <c r="O119" s="7" t="s">
        <v>32</v>
      </c>
      <c r="P119" s="35"/>
      <c r="Q119" s="65">
        <f t="shared" si="19"/>
        <v>38</v>
      </c>
      <c r="R119" s="36">
        <f t="shared" si="20"/>
        <v>38</v>
      </c>
      <c r="S119" s="36">
        <f t="shared" si="21"/>
        <v>38</v>
      </c>
      <c r="T119" s="36">
        <f t="shared" si="22"/>
        <v>38</v>
      </c>
      <c r="U119" s="36">
        <f t="shared" si="33"/>
        <v>70.956000000000003</v>
      </c>
      <c r="V119" s="36">
        <f t="shared" si="23"/>
        <v>51.97</v>
      </c>
      <c r="W119" s="36">
        <f t="shared" si="24"/>
        <v>49.814</v>
      </c>
      <c r="X119" s="36">
        <f t="shared" si="25"/>
        <v>48.89</v>
      </c>
      <c r="Y119" s="36">
        <f t="shared" si="26"/>
        <v>53.554000000000002</v>
      </c>
      <c r="Z119" s="36">
        <f t="shared" si="27"/>
        <v>40.573999999999998</v>
      </c>
      <c r="AA119" s="36">
        <f t="shared" si="28"/>
        <v>39.012</v>
      </c>
      <c r="AB119" s="66">
        <f t="shared" si="29"/>
        <v>38</v>
      </c>
      <c r="AC119" s="19">
        <f t="shared" si="30"/>
        <v>5764.2857142857147</v>
      </c>
      <c r="AD119" s="20">
        <f t="shared" si="31"/>
        <v>40350</v>
      </c>
      <c r="AE119" s="192">
        <f t="shared" si="32"/>
        <v>544.7700000000001</v>
      </c>
    </row>
    <row r="120" spans="1:60" ht="15.4" x14ac:dyDescent="0.45">
      <c r="A120" s="4">
        <v>1</v>
      </c>
      <c r="B120" s="85">
        <v>248</v>
      </c>
      <c r="C120" s="91">
        <f t="shared" si="18"/>
        <v>0</v>
      </c>
      <c r="D120" s="50" t="s">
        <v>32</v>
      </c>
      <c r="E120" s="5" t="s">
        <v>32</v>
      </c>
      <c r="F120" s="51" t="s">
        <v>32</v>
      </c>
      <c r="G120" s="5" t="s">
        <v>32</v>
      </c>
      <c r="H120" s="51">
        <v>18770</v>
      </c>
      <c r="I120" s="5">
        <v>3000</v>
      </c>
      <c r="J120" s="51">
        <v>1330</v>
      </c>
      <c r="K120" s="5">
        <v>1330</v>
      </c>
      <c r="L120" s="51">
        <v>9200</v>
      </c>
      <c r="M120" s="5">
        <v>18700</v>
      </c>
      <c r="N120" s="51">
        <v>3640</v>
      </c>
      <c r="O120" s="7" t="s">
        <v>32</v>
      </c>
      <c r="P120" s="35"/>
      <c r="Q120" s="65">
        <f t="shared" si="19"/>
        <v>38</v>
      </c>
      <c r="R120" s="36">
        <f t="shared" si="20"/>
        <v>38</v>
      </c>
      <c r="S120" s="36">
        <f t="shared" si="21"/>
        <v>38</v>
      </c>
      <c r="T120" s="36">
        <f t="shared" si="22"/>
        <v>38</v>
      </c>
      <c r="U120" s="36">
        <f t="shared" si="33"/>
        <v>79.294000000000011</v>
      </c>
      <c r="V120" s="36">
        <f t="shared" si="23"/>
        <v>44.6</v>
      </c>
      <c r="W120" s="36">
        <f t="shared" si="24"/>
        <v>40.926000000000002</v>
      </c>
      <c r="X120" s="36">
        <f t="shared" si="25"/>
        <v>40.926000000000002</v>
      </c>
      <c r="Y120" s="36">
        <f t="shared" si="26"/>
        <v>60.76</v>
      </c>
      <c r="Z120" s="36">
        <f t="shared" si="27"/>
        <v>101.61</v>
      </c>
      <c r="AA120" s="36">
        <f t="shared" si="28"/>
        <v>46.008000000000003</v>
      </c>
      <c r="AB120" s="66">
        <f t="shared" si="29"/>
        <v>38</v>
      </c>
      <c r="AC120" s="19">
        <f t="shared" si="30"/>
        <v>7995.7142857142853</v>
      </c>
      <c r="AD120" s="20">
        <f t="shared" si="31"/>
        <v>55970</v>
      </c>
      <c r="AE120" s="192">
        <f t="shared" si="32"/>
        <v>604.12400000000002</v>
      </c>
    </row>
    <row r="121" spans="1:60" ht="15.4" x14ac:dyDescent="0.45">
      <c r="A121" s="4">
        <v>1</v>
      </c>
      <c r="B121" s="85">
        <v>249</v>
      </c>
      <c r="C121" s="91">
        <f t="shared" si="18"/>
        <v>0</v>
      </c>
      <c r="D121" s="50" t="s">
        <v>32</v>
      </c>
      <c r="E121" s="5" t="s">
        <v>32</v>
      </c>
      <c r="F121" s="51" t="s">
        <v>32</v>
      </c>
      <c r="G121" s="5" t="s">
        <v>32</v>
      </c>
      <c r="H121" s="51">
        <v>24230</v>
      </c>
      <c r="I121" s="5">
        <v>12750</v>
      </c>
      <c r="J121" s="51">
        <v>12360</v>
      </c>
      <c r="K121" s="5">
        <v>17510</v>
      </c>
      <c r="L121" s="51">
        <v>13060</v>
      </c>
      <c r="M121" s="5">
        <v>13180</v>
      </c>
      <c r="N121" s="51">
        <v>2950</v>
      </c>
      <c r="O121" s="7" t="s">
        <v>32</v>
      </c>
      <c r="P121" s="35"/>
      <c r="Q121" s="65">
        <f t="shared" si="19"/>
        <v>38</v>
      </c>
      <c r="R121" s="36">
        <f t="shared" si="20"/>
        <v>38</v>
      </c>
      <c r="S121" s="36">
        <f t="shared" si="21"/>
        <v>38</v>
      </c>
      <c r="T121" s="36">
        <f t="shared" si="22"/>
        <v>38</v>
      </c>
      <c r="U121" s="36">
        <f t="shared" si="33"/>
        <v>91.306000000000012</v>
      </c>
      <c r="V121" s="36">
        <f t="shared" si="23"/>
        <v>76.025000000000006</v>
      </c>
      <c r="W121" s="36">
        <f t="shared" si="24"/>
        <v>74.347999999999999</v>
      </c>
      <c r="X121" s="36">
        <f t="shared" si="25"/>
        <v>96.492999999999995</v>
      </c>
      <c r="Y121" s="36">
        <f t="shared" si="26"/>
        <v>77.358000000000004</v>
      </c>
      <c r="Z121" s="36">
        <f t="shared" si="27"/>
        <v>77.873999999999995</v>
      </c>
      <c r="AA121" s="36">
        <f t="shared" si="28"/>
        <v>44.49</v>
      </c>
      <c r="AB121" s="66">
        <f t="shared" si="29"/>
        <v>38</v>
      </c>
      <c r="AC121" s="19">
        <f t="shared" si="30"/>
        <v>13720</v>
      </c>
      <c r="AD121" s="20">
        <f t="shared" si="31"/>
        <v>96040</v>
      </c>
      <c r="AE121" s="192">
        <f t="shared" si="32"/>
        <v>727.89400000000001</v>
      </c>
    </row>
    <row r="122" spans="1:60" ht="15.4" x14ac:dyDescent="0.45">
      <c r="A122" s="4">
        <v>1</v>
      </c>
      <c r="B122" s="85">
        <v>250</v>
      </c>
      <c r="C122" s="91">
        <f t="shared" si="18"/>
        <v>0</v>
      </c>
      <c r="D122" s="50" t="s">
        <v>32</v>
      </c>
      <c r="E122" s="5" t="s">
        <v>32</v>
      </c>
      <c r="F122" s="51" t="s">
        <v>32</v>
      </c>
      <c r="G122" s="5" t="s">
        <v>32</v>
      </c>
      <c r="H122" s="51">
        <v>68260</v>
      </c>
      <c r="I122" s="5">
        <v>19850</v>
      </c>
      <c r="J122" s="51">
        <v>17880</v>
      </c>
      <c r="K122" s="5">
        <v>5840</v>
      </c>
      <c r="L122" s="51">
        <v>2570</v>
      </c>
      <c r="M122" s="5">
        <v>4400</v>
      </c>
      <c r="N122" s="51">
        <v>560</v>
      </c>
      <c r="O122" s="7" t="s">
        <v>32</v>
      </c>
      <c r="P122" s="35"/>
      <c r="Q122" s="65">
        <f t="shared" si="19"/>
        <v>38</v>
      </c>
      <c r="R122" s="36">
        <f t="shared" si="20"/>
        <v>38</v>
      </c>
      <c r="S122" s="36">
        <f t="shared" si="21"/>
        <v>38</v>
      </c>
      <c r="T122" s="36">
        <f t="shared" si="22"/>
        <v>38</v>
      </c>
      <c r="U122" s="36">
        <f t="shared" si="33"/>
        <v>247.518</v>
      </c>
      <c r="V122" s="36">
        <f t="shared" si="23"/>
        <v>106.55500000000001</v>
      </c>
      <c r="W122" s="36">
        <f t="shared" si="24"/>
        <v>98.084000000000003</v>
      </c>
      <c r="X122" s="36">
        <f t="shared" si="25"/>
        <v>50.847999999999999</v>
      </c>
      <c r="Y122" s="36">
        <f t="shared" si="26"/>
        <v>43.653999999999996</v>
      </c>
      <c r="Z122" s="36">
        <f t="shared" si="27"/>
        <v>47.68</v>
      </c>
      <c r="AA122" s="36">
        <f t="shared" si="28"/>
        <v>39.231999999999999</v>
      </c>
      <c r="AB122" s="66">
        <f t="shared" si="29"/>
        <v>38</v>
      </c>
      <c r="AC122" s="19">
        <f t="shared" si="30"/>
        <v>17051.428571428572</v>
      </c>
      <c r="AD122" s="20">
        <f t="shared" si="31"/>
        <v>119360</v>
      </c>
      <c r="AE122" s="192">
        <f t="shared" si="32"/>
        <v>823.57099999999991</v>
      </c>
    </row>
    <row r="123" spans="1:60" ht="15.4" x14ac:dyDescent="0.45">
      <c r="A123" s="4">
        <v>1</v>
      </c>
      <c r="B123" s="85">
        <v>251</v>
      </c>
      <c r="C123" s="91">
        <f t="shared" si="18"/>
        <v>0</v>
      </c>
      <c r="D123" s="50" t="s">
        <v>32</v>
      </c>
      <c r="E123" s="5" t="s">
        <v>32</v>
      </c>
      <c r="F123" s="51" t="s">
        <v>32</v>
      </c>
      <c r="G123" s="5" t="s">
        <v>32</v>
      </c>
      <c r="H123" s="51">
        <v>29500</v>
      </c>
      <c r="I123" s="5">
        <v>800</v>
      </c>
      <c r="J123" s="51">
        <v>4380</v>
      </c>
      <c r="K123" s="5">
        <v>4710</v>
      </c>
      <c r="L123" s="51">
        <v>10710</v>
      </c>
      <c r="M123" s="5">
        <v>8210</v>
      </c>
      <c r="N123" s="51">
        <v>6100</v>
      </c>
      <c r="O123" s="7" t="s">
        <v>32</v>
      </c>
      <c r="P123" s="35"/>
      <c r="Q123" s="65">
        <f t="shared" si="19"/>
        <v>38</v>
      </c>
      <c r="R123" s="36">
        <f t="shared" si="20"/>
        <v>38</v>
      </c>
      <c r="S123" s="36">
        <f t="shared" si="21"/>
        <v>38</v>
      </c>
      <c r="T123" s="36">
        <f t="shared" si="22"/>
        <v>38</v>
      </c>
      <c r="U123" s="36">
        <f t="shared" si="33"/>
        <v>102.9</v>
      </c>
      <c r="V123" s="36">
        <f t="shared" si="23"/>
        <v>39.76</v>
      </c>
      <c r="W123" s="36">
        <f t="shared" si="24"/>
        <v>47.636000000000003</v>
      </c>
      <c r="X123" s="36">
        <f t="shared" si="25"/>
        <v>48.362000000000002</v>
      </c>
      <c r="Y123" s="36">
        <f t="shared" si="26"/>
        <v>67.253</v>
      </c>
      <c r="Z123" s="36">
        <f t="shared" si="27"/>
        <v>56.503</v>
      </c>
      <c r="AA123" s="36">
        <f t="shared" si="28"/>
        <v>51.42</v>
      </c>
      <c r="AB123" s="66">
        <f t="shared" si="29"/>
        <v>38</v>
      </c>
      <c r="AC123" s="19">
        <f t="shared" si="30"/>
        <v>9201.4285714285706</v>
      </c>
      <c r="AD123" s="20">
        <f t="shared" si="31"/>
        <v>64410</v>
      </c>
      <c r="AE123" s="192">
        <f t="shared" si="32"/>
        <v>603.83400000000006</v>
      </c>
    </row>
    <row r="124" spans="1:60" ht="15.4" x14ac:dyDescent="0.45">
      <c r="A124" s="4">
        <v>1</v>
      </c>
      <c r="B124" s="85">
        <v>253</v>
      </c>
      <c r="C124" s="91">
        <f t="shared" si="18"/>
        <v>0</v>
      </c>
      <c r="D124" s="50" t="s">
        <v>32</v>
      </c>
      <c r="E124" s="5" t="s">
        <v>32</v>
      </c>
      <c r="F124" s="51" t="s">
        <v>32</v>
      </c>
      <c r="G124" s="5" t="s">
        <v>32</v>
      </c>
      <c r="H124" s="51">
        <v>910</v>
      </c>
      <c r="I124" s="5">
        <v>1190</v>
      </c>
      <c r="J124" s="51">
        <v>1420</v>
      </c>
      <c r="K124" s="5">
        <v>1040</v>
      </c>
      <c r="L124" s="51">
        <v>1350</v>
      </c>
      <c r="M124" s="5">
        <v>1270</v>
      </c>
      <c r="N124" s="51">
        <v>1270</v>
      </c>
      <c r="O124" s="7" t="s">
        <v>32</v>
      </c>
      <c r="P124" s="35"/>
      <c r="Q124" s="65">
        <f t="shared" si="19"/>
        <v>38</v>
      </c>
      <c r="R124" s="36">
        <f t="shared" si="20"/>
        <v>38</v>
      </c>
      <c r="S124" s="36">
        <f t="shared" si="21"/>
        <v>38</v>
      </c>
      <c r="T124" s="36">
        <f t="shared" si="22"/>
        <v>38</v>
      </c>
      <c r="U124" s="36">
        <f t="shared" si="33"/>
        <v>40.002000000000002</v>
      </c>
      <c r="V124" s="36">
        <f t="shared" si="23"/>
        <v>40.618000000000002</v>
      </c>
      <c r="W124" s="36">
        <f t="shared" si="24"/>
        <v>41.124000000000002</v>
      </c>
      <c r="X124" s="36">
        <f t="shared" si="25"/>
        <v>40.287999999999997</v>
      </c>
      <c r="Y124" s="36">
        <f t="shared" si="26"/>
        <v>40.97</v>
      </c>
      <c r="Z124" s="36">
        <f t="shared" si="27"/>
        <v>40.793999999999997</v>
      </c>
      <c r="AA124" s="36">
        <f t="shared" si="28"/>
        <v>40.793999999999997</v>
      </c>
      <c r="AB124" s="66">
        <f t="shared" si="29"/>
        <v>38</v>
      </c>
      <c r="AC124" s="19">
        <f t="shared" si="30"/>
        <v>1207.1428571428571</v>
      </c>
      <c r="AD124" s="20">
        <f t="shared" si="31"/>
        <v>8450</v>
      </c>
      <c r="AE124" s="192">
        <f t="shared" si="32"/>
        <v>474.59000000000003</v>
      </c>
    </row>
    <row r="125" spans="1:60" ht="15.4" x14ac:dyDescent="0.45">
      <c r="A125" s="4">
        <v>1</v>
      </c>
      <c r="B125" s="85">
        <v>254</v>
      </c>
      <c r="C125" s="91">
        <f t="shared" si="18"/>
        <v>0</v>
      </c>
      <c r="D125" s="50" t="s">
        <v>32</v>
      </c>
      <c r="E125" s="5" t="s">
        <v>32</v>
      </c>
      <c r="F125" s="51" t="s">
        <v>32</v>
      </c>
      <c r="G125" s="5" t="s">
        <v>32</v>
      </c>
      <c r="H125" s="51">
        <v>3550</v>
      </c>
      <c r="I125" s="5">
        <v>210</v>
      </c>
      <c r="J125" s="51">
        <v>1520</v>
      </c>
      <c r="K125" s="5">
        <v>1720</v>
      </c>
      <c r="L125" s="51">
        <v>3380</v>
      </c>
      <c r="M125" s="5">
        <v>1100</v>
      </c>
      <c r="N125" s="51">
        <v>31500</v>
      </c>
      <c r="O125" s="7" t="s">
        <v>32</v>
      </c>
      <c r="P125" s="35"/>
      <c r="Q125" s="65">
        <f t="shared" si="19"/>
        <v>38</v>
      </c>
      <c r="R125" s="36">
        <f t="shared" si="20"/>
        <v>38</v>
      </c>
      <c r="S125" s="36">
        <f t="shared" si="21"/>
        <v>38</v>
      </c>
      <c r="T125" s="36">
        <f t="shared" si="22"/>
        <v>38</v>
      </c>
      <c r="U125" s="36">
        <f t="shared" si="33"/>
        <v>45.81</v>
      </c>
      <c r="V125" s="36">
        <f t="shared" si="23"/>
        <v>38.462000000000003</v>
      </c>
      <c r="W125" s="36">
        <f t="shared" si="24"/>
        <v>41.344000000000001</v>
      </c>
      <c r="X125" s="36">
        <f t="shared" si="25"/>
        <v>41.783999999999999</v>
      </c>
      <c r="Y125" s="36">
        <f t="shared" si="26"/>
        <v>45.436</v>
      </c>
      <c r="Z125" s="36">
        <f t="shared" si="27"/>
        <v>40.42</v>
      </c>
      <c r="AA125" s="36">
        <f t="shared" si="28"/>
        <v>167.60499999999999</v>
      </c>
      <c r="AB125" s="66">
        <f t="shared" si="29"/>
        <v>38</v>
      </c>
      <c r="AC125" s="19">
        <f t="shared" si="30"/>
        <v>6140</v>
      </c>
      <c r="AD125" s="20">
        <f t="shared" si="31"/>
        <v>42980</v>
      </c>
      <c r="AE125" s="192">
        <f t="shared" si="32"/>
        <v>610.86099999999999</v>
      </c>
    </row>
    <row r="126" spans="1:60" ht="15.4" x14ac:dyDescent="0.45">
      <c r="A126" s="4">
        <v>1</v>
      </c>
      <c r="B126" s="85">
        <v>259</v>
      </c>
      <c r="C126" s="91">
        <f t="shared" si="18"/>
        <v>0</v>
      </c>
      <c r="D126" s="50" t="s">
        <v>32</v>
      </c>
      <c r="E126" s="5" t="s">
        <v>32</v>
      </c>
      <c r="F126" s="51" t="s">
        <v>32</v>
      </c>
      <c r="G126" s="5" t="s">
        <v>32</v>
      </c>
      <c r="H126" s="51">
        <v>5150</v>
      </c>
      <c r="I126" s="5">
        <v>12740</v>
      </c>
      <c r="J126" s="51">
        <v>29260</v>
      </c>
      <c r="K126" s="5">
        <v>32530</v>
      </c>
      <c r="L126" s="51">
        <v>55620</v>
      </c>
      <c r="M126" s="5">
        <v>32870</v>
      </c>
      <c r="N126" s="51">
        <v>12780</v>
      </c>
      <c r="O126" s="7" t="s">
        <v>32</v>
      </c>
      <c r="P126" s="35"/>
      <c r="Q126" s="65">
        <f t="shared" si="19"/>
        <v>38</v>
      </c>
      <c r="R126" s="36">
        <f t="shared" si="20"/>
        <v>38</v>
      </c>
      <c r="S126" s="36">
        <f t="shared" si="21"/>
        <v>38</v>
      </c>
      <c r="T126" s="36">
        <f t="shared" si="22"/>
        <v>38</v>
      </c>
      <c r="U126" s="36">
        <f t="shared" si="33"/>
        <v>49.33</v>
      </c>
      <c r="V126" s="36">
        <f t="shared" si="23"/>
        <v>75.981999999999999</v>
      </c>
      <c r="W126" s="36">
        <f t="shared" si="24"/>
        <v>150.96179999999998</v>
      </c>
      <c r="X126" s="36">
        <f t="shared" si="25"/>
        <v>175.25790000000001</v>
      </c>
      <c r="Y126" s="36">
        <f t="shared" si="26"/>
        <v>346.81659999999999</v>
      </c>
      <c r="Z126" s="36">
        <f t="shared" si="27"/>
        <v>177.7841</v>
      </c>
      <c r="AA126" s="36">
        <f t="shared" si="28"/>
        <v>76.153999999999996</v>
      </c>
      <c r="AB126" s="66">
        <f t="shared" si="29"/>
        <v>38</v>
      </c>
      <c r="AC126" s="19">
        <f t="shared" si="30"/>
        <v>25850</v>
      </c>
      <c r="AD126" s="20">
        <f t="shared" si="31"/>
        <v>180950</v>
      </c>
      <c r="AE126" s="192">
        <f t="shared" si="32"/>
        <v>1242.2864</v>
      </c>
    </row>
    <row r="127" spans="1:60" ht="15.4" x14ac:dyDescent="0.45">
      <c r="A127" s="4">
        <v>1</v>
      </c>
      <c r="B127" s="85">
        <v>260</v>
      </c>
      <c r="C127" s="91">
        <f t="shared" si="18"/>
        <v>0</v>
      </c>
      <c r="D127" s="50" t="s">
        <v>32</v>
      </c>
      <c r="E127" s="5" t="s">
        <v>32</v>
      </c>
      <c r="F127" s="51" t="s">
        <v>32</v>
      </c>
      <c r="G127" s="5" t="s">
        <v>32</v>
      </c>
      <c r="H127" s="51">
        <v>5260</v>
      </c>
      <c r="I127" s="5">
        <v>21340</v>
      </c>
      <c r="J127" s="51">
        <v>13780</v>
      </c>
      <c r="K127" s="5">
        <v>20180</v>
      </c>
      <c r="L127" s="51">
        <v>44740</v>
      </c>
      <c r="M127" s="5" t="s">
        <v>32</v>
      </c>
      <c r="N127" s="51">
        <v>12140</v>
      </c>
      <c r="O127" s="7" t="s">
        <v>32</v>
      </c>
      <c r="P127" s="35"/>
      <c r="Q127" s="65">
        <f t="shared" si="19"/>
        <v>38</v>
      </c>
      <c r="R127" s="36">
        <f t="shared" si="20"/>
        <v>38</v>
      </c>
      <c r="S127" s="36">
        <f t="shared" si="21"/>
        <v>38</v>
      </c>
      <c r="T127" s="36">
        <f t="shared" si="22"/>
        <v>38</v>
      </c>
      <c r="U127" s="36">
        <f t="shared" si="33"/>
        <v>49.572000000000003</v>
      </c>
      <c r="V127" s="36">
        <f t="shared" si="23"/>
        <v>112.96199999999999</v>
      </c>
      <c r="W127" s="36">
        <f t="shared" si="24"/>
        <v>80.454000000000008</v>
      </c>
      <c r="X127" s="36">
        <f t="shared" si="25"/>
        <v>107.97399999999999</v>
      </c>
      <c r="Y127" s="36">
        <f t="shared" si="26"/>
        <v>265.97819999999996</v>
      </c>
      <c r="Z127" s="36">
        <f t="shared" si="27"/>
        <v>38</v>
      </c>
      <c r="AA127" s="36">
        <f t="shared" si="28"/>
        <v>73.402000000000001</v>
      </c>
      <c r="AB127" s="66">
        <f t="shared" si="29"/>
        <v>38</v>
      </c>
      <c r="AC127" s="19">
        <f t="shared" si="30"/>
        <v>19573.333333333332</v>
      </c>
      <c r="AD127" s="20">
        <f t="shared" si="31"/>
        <v>117440</v>
      </c>
      <c r="AE127" s="192">
        <f t="shared" si="32"/>
        <v>918.34220000000005</v>
      </c>
    </row>
    <row r="128" spans="1:60" ht="15.4" x14ac:dyDescent="0.45">
      <c r="A128" s="4">
        <v>1</v>
      </c>
      <c r="B128" s="85">
        <v>261</v>
      </c>
      <c r="C128" s="91">
        <f t="shared" si="18"/>
        <v>0</v>
      </c>
      <c r="D128" s="50" t="s">
        <v>32</v>
      </c>
      <c r="E128" s="5" t="s">
        <v>32</v>
      </c>
      <c r="F128" s="51" t="s">
        <v>32</v>
      </c>
      <c r="G128" s="5" t="s">
        <v>32</v>
      </c>
      <c r="H128" s="51" t="s">
        <v>32</v>
      </c>
      <c r="I128" s="5">
        <v>1260</v>
      </c>
      <c r="J128" s="51">
        <v>38020</v>
      </c>
      <c r="K128" s="5">
        <v>25680</v>
      </c>
      <c r="L128" s="51">
        <v>28650</v>
      </c>
      <c r="M128" s="5">
        <v>30310</v>
      </c>
      <c r="N128" s="51">
        <v>20300</v>
      </c>
      <c r="O128" s="7" t="s">
        <v>32</v>
      </c>
      <c r="P128" s="35"/>
      <c r="Q128" s="65">
        <f t="shared" si="19"/>
        <v>38</v>
      </c>
      <c r="R128" s="36">
        <f t="shared" si="20"/>
        <v>38</v>
      </c>
      <c r="S128" s="36">
        <f t="shared" si="21"/>
        <v>38</v>
      </c>
      <c r="T128" s="36">
        <f t="shared" si="22"/>
        <v>38</v>
      </c>
      <c r="U128" s="36">
        <f t="shared" si="33"/>
        <v>38</v>
      </c>
      <c r="V128" s="36">
        <f t="shared" si="23"/>
        <v>40.771999999999998</v>
      </c>
      <c r="W128" s="36">
        <f t="shared" si="24"/>
        <v>216.04859999999999</v>
      </c>
      <c r="X128" s="36">
        <f t="shared" si="25"/>
        <v>131.624</v>
      </c>
      <c r="Y128" s="36">
        <f t="shared" si="26"/>
        <v>146.42949999999999</v>
      </c>
      <c r="Z128" s="36">
        <f t="shared" si="27"/>
        <v>158.76329999999999</v>
      </c>
      <c r="AA128" s="36">
        <f t="shared" si="28"/>
        <v>108.49000000000001</v>
      </c>
      <c r="AB128" s="66">
        <f t="shared" si="29"/>
        <v>38</v>
      </c>
      <c r="AC128" s="19">
        <f t="shared" si="30"/>
        <v>24036.666666666668</v>
      </c>
      <c r="AD128" s="20">
        <f t="shared" si="31"/>
        <v>144220</v>
      </c>
      <c r="AE128" s="192">
        <f t="shared" si="32"/>
        <v>1030.1273999999999</v>
      </c>
    </row>
    <row r="129" spans="1:31" ht="15.4" x14ac:dyDescent="0.45">
      <c r="A129" s="4">
        <v>1</v>
      </c>
      <c r="B129" s="85">
        <v>262</v>
      </c>
      <c r="C129" s="91">
        <f t="shared" si="18"/>
        <v>0</v>
      </c>
      <c r="D129" s="50" t="s">
        <v>32</v>
      </c>
      <c r="E129" s="5" t="s">
        <v>32</v>
      </c>
      <c r="F129" s="51" t="s">
        <v>32</v>
      </c>
      <c r="G129" s="5" t="s">
        <v>32</v>
      </c>
      <c r="H129" s="51">
        <v>4710</v>
      </c>
      <c r="I129" s="5">
        <v>900</v>
      </c>
      <c r="J129" s="51">
        <v>1110</v>
      </c>
      <c r="K129" s="5">
        <v>790</v>
      </c>
      <c r="L129" s="51">
        <v>1630</v>
      </c>
      <c r="M129" s="5">
        <v>940</v>
      </c>
      <c r="N129" s="51">
        <v>1730</v>
      </c>
      <c r="O129" s="7" t="s">
        <v>32</v>
      </c>
      <c r="P129" s="35"/>
      <c r="Q129" s="65">
        <f t="shared" si="19"/>
        <v>38</v>
      </c>
      <c r="R129" s="36">
        <f t="shared" si="20"/>
        <v>38</v>
      </c>
      <c r="S129" s="36">
        <f t="shared" si="21"/>
        <v>38</v>
      </c>
      <c r="T129" s="36">
        <f t="shared" si="22"/>
        <v>38</v>
      </c>
      <c r="U129" s="36">
        <f t="shared" si="33"/>
        <v>48.362000000000002</v>
      </c>
      <c r="V129" s="36">
        <f t="shared" si="23"/>
        <v>39.979999999999997</v>
      </c>
      <c r="W129" s="36">
        <f t="shared" si="24"/>
        <v>40.442</v>
      </c>
      <c r="X129" s="36">
        <f t="shared" si="25"/>
        <v>39.738</v>
      </c>
      <c r="Y129" s="36">
        <f t="shared" si="26"/>
        <v>41.585999999999999</v>
      </c>
      <c r="Z129" s="36">
        <f t="shared" si="27"/>
        <v>40.067999999999998</v>
      </c>
      <c r="AA129" s="36">
        <f t="shared" si="28"/>
        <v>41.805999999999997</v>
      </c>
      <c r="AB129" s="66">
        <f t="shared" si="29"/>
        <v>38</v>
      </c>
      <c r="AC129" s="19">
        <f t="shared" si="30"/>
        <v>1687.1428571428571</v>
      </c>
      <c r="AD129" s="20">
        <f t="shared" si="31"/>
        <v>11810</v>
      </c>
      <c r="AE129" s="192">
        <f t="shared" si="32"/>
        <v>481.98199999999997</v>
      </c>
    </row>
    <row r="130" spans="1:31" ht="15.4" x14ac:dyDescent="0.45">
      <c r="A130" s="4">
        <v>1</v>
      </c>
      <c r="B130" s="85">
        <v>279</v>
      </c>
      <c r="C130" s="91">
        <f t="shared" si="18"/>
        <v>0</v>
      </c>
      <c r="D130" s="50" t="s">
        <v>32</v>
      </c>
      <c r="E130" s="5" t="s">
        <v>32</v>
      </c>
      <c r="F130" s="51" t="s">
        <v>32</v>
      </c>
      <c r="G130" s="5" t="s">
        <v>32</v>
      </c>
      <c r="H130" s="51">
        <v>4420</v>
      </c>
      <c r="I130" s="5">
        <v>1820</v>
      </c>
      <c r="J130" s="51">
        <v>1830</v>
      </c>
      <c r="K130" s="5">
        <v>3000</v>
      </c>
      <c r="L130" s="51">
        <v>2810</v>
      </c>
      <c r="M130" s="5">
        <v>1701</v>
      </c>
      <c r="N130" s="51">
        <v>1839</v>
      </c>
      <c r="O130" s="7" t="s">
        <v>32</v>
      </c>
      <c r="P130" s="35"/>
      <c r="Q130" s="65">
        <f t="shared" si="19"/>
        <v>38</v>
      </c>
      <c r="R130" s="36">
        <f t="shared" si="20"/>
        <v>38</v>
      </c>
      <c r="S130" s="36">
        <f t="shared" si="21"/>
        <v>38</v>
      </c>
      <c r="T130" s="36">
        <f t="shared" si="22"/>
        <v>38</v>
      </c>
      <c r="U130" s="36">
        <f t="shared" si="33"/>
        <v>47.724000000000004</v>
      </c>
      <c r="V130" s="36">
        <f t="shared" si="23"/>
        <v>42.003999999999998</v>
      </c>
      <c r="W130" s="36">
        <f t="shared" si="24"/>
        <v>42.026000000000003</v>
      </c>
      <c r="X130" s="36">
        <f t="shared" si="25"/>
        <v>44.6</v>
      </c>
      <c r="Y130" s="36">
        <f t="shared" si="26"/>
        <v>44.182000000000002</v>
      </c>
      <c r="Z130" s="36">
        <f t="shared" si="27"/>
        <v>41.742199999999997</v>
      </c>
      <c r="AA130" s="36">
        <f t="shared" si="28"/>
        <v>42.0458</v>
      </c>
      <c r="AB130" s="66">
        <f t="shared" si="29"/>
        <v>38</v>
      </c>
      <c r="AC130" s="19">
        <f t="shared" si="30"/>
        <v>2488.5714285714284</v>
      </c>
      <c r="AD130" s="20">
        <f t="shared" si="31"/>
        <v>17420</v>
      </c>
      <c r="AE130" s="192">
        <f t="shared" si="32"/>
        <v>494.32399999999996</v>
      </c>
    </row>
    <row r="131" spans="1:31" ht="15.4" x14ac:dyDescent="0.45">
      <c r="A131" s="4">
        <v>1</v>
      </c>
      <c r="B131" s="85">
        <v>280</v>
      </c>
      <c r="C131" s="91">
        <f t="shared" si="18"/>
        <v>0</v>
      </c>
      <c r="D131" s="50" t="s">
        <v>32</v>
      </c>
      <c r="E131" s="5" t="s">
        <v>32</v>
      </c>
      <c r="F131" s="51" t="s">
        <v>32</v>
      </c>
      <c r="G131" s="5" t="s">
        <v>32</v>
      </c>
      <c r="H131" s="51">
        <v>12840</v>
      </c>
      <c r="I131" s="5">
        <v>17940</v>
      </c>
      <c r="J131" s="51">
        <v>34060</v>
      </c>
      <c r="K131" s="5">
        <v>35130</v>
      </c>
      <c r="L131" s="51">
        <v>39300</v>
      </c>
      <c r="M131" s="5">
        <v>21600</v>
      </c>
      <c r="N131" s="51" t="s">
        <v>32</v>
      </c>
      <c r="O131" s="7" t="s">
        <v>32</v>
      </c>
      <c r="P131" s="35"/>
      <c r="Q131" s="65">
        <f t="shared" si="19"/>
        <v>38</v>
      </c>
      <c r="R131" s="36">
        <f t="shared" si="20"/>
        <v>38</v>
      </c>
      <c r="S131" s="36">
        <f t="shared" si="21"/>
        <v>38</v>
      </c>
      <c r="T131" s="36">
        <f t="shared" si="22"/>
        <v>38</v>
      </c>
      <c r="U131" s="36">
        <f t="shared" si="33"/>
        <v>66.248000000000005</v>
      </c>
      <c r="V131" s="36">
        <f t="shared" si="23"/>
        <v>98.341999999999999</v>
      </c>
      <c r="W131" s="36">
        <f t="shared" si="24"/>
        <v>186.6258</v>
      </c>
      <c r="X131" s="36">
        <f t="shared" si="25"/>
        <v>194.57589999999999</v>
      </c>
      <c r="Y131" s="36">
        <f t="shared" si="26"/>
        <v>225.559</v>
      </c>
      <c r="Z131" s="36">
        <f t="shared" si="27"/>
        <v>114.08</v>
      </c>
      <c r="AA131" s="36">
        <f t="shared" si="28"/>
        <v>38</v>
      </c>
      <c r="AB131" s="66">
        <f t="shared" si="29"/>
        <v>38</v>
      </c>
      <c r="AC131" s="19">
        <f t="shared" si="30"/>
        <v>26811.666666666668</v>
      </c>
      <c r="AD131" s="20">
        <f t="shared" si="31"/>
        <v>160870</v>
      </c>
      <c r="AE131" s="192">
        <f t="shared" si="32"/>
        <v>1113.4306999999999</v>
      </c>
    </row>
    <row r="132" spans="1:31" ht="15.4" x14ac:dyDescent="0.45">
      <c r="A132" s="4">
        <v>1</v>
      </c>
      <c r="B132" s="85">
        <v>281</v>
      </c>
      <c r="C132" s="91">
        <f t="shared" si="18"/>
        <v>0</v>
      </c>
      <c r="D132" s="50" t="s">
        <v>32</v>
      </c>
      <c r="E132" s="5" t="s">
        <v>32</v>
      </c>
      <c r="F132" s="51" t="s">
        <v>32</v>
      </c>
      <c r="G132" s="5" t="s">
        <v>32</v>
      </c>
      <c r="H132" s="51">
        <v>8370</v>
      </c>
      <c r="I132" s="5">
        <v>2670</v>
      </c>
      <c r="J132" s="51">
        <v>31250</v>
      </c>
      <c r="K132" s="5">
        <v>20070</v>
      </c>
      <c r="L132" s="51">
        <v>15010</v>
      </c>
      <c r="M132" s="5">
        <v>10040</v>
      </c>
      <c r="N132" s="51">
        <v>2810</v>
      </c>
      <c r="O132" s="7" t="s">
        <v>32</v>
      </c>
      <c r="P132" s="35"/>
      <c r="Q132" s="65">
        <f t="shared" si="19"/>
        <v>38</v>
      </c>
      <c r="R132" s="36">
        <f t="shared" si="20"/>
        <v>38</v>
      </c>
      <c r="S132" s="36">
        <f t="shared" si="21"/>
        <v>38</v>
      </c>
      <c r="T132" s="36">
        <f t="shared" si="22"/>
        <v>38</v>
      </c>
      <c r="U132" s="36">
        <f t="shared" si="33"/>
        <v>56.414000000000001</v>
      </c>
      <c r="V132" s="36">
        <f t="shared" si="23"/>
        <v>43.874000000000002</v>
      </c>
      <c r="W132" s="36">
        <f t="shared" si="24"/>
        <v>165.7475</v>
      </c>
      <c r="X132" s="36">
        <f t="shared" si="25"/>
        <v>107.501</v>
      </c>
      <c r="Y132" s="36">
        <f t="shared" si="26"/>
        <v>85.742999999999995</v>
      </c>
      <c r="Z132" s="36">
        <f t="shared" si="27"/>
        <v>64.372</v>
      </c>
      <c r="AA132" s="36">
        <f t="shared" si="28"/>
        <v>44.182000000000002</v>
      </c>
      <c r="AB132" s="66">
        <f t="shared" si="29"/>
        <v>38</v>
      </c>
      <c r="AC132" s="19">
        <f t="shared" si="30"/>
        <v>12888.571428571429</v>
      </c>
      <c r="AD132" s="20">
        <f t="shared" si="31"/>
        <v>90220</v>
      </c>
      <c r="AE132" s="192">
        <f t="shared" si="32"/>
        <v>757.83349999999984</v>
      </c>
    </row>
    <row r="133" spans="1:31" ht="15.4" x14ac:dyDescent="0.45">
      <c r="A133" s="4">
        <v>1</v>
      </c>
      <c r="B133" s="85">
        <v>282</v>
      </c>
      <c r="C133" s="91">
        <f t="shared" si="18"/>
        <v>0</v>
      </c>
      <c r="D133" s="50" t="s">
        <v>32</v>
      </c>
      <c r="E133" s="5" t="s">
        <v>32</v>
      </c>
      <c r="F133" s="51" t="s">
        <v>32</v>
      </c>
      <c r="G133" s="5" t="s">
        <v>32</v>
      </c>
      <c r="H133" s="51" t="s">
        <v>32</v>
      </c>
      <c r="I133" s="5" t="s">
        <v>32</v>
      </c>
      <c r="J133" s="51" t="s">
        <v>32</v>
      </c>
      <c r="K133" s="5" t="s">
        <v>32</v>
      </c>
      <c r="L133" s="51" t="s">
        <v>32</v>
      </c>
      <c r="M133" s="5" t="s">
        <v>32</v>
      </c>
      <c r="N133" s="51" t="s">
        <v>32</v>
      </c>
      <c r="O133" s="7" t="s">
        <v>32</v>
      </c>
      <c r="P133" s="35"/>
      <c r="Q133" s="65">
        <f t="shared" si="19"/>
        <v>38</v>
      </c>
      <c r="R133" s="36">
        <f t="shared" si="20"/>
        <v>38</v>
      </c>
      <c r="S133" s="36">
        <f t="shared" si="21"/>
        <v>38</v>
      </c>
      <c r="T133" s="36">
        <f t="shared" si="22"/>
        <v>38</v>
      </c>
      <c r="U133" s="36">
        <f t="shared" si="33"/>
        <v>38</v>
      </c>
      <c r="V133" s="36">
        <f t="shared" si="23"/>
        <v>38</v>
      </c>
      <c r="W133" s="36">
        <f t="shared" si="24"/>
        <v>38</v>
      </c>
      <c r="X133" s="36">
        <f t="shared" si="25"/>
        <v>38</v>
      </c>
      <c r="Y133" s="36">
        <f t="shared" si="26"/>
        <v>38</v>
      </c>
      <c r="Z133" s="36">
        <f t="shared" si="27"/>
        <v>38</v>
      </c>
      <c r="AA133" s="36">
        <f t="shared" si="28"/>
        <v>38</v>
      </c>
      <c r="AB133" s="66">
        <f t="shared" si="29"/>
        <v>38</v>
      </c>
      <c r="AC133" s="19" t="str">
        <f t="shared" si="30"/>
        <v/>
      </c>
      <c r="AD133" s="20">
        <f t="shared" si="31"/>
        <v>0</v>
      </c>
      <c r="AE133" s="192">
        <f t="shared" si="32"/>
        <v>456</v>
      </c>
    </row>
    <row r="134" spans="1:31" ht="15.4" x14ac:dyDescent="0.45">
      <c r="A134" s="4">
        <v>1</v>
      </c>
      <c r="B134" s="85">
        <v>343</v>
      </c>
      <c r="C134" s="91">
        <f t="shared" si="18"/>
        <v>0</v>
      </c>
      <c r="D134" s="50" t="s">
        <v>32</v>
      </c>
      <c r="E134" s="5" t="s">
        <v>32</v>
      </c>
      <c r="F134" s="51" t="s">
        <v>32</v>
      </c>
      <c r="G134" s="5" t="s">
        <v>32</v>
      </c>
      <c r="H134" s="51">
        <v>16680</v>
      </c>
      <c r="I134" s="5">
        <v>5260</v>
      </c>
      <c r="J134" s="51">
        <v>6250</v>
      </c>
      <c r="K134" s="5">
        <v>12100</v>
      </c>
      <c r="L134" s="51">
        <v>53640</v>
      </c>
      <c r="M134" s="5">
        <v>37110</v>
      </c>
      <c r="N134" s="51">
        <v>1900</v>
      </c>
      <c r="O134" s="7" t="s">
        <v>32</v>
      </c>
      <c r="P134" s="35"/>
      <c r="Q134" s="65">
        <f t="shared" si="19"/>
        <v>38</v>
      </c>
      <c r="R134" s="36">
        <f t="shared" si="20"/>
        <v>38</v>
      </c>
      <c r="S134" s="36">
        <f t="shared" si="21"/>
        <v>38</v>
      </c>
      <c r="T134" s="36">
        <f t="shared" si="22"/>
        <v>38</v>
      </c>
      <c r="U134" s="36">
        <f t="shared" si="33"/>
        <v>74.695999999999998</v>
      </c>
      <c r="V134" s="36">
        <f t="shared" si="23"/>
        <v>49.572000000000003</v>
      </c>
      <c r="W134" s="36">
        <f t="shared" si="24"/>
        <v>51.75</v>
      </c>
      <c r="X134" s="36">
        <f t="shared" si="25"/>
        <v>73.23</v>
      </c>
      <c r="Y134" s="36">
        <f t="shared" si="26"/>
        <v>332.10519999999997</v>
      </c>
      <c r="Z134" s="36">
        <f t="shared" si="27"/>
        <v>209.28729999999999</v>
      </c>
      <c r="AA134" s="36">
        <f t="shared" si="28"/>
        <v>42.18</v>
      </c>
      <c r="AB134" s="66">
        <f t="shared" si="29"/>
        <v>38</v>
      </c>
      <c r="AC134" s="19">
        <f t="shared" si="30"/>
        <v>18991.428571428572</v>
      </c>
      <c r="AD134" s="20">
        <f t="shared" si="31"/>
        <v>132940</v>
      </c>
      <c r="AE134" s="192">
        <f t="shared" si="32"/>
        <v>1022.8204999999999</v>
      </c>
    </row>
    <row r="135" spans="1:31" ht="15.4" x14ac:dyDescent="0.45">
      <c r="A135" s="4">
        <v>1</v>
      </c>
      <c r="B135" s="85">
        <v>344</v>
      </c>
      <c r="C135" s="91">
        <f t="shared" ref="C135:C198" si="34">COUNTIF($AU$7:$AU$118,B135)</f>
        <v>0</v>
      </c>
      <c r="D135" s="50" t="s">
        <v>32</v>
      </c>
      <c r="E135" s="5" t="s">
        <v>32</v>
      </c>
      <c r="F135" s="51" t="s">
        <v>32</v>
      </c>
      <c r="G135" s="5" t="s">
        <v>32</v>
      </c>
      <c r="H135" s="51">
        <v>18990</v>
      </c>
      <c r="I135" s="5">
        <v>3240</v>
      </c>
      <c r="J135" s="51">
        <v>4650</v>
      </c>
      <c r="K135" s="5">
        <v>3210</v>
      </c>
      <c r="L135" s="51">
        <v>4060</v>
      </c>
      <c r="M135" s="5">
        <v>3710</v>
      </c>
      <c r="N135" s="51">
        <v>3460</v>
      </c>
      <c r="O135" s="7" t="s">
        <v>32</v>
      </c>
      <c r="P135" s="35"/>
      <c r="Q135" s="65">
        <f t="shared" ref="Q135:Q198" si="35">IFERROR(38+IF(D135&gt;8000, 8000/1000*2.2,D135/1000*2.2)+IF(IF(D135&gt;28000,(28000-8000)/1000*4.3,(D135-8000)/1000*4.3)&lt;0,0,IF(D135&gt;28000,(28000-8000)/1000*4.3,(D135-8000)/1000*4.3))+IF(D135&gt;28000,(D135-28000)/1000*7.43,0),38)</f>
        <v>38</v>
      </c>
      <c r="R135" s="36">
        <f t="shared" ref="R135:R198" si="36">IFERROR(38+IF(E135&gt;8000, 8000/1000*2.2,E135/1000*2.2)+IF(IF(E135&gt;28000,(28000-8000)/1000*4.3,(E135-8000)/1000*4.3)&lt;0,0,IF(E135&gt;28000,(28000-8000)/1000*4.3,(E135-8000)/1000*4.3))+IF(E135&gt;28000,(E135-28000)/1000*7.43,0),38)</f>
        <v>38</v>
      </c>
      <c r="S135" s="36">
        <f t="shared" ref="S135:S198" si="37">IFERROR(38+IF(F135&gt;8000, 8000/1000*2.2,F135/1000*2.2)+IF(IF(F135&gt;28000,(28000-8000)/1000*4.3,(F135-8000)/1000*4.3)&lt;0,0,IF(F135&gt;28000,(28000-8000)/1000*4.3,(F135-8000)/1000*4.3))+IF(F135&gt;28000,(F135-28000)/1000*7.43,0),38)</f>
        <v>38</v>
      </c>
      <c r="T135" s="36">
        <f t="shared" ref="T135:T198" si="38">IFERROR(38+IF(G135&gt;8000, 8000/1000*2.2,G135/1000*2.2)+IF(IF(G135&gt;28000,(28000-8000)/1000*4.3,(G135-8000)/1000*4.3)&lt;0,0,IF(G135&gt;28000,(28000-8000)/1000*4.3,(G135-8000)/1000*4.3))+IF(G135&gt;28000,(G135-28000)/1000*7.43,0),38)</f>
        <v>38</v>
      </c>
      <c r="U135" s="36">
        <f t="shared" si="33"/>
        <v>79.777999999999992</v>
      </c>
      <c r="V135" s="36">
        <f t="shared" ref="V135:V198" si="39">IFERROR(38+IF(I135&gt;8000, 8000/1000*2.2,I135/1000*2.2)+IF(IF(I135&gt;28000,(28000-8000)/1000*4.3,(I135-8000)/1000*4.3)&lt;0,0,IF(I135&gt;28000,(28000-8000)/1000*4.3,(I135-8000)/1000*4.3))+IF(I135&gt;28000,(I135-28000)/1000*7.43,0),38)</f>
        <v>45.128</v>
      </c>
      <c r="W135" s="36">
        <f t="shared" ref="W135:W198" si="40">IFERROR(38+IF(J135&gt;8000, 8000/1000*2.2,J135/1000*2.2)+IF(IF(J135&gt;28000,(28000-8000)/1000*4.3,(J135-8000)/1000*4.3)&lt;0,0,IF(J135&gt;28000,(28000-8000)/1000*4.3,(J135-8000)/1000*4.3))+IF(J135&gt;28000,(J135-28000)/1000*7.43,0),38)</f>
        <v>48.230000000000004</v>
      </c>
      <c r="X135" s="36">
        <f t="shared" ref="X135:X198" si="41">IFERROR(38+IF(K135&gt;8000, 8000/1000*2.2,K135/1000*2.2)+IF(IF(K135&gt;28000,(28000-8000)/1000*4.3,(K135-8000)/1000*4.3)&lt;0,0,IF(K135&gt;28000,(28000-8000)/1000*4.3,(K135-8000)/1000*4.3))+IF(K135&gt;28000,(K135-28000)/1000*7.43,0),38)</f>
        <v>45.061999999999998</v>
      </c>
      <c r="Y135" s="36">
        <f t="shared" ref="Y135:Y198" si="42">IFERROR(38+IF(L135&gt;8000, 8000/1000*2.2,L135/1000*2.2)+IF(IF(L135&gt;28000,(28000-8000)/1000*4.3,(L135-8000)/1000*4.3)&lt;0,0,IF(L135&gt;28000,(28000-8000)/1000*4.3,(L135-8000)/1000*4.3))+IF(L135&gt;28000,(L135-28000)/1000*7.43,0),38)</f>
        <v>46.932000000000002</v>
      </c>
      <c r="Z135" s="36">
        <f t="shared" ref="Z135:Z198" si="43">IFERROR(38+IF(M135&gt;8000, 8000/1000*2.2,M135/1000*2.2)+IF(IF(M135&gt;28000,(28000-8000)/1000*4.3,(M135-8000)/1000*4.3)&lt;0,0,IF(M135&gt;28000,(28000-8000)/1000*4.3,(M135-8000)/1000*4.3))+IF(M135&gt;28000,(M135-28000)/1000*7.43,0),38)</f>
        <v>46.161999999999999</v>
      </c>
      <c r="AA135" s="36">
        <f t="shared" ref="AA135:AA198" si="44">IFERROR(38+IF(N135&gt;8000, 8000/1000*2.2,N135/1000*2.2)+IF(IF(N135&gt;28000,(28000-8000)/1000*4.3,(N135-8000)/1000*4.3)&lt;0,0,IF(N135&gt;28000,(28000-8000)/1000*4.3,(N135-8000)/1000*4.3))+IF(N135&gt;28000,(N135-28000)/1000*7.43,0),38)</f>
        <v>45.612000000000002</v>
      </c>
      <c r="AB135" s="66">
        <f t="shared" ref="AB135:AB198" si="45">IFERROR(38+IF(O135&gt;8000, 8000/1000*2.2,O135/1000*2.2)+IF(IF(O135&gt;28000,(28000-8000)/1000*4.3,(O135-8000)/1000*4.3)&lt;0,0,IF(O135&gt;28000,(28000-8000)/1000*4.3,(O135-8000)/1000*4.3))+IF(O135&gt;28000,(O135-28000)/1000*7.43,0),38)</f>
        <v>38</v>
      </c>
      <c r="AC135" s="19">
        <f t="shared" ref="AC135:AC198" si="46">IFERROR(AVERAGE(D135:O135),"")</f>
        <v>5902.8571428571431</v>
      </c>
      <c r="AD135" s="20">
        <f t="shared" ref="AD135:AD198" si="47">SUM(D135:O135)</f>
        <v>41320</v>
      </c>
      <c r="AE135" s="192">
        <f t="shared" ref="AE135:AE198" si="48">SUM(Q135:AB135)</f>
        <v>546.904</v>
      </c>
    </row>
    <row r="136" spans="1:31" ht="15.4" x14ac:dyDescent="0.45">
      <c r="A136" s="4">
        <v>1</v>
      </c>
      <c r="B136" s="85">
        <v>345</v>
      </c>
      <c r="C136" s="91">
        <f t="shared" si="34"/>
        <v>0</v>
      </c>
      <c r="D136" s="50" t="s">
        <v>32</v>
      </c>
      <c r="E136" s="5" t="s">
        <v>32</v>
      </c>
      <c r="F136" s="51" t="s">
        <v>32</v>
      </c>
      <c r="G136" s="5" t="s">
        <v>32</v>
      </c>
      <c r="H136" s="51">
        <v>17970</v>
      </c>
      <c r="I136" s="5">
        <v>3120</v>
      </c>
      <c r="J136" s="51">
        <v>4230</v>
      </c>
      <c r="K136" s="5">
        <v>10050</v>
      </c>
      <c r="L136" s="51">
        <v>22100</v>
      </c>
      <c r="M136" s="5">
        <v>17700</v>
      </c>
      <c r="N136" s="51">
        <v>3460</v>
      </c>
      <c r="O136" s="7" t="s">
        <v>32</v>
      </c>
      <c r="P136" s="35"/>
      <c r="Q136" s="65">
        <f t="shared" si="35"/>
        <v>38</v>
      </c>
      <c r="R136" s="36">
        <f t="shared" si="36"/>
        <v>38</v>
      </c>
      <c r="S136" s="36">
        <f t="shared" si="37"/>
        <v>38</v>
      </c>
      <c r="T136" s="36">
        <f t="shared" si="38"/>
        <v>38</v>
      </c>
      <c r="U136" s="36">
        <f t="shared" ref="U136:U199" si="49">IFERROR(38+IF(H136&gt;40000, 40000/1000*2.2,H136/1000*2.2)+IF(IF(H136&gt;140000,(140000-40000)/1000*4.3,(H136-40000)/1000*4.3)&lt;0,0,IF(H136&gt;140000,(140000-40000)/1000*4.3,(H136-40000)/1000*4.3))+IF(H136&gt;140000,(H136-140000)/1000*7.43,0),38)</f>
        <v>77.533999999999992</v>
      </c>
      <c r="V136" s="36">
        <f t="shared" si="39"/>
        <v>44.864000000000004</v>
      </c>
      <c r="W136" s="36">
        <f t="shared" si="40"/>
        <v>47.305999999999997</v>
      </c>
      <c r="X136" s="36">
        <f t="shared" si="41"/>
        <v>64.415000000000006</v>
      </c>
      <c r="Y136" s="36">
        <f t="shared" si="42"/>
        <v>116.22999999999999</v>
      </c>
      <c r="Z136" s="36">
        <f t="shared" si="43"/>
        <v>97.31</v>
      </c>
      <c r="AA136" s="36">
        <f t="shared" si="44"/>
        <v>45.612000000000002</v>
      </c>
      <c r="AB136" s="66">
        <f t="shared" si="45"/>
        <v>38</v>
      </c>
      <c r="AC136" s="19">
        <f t="shared" si="46"/>
        <v>11232.857142857143</v>
      </c>
      <c r="AD136" s="20">
        <f t="shared" si="47"/>
        <v>78630</v>
      </c>
      <c r="AE136" s="192">
        <f t="shared" si="48"/>
        <v>683.27100000000007</v>
      </c>
    </row>
    <row r="137" spans="1:31" ht="15.4" x14ac:dyDescent="0.45">
      <c r="A137" s="4">
        <v>1</v>
      </c>
      <c r="B137" s="85">
        <v>346</v>
      </c>
      <c r="C137" s="91">
        <f t="shared" si="34"/>
        <v>0</v>
      </c>
      <c r="D137" s="50" t="s">
        <v>32</v>
      </c>
      <c r="E137" s="5" t="s">
        <v>32</v>
      </c>
      <c r="F137" s="51" t="s">
        <v>32</v>
      </c>
      <c r="G137" s="5" t="s">
        <v>32</v>
      </c>
      <c r="H137" s="51">
        <v>11090</v>
      </c>
      <c r="I137" s="5">
        <v>4190</v>
      </c>
      <c r="J137" s="51">
        <v>2180</v>
      </c>
      <c r="K137" s="5">
        <v>1390</v>
      </c>
      <c r="L137" s="51">
        <v>2710</v>
      </c>
      <c r="M137" s="5">
        <v>1630</v>
      </c>
      <c r="N137" s="51">
        <v>2030</v>
      </c>
      <c r="O137" s="7" t="s">
        <v>32</v>
      </c>
      <c r="P137" s="35"/>
      <c r="Q137" s="65">
        <f t="shared" si="35"/>
        <v>38</v>
      </c>
      <c r="R137" s="36">
        <f t="shared" si="36"/>
        <v>38</v>
      </c>
      <c r="S137" s="36">
        <f t="shared" si="37"/>
        <v>38</v>
      </c>
      <c r="T137" s="36">
        <f t="shared" si="38"/>
        <v>38</v>
      </c>
      <c r="U137" s="36">
        <f t="shared" si="49"/>
        <v>62.398000000000003</v>
      </c>
      <c r="V137" s="36">
        <f t="shared" si="39"/>
        <v>47.218000000000004</v>
      </c>
      <c r="W137" s="36">
        <f t="shared" si="40"/>
        <v>42.795999999999999</v>
      </c>
      <c r="X137" s="36">
        <f t="shared" si="41"/>
        <v>41.058</v>
      </c>
      <c r="Y137" s="36">
        <f t="shared" si="42"/>
        <v>43.962000000000003</v>
      </c>
      <c r="Z137" s="36">
        <f t="shared" si="43"/>
        <v>41.585999999999999</v>
      </c>
      <c r="AA137" s="36">
        <f t="shared" si="44"/>
        <v>42.466000000000001</v>
      </c>
      <c r="AB137" s="66">
        <f t="shared" si="45"/>
        <v>38</v>
      </c>
      <c r="AC137" s="19">
        <f t="shared" si="46"/>
        <v>3602.8571428571427</v>
      </c>
      <c r="AD137" s="20">
        <f t="shared" si="47"/>
        <v>25220</v>
      </c>
      <c r="AE137" s="192">
        <f t="shared" si="48"/>
        <v>511.48399999999998</v>
      </c>
    </row>
    <row r="138" spans="1:31" ht="15.4" x14ac:dyDescent="0.45">
      <c r="A138" s="4">
        <v>1</v>
      </c>
      <c r="B138" s="85">
        <v>379</v>
      </c>
      <c r="C138" s="91">
        <f t="shared" si="34"/>
        <v>0</v>
      </c>
      <c r="D138" s="50" t="s">
        <v>32</v>
      </c>
      <c r="E138" s="5" t="s">
        <v>32</v>
      </c>
      <c r="F138" s="51" t="s">
        <v>32</v>
      </c>
      <c r="G138" s="5" t="s">
        <v>32</v>
      </c>
      <c r="H138" s="51">
        <v>8220</v>
      </c>
      <c r="I138" s="5">
        <v>280</v>
      </c>
      <c r="J138" s="51">
        <v>840</v>
      </c>
      <c r="K138" s="5">
        <v>2630</v>
      </c>
      <c r="L138" s="51">
        <v>680</v>
      </c>
      <c r="M138" s="5">
        <v>3180</v>
      </c>
      <c r="N138" s="51">
        <v>1940</v>
      </c>
      <c r="O138" s="7" t="s">
        <v>32</v>
      </c>
      <c r="P138" s="35"/>
      <c r="Q138" s="65">
        <f t="shared" si="35"/>
        <v>38</v>
      </c>
      <c r="R138" s="36">
        <f t="shared" si="36"/>
        <v>38</v>
      </c>
      <c r="S138" s="36">
        <f t="shared" si="37"/>
        <v>38</v>
      </c>
      <c r="T138" s="36">
        <f t="shared" si="38"/>
        <v>38</v>
      </c>
      <c r="U138" s="36">
        <f t="shared" si="49"/>
        <v>56.084000000000003</v>
      </c>
      <c r="V138" s="36">
        <f t="shared" si="39"/>
        <v>38.616</v>
      </c>
      <c r="W138" s="36">
        <f t="shared" si="40"/>
        <v>39.847999999999999</v>
      </c>
      <c r="X138" s="36">
        <f t="shared" si="41"/>
        <v>43.786000000000001</v>
      </c>
      <c r="Y138" s="36">
        <f t="shared" si="42"/>
        <v>39.496000000000002</v>
      </c>
      <c r="Z138" s="36">
        <f t="shared" si="43"/>
        <v>44.996000000000002</v>
      </c>
      <c r="AA138" s="36">
        <f t="shared" si="44"/>
        <v>42.268000000000001</v>
      </c>
      <c r="AB138" s="66">
        <f t="shared" si="45"/>
        <v>38</v>
      </c>
      <c r="AC138" s="19">
        <f t="shared" si="46"/>
        <v>2538.5714285714284</v>
      </c>
      <c r="AD138" s="20">
        <f t="shared" si="47"/>
        <v>17770</v>
      </c>
      <c r="AE138" s="192">
        <f t="shared" si="48"/>
        <v>495.09399999999994</v>
      </c>
    </row>
    <row r="139" spans="1:31" ht="15.4" x14ac:dyDescent="0.45">
      <c r="A139" s="4">
        <v>1</v>
      </c>
      <c r="B139" s="85">
        <v>380</v>
      </c>
      <c r="C139" s="91">
        <f t="shared" si="34"/>
        <v>0</v>
      </c>
      <c r="D139" s="50" t="s">
        <v>32</v>
      </c>
      <c r="E139" s="5" t="s">
        <v>32</v>
      </c>
      <c r="F139" s="51" t="s">
        <v>32</v>
      </c>
      <c r="G139" s="5" t="s">
        <v>32</v>
      </c>
      <c r="H139" s="51">
        <v>10</v>
      </c>
      <c r="I139" s="5">
        <v>100</v>
      </c>
      <c r="J139" s="51">
        <v>4000</v>
      </c>
      <c r="K139" s="5">
        <v>6470</v>
      </c>
      <c r="L139" s="51">
        <v>6290</v>
      </c>
      <c r="M139" s="5">
        <v>4970</v>
      </c>
      <c r="N139" s="51">
        <v>3310</v>
      </c>
      <c r="O139" s="7" t="s">
        <v>32</v>
      </c>
      <c r="P139" s="35"/>
      <c r="Q139" s="65">
        <f t="shared" si="35"/>
        <v>38</v>
      </c>
      <c r="R139" s="36">
        <f t="shared" si="36"/>
        <v>38</v>
      </c>
      <c r="S139" s="36">
        <f t="shared" si="37"/>
        <v>38</v>
      </c>
      <c r="T139" s="36">
        <f t="shared" si="38"/>
        <v>38</v>
      </c>
      <c r="U139" s="36">
        <f t="shared" si="49"/>
        <v>38.021999999999998</v>
      </c>
      <c r="V139" s="36">
        <f t="shared" si="39"/>
        <v>38.22</v>
      </c>
      <c r="W139" s="36">
        <f t="shared" si="40"/>
        <v>46.8</v>
      </c>
      <c r="X139" s="36">
        <f t="shared" si="41"/>
        <v>52.234000000000002</v>
      </c>
      <c r="Y139" s="36">
        <f t="shared" si="42"/>
        <v>51.838000000000001</v>
      </c>
      <c r="Z139" s="36">
        <f t="shared" si="43"/>
        <v>48.933999999999997</v>
      </c>
      <c r="AA139" s="36">
        <f t="shared" si="44"/>
        <v>45.282000000000004</v>
      </c>
      <c r="AB139" s="66">
        <f t="shared" si="45"/>
        <v>38</v>
      </c>
      <c r="AC139" s="19">
        <f t="shared" si="46"/>
        <v>3592.8571428571427</v>
      </c>
      <c r="AD139" s="20">
        <f t="shared" si="47"/>
        <v>25150</v>
      </c>
      <c r="AE139" s="192">
        <f t="shared" si="48"/>
        <v>511.33</v>
      </c>
    </row>
    <row r="140" spans="1:31" ht="15.4" x14ac:dyDescent="0.45">
      <c r="A140" s="4">
        <v>1</v>
      </c>
      <c r="B140" s="85">
        <v>381</v>
      </c>
      <c r="C140" s="91">
        <f t="shared" si="34"/>
        <v>0</v>
      </c>
      <c r="D140" s="50" t="s">
        <v>32</v>
      </c>
      <c r="E140" s="5" t="s">
        <v>32</v>
      </c>
      <c r="F140" s="51" t="s">
        <v>32</v>
      </c>
      <c r="G140" s="5" t="s">
        <v>32</v>
      </c>
      <c r="H140" s="51">
        <v>25130</v>
      </c>
      <c r="I140" s="5">
        <v>24150</v>
      </c>
      <c r="J140" s="51">
        <v>18720</v>
      </c>
      <c r="K140" s="5">
        <v>26780</v>
      </c>
      <c r="L140" s="51">
        <v>36850</v>
      </c>
      <c r="M140" s="5">
        <v>33760</v>
      </c>
      <c r="N140" s="51">
        <v>14920</v>
      </c>
      <c r="O140" s="7" t="s">
        <v>32</v>
      </c>
      <c r="P140" s="35"/>
      <c r="Q140" s="65">
        <f t="shared" si="35"/>
        <v>38</v>
      </c>
      <c r="R140" s="36">
        <f t="shared" si="36"/>
        <v>38</v>
      </c>
      <c r="S140" s="36">
        <f t="shared" si="37"/>
        <v>38</v>
      </c>
      <c r="T140" s="36">
        <f t="shared" si="38"/>
        <v>38</v>
      </c>
      <c r="U140" s="36">
        <f t="shared" si="49"/>
        <v>93.286000000000001</v>
      </c>
      <c r="V140" s="36">
        <f t="shared" si="39"/>
        <v>125.04499999999999</v>
      </c>
      <c r="W140" s="36">
        <f t="shared" si="40"/>
        <v>101.696</v>
      </c>
      <c r="X140" s="36">
        <f t="shared" si="41"/>
        <v>136.35400000000001</v>
      </c>
      <c r="Y140" s="36">
        <f t="shared" si="42"/>
        <v>207.35550000000001</v>
      </c>
      <c r="Z140" s="36">
        <f t="shared" si="43"/>
        <v>184.39679999999998</v>
      </c>
      <c r="AA140" s="36">
        <f t="shared" si="44"/>
        <v>85.355999999999995</v>
      </c>
      <c r="AB140" s="66">
        <f t="shared" si="45"/>
        <v>38</v>
      </c>
      <c r="AC140" s="19">
        <f t="shared" si="46"/>
        <v>25758.571428571428</v>
      </c>
      <c r="AD140" s="20">
        <f t="shared" si="47"/>
        <v>180310</v>
      </c>
      <c r="AE140" s="192">
        <f t="shared" si="48"/>
        <v>1123.4893000000002</v>
      </c>
    </row>
    <row r="141" spans="1:31" ht="15.4" x14ac:dyDescent="0.45">
      <c r="A141" s="4">
        <v>1</v>
      </c>
      <c r="B141" s="85">
        <v>382</v>
      </c>
      <c r="C141" s="91">
        <f t="shared" si="34"/>
        <v>0</v>
      </c>
      <c r="D141" s="50" t="s">
        <v>32</v>
      </c>
      <c r="E141" s="5" t="s">
        <v>32</v>
      </c>
      <c r="F141" s="51" t="s">
        <v>32</v>
      </c>
      <c r="G141" s="5" t="s">
        <v>32</v>
      </c>
      <c r="H141" s="51">
        <v>26120</v>
      </c>
      <c r="I141" s="5">
        <v>16720</v>
      </c>
      <c r="J141" s="51">
        <v>25290</v>
      </c>
      <c r="K141" s="5">
        <v>48230</v>
      </c>
      <c r="L141" s="51">
        <v>44760</v>
      </c>
      <c r="M141" s="5">
        <v>15130</v>
      </c>
      <c r="N141" s="51">
        <v>1970</v>
      </c>
      <c r="O141" s="7" t="s">
        <v>32</v>
      </c>
      <c r="P141" s="35"/>
      <c r="Q141" s="65">
        <f t="shared" si="35"/>
        <v>38</v>
      </c>
      <c r="R141" s="36">
        <f t="shared" si="36"/>
        <v>38</v>
      </c>
      <c r="S141" s="36">
        <f t="shared" si="37"/>
        <v>38</v>
      </c>
      <c r="T141" s="36">
        <f t="shared" si="38"/>
        <v>38</v>
      </c>
      <c r="U141" s="36">
        <f t="shared" si="49"/>
        <v>95.463999999999999</v>
      </c>
      <c r="V141" s="36">
        <f t="shared" si="39"/>
        <v>93.096000000000004</v>
      </c>
      <c r="W141" s="36">
        <f t="shared" si="40"/>
        <v>129.947</v>
      </c>
      <c r="X141" s="36">
        <f t="shared" si="41"/>
        <v>291.90890000000002</v>
      </c>
      <c r="Y141" s="36">
        <f t="shared" si="42"/>
        <v>266.1268</v>
      </c>
      <c r="Z141" s="36">
        <f t="shared" si="43"/>
        <v>86.259</v>
      </c>
      <c r="AA141" s="36">
        <f t="shared" si="44"/>
        <v>42.334000000000003</v>
      </c>
      <c r="AB141" s="66">
        <f t="shared" si="45"/>
        <v>38</v>
      </c>
      <c r="AC141" s="19">
        <f t="shared" si="46"/>
        <v>25460</v>
      </c>
      <c r="AD141" s="20">
        <f t="shared" si="47"/>
        <v>178220</v>
      </c>
      <c r="AE141" s="192">
        <f t="shared" si="48"/>
        <v>1195.1357</v>
      </c>
    </row>
    <row r="142" spans="1:31" ht="15.4" x14ac:dyDescent="0.45">
      <c r="A142" s="4">
        <v>1</v>
      </c>
      <c r="B142" s="85">
        <v>391</v>
      </c>
      <c r="C142" s="91">
        <f t="shared" si="34"/>
        <v>0</v>
      </c>
      <c r="D142" s="50" t="s">
        <v>32</v>
      </c>
      <c r="E142" s="5" t="s">
        <v>32</v>
      </c>
      <c r="F142" s="51" t="s">
        <v>32</v>
      </c>
      <c r="G142" s="5" t="s">
        <v>32</v>
      </c>
      <c r="H142" s="51">
        <v>870</v>
      </c>
      <c r="I142" s="5">
        <v>270</v>
      </c>
      <c r="J142" s="51">
        <v>50</v>
      </c>
      <c r="K142" s="5">
        <v>10</v>
      </c>
      <c r="L142" s="51">
        <v>130</v>
      </c>
      <c r="M142" s="5">
        <v>430</v>
      </c>
      <c r="N142" s="51">
        <v>350</v>
      </c>
      <c r="O142" s="7" t="s">
        <v>32</v>
      </c>
      <c r="P142" s="35"/>
      <c r="Q142" s="65">
        <f t="shared" si="35"/>
        <v>38</v>
      </c>
      <c r="R142" s="36">
        <f t="shared" si="36"/>
        <v>38</v>
      </c>
      <c r="S142" s="36">
        <f t="shared" si="37"/>
        <v>38</v>
      </c>
      <c r="T142" s="36">
        <f t="shared" si="38"/>
        <v>38</v>
      </c>
      <c r="U142" s="36">
        <f t="shared" si="49"/>
        <v>39.914000000000001</v>
      </c>
      <c r="V142" s="36">
        <f t="shared" si="39"/>
        <v>38.594000000000001</v>
      </c>
      <c r="W142" s="36">
        <f t="shared" si="40"/>
        <v>38.11</v>
      </c>
      <c r="X142" s="36">
        <f t="shared" si="41"/>
        <v>38.021999999999998</v>
      </c>
      <c r="Y142" s="36">
        <f t="shared" si="42"/>
        <v>38.286000000000001</v>
      </c>
      <c r="Z142" s="36">
        <f t="shared" si="43"/>
        <v>38.945999999999998</v>
      </c>
      <c r="AA142" s="36">
        <f t="shared" si="44"/>
        <v>38.770000000000003</v>
      </c>
      <c r="AB142" s="66">
        <f t="shared" si="45"/>
        <v>38</v>
      </c>
      <c r="AC142" s="19">
        <f t="shared" si="46"/>
        <v>301.42857142857144</v>
      </c>
      <c r="AD142" s="20">
        <f t="shared" si="47"/>
        <v>2110</v>
      </c>
      <c r="AE142" s="192">
        <f t="shared" si="48"/>
        <v>460.64199999999994</v>
      </c>
    </row>
    <row r="143" spans="1:31" ht="15.4" x14ac:dyDescent="0.45">
      <c r="A143" s="4">
        <v>1</v>
      </c>
      <c r="B143" s="85">
        <v>393</v>
      </c>
      <c r="C143" s="91">
        <f t="shared" si="34"/>
        <v>0</v>
      </c>
      <c r="D143" s="50" t="s">
        <v>32</v>
      </c>
      <c r="E143" s="5" t="s">
        <v>32</v>
      </c>
      <c r="F143" s="51" t="s">
        <v>32</v>
      </c>
      <c r="G143" s="5" t="s">
        <v>32</v>
      </c>
      <c r="H143" s="51">
        <v>19450</v>
      </c>
      <c r="I143" s="5">
        <v>18550</v>
      </c>
      <c r="J143" s="51">
        <v>18260</v>
      </c>
      <c r="K143" s="5">
        <v>11500</v>
      </c>
      <c r="L143" s="51">
        <v>18880</v>
      </c>
      <c r="M143" s="5">
        <v>8520</v>
      </c>
      <c r="N143" s="51">
        <v>4030</v>
      </c>
      <c r="O143" s="7" t="s">
        <v>32</v>
      </c>
      <c r="P143" s="35"/>
      <c r="Q143" s="65">
        <f t="shared" si="35"/>
        <v>38</v>
      </c>
      <c r="R143" s="36">
        <f t="shared" si="36"/>
        <v>38</v>
      </c>
      <c r="S143" s="36">
        <f t="shared" si="37"/>
        <v>38</v>
      </c>
      <c r="T143" s="36">
        <f t="shared" si="38"/>
        <v>38</v>
      </c>
      <c r="U143" s="36">
        <f t="shared" si="49"/>
        <v>80.789999999999992</v>
      </c>
      <c r="V143" s="36">
        <f t="shared" si="39"/>
        <v>100.965</v>
      </c>
      <c r="W143" s="36">
        <f t="shared" si="40"/>
        <v>99.717999999999989</v>
      </c>
      <c r="X143" s="36">
        <f t="shared" si="41"/>
        <v>70.650000000000006</v>
      </c>
      <c r="Y143" s="36">
        <f t="shared" si="42"/>
        <v>102.384</v>
      </c>
      <c r="Z143" s="36">
        <f t="shared" si="43"/>
        <v>57.835999999999999</v>
      </c>
      <c r="AA143" s="36">
        <f t="shared" si="44"/>
        <v>46.866</v>
      </c>
      <c r="AB143" s="66">
        <f t="shared" si="45"/>
        <v>38</v>
      </c>
      <c r="AC143" s="19">
        <f t="shared" si="46"/>
        <v>14170</v>
      </c>
      <c r="AD143" s="20">
        <f t="shared" si="47"/>
        <v>99190</v>
      </c>
      <c r="AE143" s="192">
        <f t="shared" si="48"/>
        <v>749.20899999999995</v>
      </c>
    </row>
    <row r="144" spans="1:31" ht="15.4" x14ac:dyDescent="0.45">
      <c r="A144" s="4">
        <v>1</v>
      </c>
      <c r="B144" s="85">
        <v>394</v>
      </c>
      <c r="C144" s="91">
        <f t="shared" si="34"/>
        <v>0</v>
      </c>
      <c r="D144" s="50" t="s">
        <v>32</v>
      </c>
      <c r="E144" s="5" t="s">
        <v>32</v>
      </c>
      <c r="F144" s="51" t="s">
        <v>32</v>
      </c>
      <c r="G144" s="5" t="s">
        <v>32</v>
      </c>
      <c r="H144" s="51">
        <v>18260</v>
      </c>
      <c r="I144" s="5">
        <v>3250</v>
      </c>
      <c r="J144" s="51">
        <v>26870</v>
      </c>
      <c r="K144" s="5">
        <v>25290</v>
      </c>
      <c r="L144" s="51">
        <v>30700</v>
      </c>
      <c r="M144" s="5">
        <v>15550</v>
      </c>
      <c r="N144" s="51">
        <v>1640</v>
      </c>
      <c r="O144" s="7" t="s">
        <v>32</v>
      </c>
      <c r="P144" s="35"/>
      <c r="Q144" s="65">
        <f t="shared" si="35"/>
        <v>38</v>
      </c>
      <c r="R144" s="36">
        <f t="shared" si="36"/>
        <v>38</v>
      </c>
      <c r="S144" s="36">
        <f t="shared" si="37"/>
        <v>38</v>
      </c>
      <c r="T144" s="36">
        <f t="shared" si="38"/>
        <v>38</v>
      </c>
      <c r="U144" s="36">
        <f t="shared" si="49"/>
        <v>78.171999999999997</v>
      </c>
      <c r="V144" s="36">
        <f t="shared" si="39"/>
        <v>45.15</v>
      </c>
      <c r="W144" s="36">
        <f t="shared" si="40"/>
        <v>136.74100000000001</v>
      </c>
      <c r="X144" s="36">
        <f t="shared" si="41"/>
        <v>129.947</v>
      </c>
      <c r="Y144" s="36">
        <f t="shared" si="42"/>
        <v>161.661</v>
      </c>
      <c r="Z144" s="36">
        <f t="shared" si="43"/>
        <v>88.064999999999998</v>
      </c>
      <c r="AA144" s="36">
        <f t="shared" si="44"/>
        <v>41.607999999999997</v>
      </c>
      <c r="AB144" s="66">
        <f t="shared" si="45"/>
        <v>38</v>
      </c>
      <c r="AC144" s="19">
        <f t="shared" si="46"/>
        <v>17365.714285714286</v>
      </c>
      <c r="AD144" s="20">
        <f t="shared" si="47"/>
        <v>121560</v>
      </c>
      <c r="AE144" s="192">
        <f t="shared" si="48"/>
        <v>871.34400000000005</v>
      </c>
    </row>
    <row r="145" spans="1:31" ht="15.4" x14ac:dyDescent="0.45">
      <c r="A145" s="4">
        <v>1</v>
      </c>
      <c r="B145" s="85">
        <v>395</v>
      </c>
      <c r="C145" s="91">
        <f t="shared" si="34"/>
        <v>0</v>
      </c>
      <c r="D145" s="50" t="s">
        <v>32</v>
      </c>
      <c r="E145" s="5" t="s">
        <v>32</v>
      </c>
      <c r="F145" s="51" t="s">
        <v>32</v>
      </c>
      <c r="G145" s="5" t="s">
        <v>32</v>
      </c>
      <c r="H145" s="51">
        <v>18580</v>
      </c>
      <c r="I145" s="5">
        <v>25130</v>
      </c>
      <c r="J145" s="51">
        <v>28070</v>
      </c>
      <c r="K145" s="5">
        <v>22240</v>
      </c>
      <c r="L145" s="51">
        <v>32490</v>
      </c>
      <c r="M145" s="5">
        <v>38120</v>
      </c>
      <c r="N145" s="51">
        <v>13050</v>
      </c>
      <c r="O145" s="7" t="s">
        <v>32</v>
      </c>
      <c r="P145" s="35"/>
      <c r="Q145" s="65">
        <f t="shared" si="35"/>
        <v>38</v>
      </c>
      <c r="R145" s="36">
        <f t="shared" si="36"/>
        <v>38</v>
      </c>
      <c r="S145" s="36">
        <f t="shared" si="37"/>
        <v>38</v>
      </c>
      <c r="T145" s="36">
        <f t="shared" si="38"/>
        <v>38</v>
      </c>
      <c r="U145" s="36">
        <f t="shared" si="49"/>
        <v>78.876000000000005</v>
      </c>
      <c r="V145" s="36">
        <f t="shared" si="39"/>
        <v>129.25899999999999</v>
      </c>
      <c r="W145" s="36">
        <f t="shared" si="40"/>
        <v>142.12010000000001</v>
      </c>
      <c r="X145" s="36">
        <f t="shared" si="41"/>
        <v>116.83199999999999</v>
      </c>
      <c r="Y145" s="36">
        <f t="shared" si="42"/>
        <v>174.9607</v>
      </c>
      <c r="Z145" s="36">
        <f t="shared" si="43"/>
        <v>216.79159999999999</v>
      </c>
      <c r="AA145" s="36">
        <f t="shared" si="44"/>
        <v>77.314999999999998</v>
      </c>
      <c r="AB145" s="66">
        <f t="shared" si="45"/>
        <v>38</v>
      </c>
      <c r="AC145" s="19">
        <f t="shared" si="46"/>
        <v>25382.857142857141</v>
      </c>
      <c r="AD145" s="20">
        <f t="shared" si="47"/>
        <v>177680</v>
      </c>
      <c r="AE145" s="192">
        <f t="shared" si="48"/>
        <v>1126.1543999999999</v>
      </c>
    </row>
    <row r="146" spans="1:31" ht="15.4" x14ac:dyDescent="0.45">
      <c r="A146" s="4">
        <v>1</v>
      </c>
      <c r="B146" s="85">
        <v>396</v>
      </c>
      <c r="C146" s="91">
        <f t="shared" si="34"/>
        <v>0</v>
      </c>
      <c r="D146" s="50" t="s">
        <v>32</v>
      </c>
      <c r="E146" s="5" t="s">
        <v>32</v>
      </c>
      <c r="F146" s="51" t="s">
        <v>32</v>
      </c>
      <c r="G146" s="5" t="s">
        <v>32</v>
      </c>
      <c r="H146" s="51">
        <v>10030</v>
      </c>
      <c r="I146" s="5">
        <v>3810</v>
      </c>
      <c r="J146" s="51">
        <v>2480</v>
      </c>
      <c r="K146" s="5">
        <v>1070</v>
      </c>
      <c r="L146" s="51">
        <v>2930</v>
      </c>
      <c r="M146" s="5">
        <v>1760</v>
      </c>
      <c r="N146" s="51">
        <v>10</v>
      </c>
      <c r="O146" s="7" t="s">
        <v>32</v>
      </c>
      <c r="P146" s="35"/>
      <c r="Q146" s="65">
        <f t="shared" si="35"/>
        <v>38</v>
      </c>
      <c r="R146" s="36">
        <f t="shared" si="36"/>
        <v>38</v>
      </c>
      <c r="S146" s="36">
        <f t="shared" si="37"/>
        <v>38</v>
      </c>
      <c r="T146" s="36">
        <f t="shared" si="38"/>
        <v>38</v>
      </c>
      <c r="U146" s="36">
        <f t="shared" si="49"/>
        <v>60.066000000000003</v>
      </c>
      <c r="V146" s="36">
        <f t="shared" si="39"/>
        <v>46.382000000000005</v>
      </c>
      <c r="W146" s="36">
        <f t="shared" si="40"/>
        <v>43.456000000000003</v>
      </c>
      <c r="X146" s="36">
        <f t="shared" si="41"/>
        <v>40.353999999999999</v>
      </c>
      <c r="Y146" s="36">
        <f t="shared" si="42"/>
        <v>44.445999999999998</v>
      </c>
      <c r="Z146" s="36">
        <f t="shared" si="43"/>
        <v>41.872</v>
      </c>
      <c r="AA146" s="36">
        <f t="shared" si="44"/>
        <v>38.021999999999998</v>
      </c>
      <c r="AB146" s="66">
        <f t="shared" si="45"/>
        <v>38</v>
      </c>
      <c r="AC146" s="19">
        <f t="shared" si="46"/>
        <v>3155.7142857142858</v>
      </c>
      <c r="AD146" s="20">
        <f t="shared" si="47"/>
        <v>22090</v>
      </c>
      <c r="AE146" s="192">
        <f t="shared" si="48"/>
        <v>504.59799999999996</v>
      </c>
    </row>
    <row r="147" spans="1:31" ht="15.4" x14ac:dyDescent="0.45">
      <c r="A147" s="4">
        <v>1</v>
      </c>
      <c r="B147" s="85">
        <v>397</v>
      </c>
      <c r="C147" s="91">
        <f t="shared" si="34"/>
        <v>0</v>
      </c>
      <c r="D147" s="50" t="s">
        <v>32</v>
      </c>
      <c r="E147" s="5" t="s">
        <v>32</v>
      </c>
      <c r="F147" s="51" t="s">
        <v>32</v>
      </c>
      <c r="G147" s="5" t="s">
        <v>32</v>
      </c>
      <c r="H147" s="51">
        <v>23910</v>
      </c>
      <c r="I147" s="5">
        <v>4670</v>
      </c>
      <c r="J147" s="51">
        <v>6350</v>
      </c>
      <c r="K147" s="5">
        <v>6780</v>
      </c>
      <c r="L147" s="51">
        <v>7270</v>
      </c>
      <c r="M147" s="5">
        <v>6070</v>
      </c>
      <c r="N147" s="51">
        <v>3990</v>
      </c>
      <c r="O147" s="7" t="s">
        <v>32</v>
      </c>
      <c r="P147" s="35"/>
      <c r="Q147" s="65">
        <f t="shared" si="35"/>
        <v>38</v>
      </c>
      <c r="R147" s="36">
        <f t="shared" si="36"/>
        <v>38</v>
      </c>
      <c r="S147" s="36">
        <f t="shared" si="37"/>
        <v>38</v>
      </c>
      <c r="T147" s="36">
        <f t="shared" si="38"/>
        <v>38</v>
      </c>
      <c r="U147" s="36">
        <f t="shared" si="49"/>
        <v>90.602000000000004</v>
      </c>
      <c r="V147" s="36">
        <f t="shared" si="39"/>
        <v>48.274000000000001</v>
      </c>
      <c r="W147" s="36">
        <f t="shared" si="40"/>
        <v>51.97</v>
      </c>
      <c r="X147" s="36">
        <f t="shared" si="41"/>
        <v>52.916000000000004</v>
      </c>
      <c r="Y147" s="36">
        <f t="shared" si="42"/>
        <v>53.994</v>
      </c>
      <c r="Z147" s="36">
        <f t="shared" si="43"/>
        <v>51.353999999999999</v>
      </c>
      <c r="AA147" s="36">
        <f t="shared" si="44"/>
        <v>46.777999999999999</v>
      </c>
      <c r="AB147" s="66">
        <f t="shared" si="45"/>
        <v>38</v>
      </c>
      <c r="AC147" s="19">
        <f t="shared" si="46"/>
        <v>8434.2857142857138</v>
      </c>
      <c r="AD147" s="20">
        <f t="shared" si="47"/>
        <v>59040</v>
      </c>
      <c r="AE147" s="192">
        <f t="shared" si="48"/>
        <v>585.88799999999992</v>
      </c>
    </row>
    <row r="148" spans="1:31" ht="15.4" x14ac:dyDescent="0.45">
      <c r="A148" s="4">
        <v>1</v>
      </c>
      <c r="B148" s="85">
        <v>398</v>
      </c>
      <c r="C148" s="91">
        <f t="shared" si="34"/>
        <v>0</v>
      </c>
      <c r="D148" s="50" t="s">
        <v>32</v>
      </c>
      <c r="E148" s="5" t="s">
        <v>32</v>
      </c>
      <c r="F148" s="51" t="s">
        <v>32</v>
      </c>
      <c r="G148" s="5" t="s">
        <v>32</v>
      </c>
      <c r="H148" s="51">
        <v>9870</v>
      </c>
      <c r="I148" s="5">
        <v>70</v>
      </c>
      <c r="J148" s="51">
        <v>1360</v>
      </c>
      <c r="K148" s="5">
        <v>1420</v>
      </c>
      <c r="L148" s="51">
        <v>1320</v>
      </c>
      <c r="M148" s="5">
        <v>2600</v>
      </c>
      <c r="N148" s="51">
        <v>2440</v>
      </c>
      <c r="O148" s="7" t="s">
        <v>32</v>
      </c>
      <c r="P148" s="35"/>
      <c r="Q148" s="65">
        <f t="shared" si="35"/>
        <v>38</v>
      </c>
      <c r="R148" s="36">
        <f t="shared" si="36"/>
        <v>38</v>
      </c>
      <c r="S148" s="36">
        <f t="shared" si="37"/>
        <v>38</v>
      </c>
      <c r="T148" s="36">
        <f t="shared" si="38"/>
        <v>38</v>
      </c>
      <c r="U148" s="36">
        <f t="shared" si="49"/>
        <v>59.713999999999999</v>
      </c>
      <c r="V148" s="36">
        <f t="shared" si="39"/>
        <v>38.154000000000003</v>
      </c>
      <c r="W148" s="36">
        <f t="shared" si="40"/>
        <v>40.991999999999997</v>
      </c>
      <c r="X148" s="36">
        <f t="shared" si="41"/>
        <v>41.124000000000002</v>
      </c>
      <c r="Y148" s="36">
        <f t="shared" si="42"/>
        <v>40.904000000000003</v>
      </c>
      <c r="Z148" s="36">
        <f t="shared" si="43"/>
        <v>43.72</v>
      </c>
      <c r="AA148" s="36">
        <f t="shared" si="44"/>
        <v>43.368000000000002</v>
      </c>
      <c r="AB148" s="66">
        <f t="shared" si="45"/>
        <v>38</v>
      </c>
      <c r="AC148" s="19">
        <f t="shared" si="46"/>
        <v>2725.7142857142858</v>
      </c>
      <c r="AD148" s="20">
        <f t="shared" si="47"/>
        <v>19080</v>
      </c>
      <c r="AE148" s="192">
        <f t="shared" si="48"/>
        <v>497.97600000000006</v>
      </c>
    </row>
    <row r="149" spans="1:31" ht="15.4" x14ac:dyDescent="0.45">
      <c r="A149" s="4">
        <v>1</v>
      </c>
      <c r="B149" s="85">
        <v>403</v>
      </c>
      <c r="C149" s="91">
        <f t="shared" si="34"/>
        <v>0</v>
      </c>
      <c r="D149" s="50" t="s">
        <v>32</v>
      </c>
      <c r="E149" s="5" t="s">
        <v>32</v>
      </c>
      <c r="F149" s="51" t="s">
        <v>32</v>
      </c>
      <c r="G149" s="5" t="s">
        <v>32</v>
      </c>
      <c r="H149" s="51">
        <v>2660</v>
      </c>
      <c r="I149" s="5">
        <v>340</v>
      </c>
      <c r="J149" s="51">
        <v>1280</v>
      </c>
      <c r="K149" s="5">
        <v>26270</v>
      </c>
      <c r="L149" s="51">
        <v>70180</v>
      </c>
      <c r="M149" s="5">
        <v>55950</v>
      </c>
      <c r="N149" s="51">
        <v>14520</v>
      </c>
      <c r="O149" s="7" t="s">
        <v>32</v>
      </c>
      <c r="P149" s="35"/>
      <c r="Q149" s="65">
        <f t="shared" si="35"/>
        <v>38</v>
      </c>
      <c r="R149" s="36">
        <f t="shared" si="36"/>
        <v>38</v>
      </c>
      <c r="S149" s="36">
        <f t="shared" si="37"/>
        <v>38</v>
      </c>
      <c r="T149" s="36">
        <f t="shared" si="38"/>
        <v>38</v>
      </c>
      <c r="U149" s="36">
        <f t="shared" si="49"/>
        <v>43.852000000000004</v>
      </c>
      <c r="V149" s="36">
        <f t="shared" si="39"/>
        <v>38.747999999999998</v>
      </c>
      <c r="W149" s="36">
        <f t="shared" si="40"/>
        <v>40.816000000000003</v>
      </c>
      <c r="X149" s="36">
        <f t="shared" si="41"/>
        <v>134.161</v>
      </c>
      <c r="Y149" s="36">
        <f t="shared" si="42"/>
        <v>454.99739999999997</v>
      </c>
      <c r="Z149" s="36">
        <f t="shared" si="43"/>
        <v>349.26850000000002</v>
      </c>
      <c r="AA149" s="36">
        <f t="shared" si="44"/>
        <v>83.635999999999996</v>
      </c>
      <c r="AB149" s="66">
        <f t="shared" si="45"/>
        <v>38</v>
      </c>
      <c r="AC149" s="19">
        <f t="shared" si="46"/>
        <v>24457.142857142859</v>
      </c>
      <c r="AD149" s="20">
        <f t="shared" si="47"/>
        <v>171200</v>
      </c>
      <c r="AE149" s="192">
        <f t="shared" si="48"/>
        <v>1335.4789000000001</v>
      </c>
    </row>
    <row r="150" spans="1:31" ht="15.4" x14ac:dyDescent="0.45">
      <c r="A150" s="4">
        <v>1</v>
      </c>
      <c r="B150" s="85">
        <v>404</v>
      </c>
      <c r="C150" s="91">
        <f t="shared" si="34"/>
        <v>0</v>
      </c>
      <c r="D150" s="50" t="s">
        <v>32</v>
      </c>
      <c r="E150" s="5" t="s">
        <v>32</v>
      </c>
      <c r="F150" s="51" t="s">
        <v>32</v>
      </c>
      <c r="G150" s="5" t="s">
        <v>32</v>
      </c>
      <c r="H150" s="51">
        <v>10130</v>
      </c>
      <c r="I150" s="5">
        <v>8380</v>
      </c>
      <c r="J150" s="51">
        <v>25650</v>
      </c>
      <c r="K150" s="5">
        <v>26370</v>
      </c>
      <c r="L150" s="51">
        <v>25580</v>
      </c>
      <c r="M150" s="5">
        <v>27650</v>
      </c>
      <c r="N150" s="51">
        <v>13540</v>
      </c>
      <c r="O150" s="7" t="s">
        <v>32</v>
      </c>
      <c r="P150" s="35"/>
      <c r="Q150" s="65">
        <f t="shared" si="35"/>
        <v>38</v>
      </c>
      <c r="R150" s="36">
        <f t="shared" si="36"/>
        <v>38</v>
      </c>
      <c r="S150" s="36">
        <f t="shared" si="37"/>
        <v>38</v>
      </c>
      <c r="T150" s="36">
        <f t="shared" si="38"/>
        <v>38</v>
      </c>
      <c r="U150" s="36">
        <f t="shared" si="49"/>
        <v>60.286000000000001</v>
      </c>
      <c r="V150" s="36">
        <f t="shared" si="39"/>
        <v>57.234000000000002</v>
      </c>
      <c r="W150" s="36">
        <f t="shared" si="40"/>
        <v>131.495</v>
      </c>
      <c r="X150" s="36">
        <f t="shared" si="41"/>
        <v>134.59100000000001</v>
      </c>
      <c r="Y150" s="36">
        <f t="shared" si="42"/>
        <v>131.19399999999999</v>
      </c>
      <c r="Z150" s="36">
        <f t="shared" si="43"/>
        <v>140.095</v>
      </c>
      <c r="AA150" s="36">
        <f t="shared" si="44"/>
        <v>79.421999999999997</v>
      </c>
      <c r="AB150" s="66">
        <f t="shared" si="45"/>
        <v>38</v>
      </c>
      <c r="AC150" s="19">
        <f t="shared" si="46"/>
        <v>19614.285714285714</v>
      </c>
      <c r="AD150" s="20">
        <f t="shared" si="47"/>
        <v>137300</v>
      </c>
      <c r="AE150" s="192">
        <f t="shared" si="48"/>
        <v>924.31700000000001</v>
      </c>
    </row>
    <row r="151" spans="1:31" ht="15.4" x14ac:dyDescent="0.45">
      <c r="A151" s="4">
        <v>1</v>
      </c>
      <c r="B151" s="85">
        <v>405</v>
      </c>
      <c r="C151" s="91">
        <f t="shared" si="34"/>
        <v>0</v>
      </c>
      <c r="D151" s="50" t="s">
        <v>32</v>
      </c>
      <c r="E151" s="5" t="s">
        <v>32</v>
      </c>
      <c r="F151" s="51" t="s">
        <v>32</v>
      </c>
      <c r="G151" s="5" t="s">
        <v>32</v>
      </c>
      <c r="H151" s="51">
        <v>68130</v>
      </c>
      <c r="I151" s="5">
        <v>5240</v>
      </c>
      <c r="J151" s="51">
        <v>13630</v>
      </c>
      <c r="K151" s="5">
        <v>8220</v>
      </c>
      <c r="L151" s="51">
        <v>13480</v>
      </c>
      <c r="M151" s="5">
        <v>7280</v>
      </c>
      <c r="N151" s="51">
        <v>3280</v>
      </c>
      <c r="O151" s="7" t="s">
        <v>32</v>
      </c>
      <c r="P151" s="35"/>
      <c r="Q151" s="65">
        <f t="shared" si="35"/>
        <v>38</v>
      </c>
      <c r="R151" s="36">
        <f t="shared" si="36"/>
        <v>38</v>
      </c>
      <c r="S151" s="36">
        <f t="shared" si="37"/>
        <v>38</v>
      </c>
      <c r="T151" s="36">
        <f t="shared" si="38"/>
        <v>38</v>
      </c>
      <c r="U151" s="36">
        <f t="shared" si="49"/>
        <v>246.959</v>
      </c>
      <c r="V151" s="36">
        <f t="shared" si="39"/>
        <v>49.528000000000006</v>
      </c>
      <c r="W151" s="36">
        <f t="shared" si="40"/>
        <v>79.808999999999997</v>
      </c>
      <c r="X151" s="36">
        <f t="shared" si="41"/>
        <v>56.545999999999999</v>
      </c>
      <c r="Y151" s="36">
        <f t="shared" si="42"/>
        <v>79.164000000000001</v>
      </c>
      <c r="Z151" s="36">
        <f t="shared" si="43"/>
        <v>54.016000000000005</v>
      </c>
      <c r="AA151" s="36">
        <f t="shared" si="44"/>
        <v>45.216000000000001</v>
      </c>
      <c r="AB151" s="66">
        <f t="shared" si="45"/>
        <v>38</v>
      </c>
      <c r="AC151" s="19">
        <f t="shared" si="46"/>
        <v>17037.142857142859</v>
      </c>
      <c r="AD151" s="20">
        <f t="shared" si="47"/>
        <v>119260</v>
      </c>
      <c r="AE151" s="192">
        <f t="shared" si="48"/>
        <v>801.23800000000006</v>
      </c>
    </row>
    <row r="152" spans="1:31" ht="15.4" x14ac:dyDescent="0.45">
      <c r="A152" s="4">
        <v>1</v>
      </c>
      <c r="B152" s="85">
        <v>406</v>
      </c>
      <c r="C152" s="91">
        <f t="shared" si="34"/>
        <v>0</v>
      </c>
      <c r="D152" s="50" t="s">
        <v>32</v>
      </c>
      <c r="E152" s="5" t="s">
        <v>32</v>
      </c>
      <c r="F152" s="51" t="s">
        <v>32</v>
      </c>
      <c r="G152" s="5" t="s">
        <v>32</v>
      </c>
      <c r="H152" s="51">
        <v>4240</v>
      </c>
      <c r="I152" s="5">
        <v>90</v>
      </c>
      <c r="J152" s="51">
        <v>1320</v>
      </c>
      <c r="K152" s="5">
        <v>590</v>
      </c>
      <c r="L152" s="51">
        <v>1830</v>
      </c>
      <c r="M152" s="5">
        <v>1420</v>
      </c>
      <c r="N152" s="51">
        <v>1530</v>
      </c>
      <c r="O152" s="7" t="s">
        <v>32</v>
      </c>
      <c r="P152" s="35"/>
      <c r="Q152" s="65">
        <f t="shared" si="35"/>
        <v>38</v>
      </c>
      <c r="R152" s="36">
        <f t="shared" si="36"/>
        <v>38</v>
      </c>
      <c r="S152" s="36">
        <f t="shared" si="37"/>
        <v>38</v>
      </c>
      <c r="T152" s="36">
        <f t="shared" si="38"/>
        <v>38</v>
      </c>
      <c r="U152" s="36">
        <f t="shared" si="49"/>
        <v>47.328000000000003</v>
      </c>
      <c r="V152" s="36">
        <f t="shared" si="39"/>
        <v>38.198</v>
      </c>
      <c r="W152" s="36">
        <f t="shared" si="40"/>
        <v>40.904000000000003</v>
      </c>
      <c r="X152" s="36">
        <f t="shared" si="41"/>
        <v>39.298000000000002</v>
      </c>
      <c r="Y152" s="36">
        <f t="shared" si="42"/>
        <v>42.026000000000003</v>
      </c>
      <c r="Z152" s="36">
        <f t="shared" si="43"/>
        <v>41.124000000000002</v>
      </c>
      <c r="AA152" s="36">
        <f t="shared" si="44"/>
        <v>41.366</v>
      </c>
      <c r="AB152" s="66">
        <f t="shared" si="45"/>
        <v>38</v>
      </c>
      <c r="AC152" s="19">
        <f t="shared" si="46"/>
        <v>1574.2857142857142</v>
      </c>
      <c r="AD152" s="20">
        <f t="shared" si="47"/>
        <v>11020</v>
      </c>
      <c r="AE152" s="192">
        <f t="shared" si="48"/>
        <v>480.24400000000003</v>
      </c>
    </row>
    <row r="153" spans="1:31" ht="15.4" x14ac:dyDescent="0.45">
      <c r="A153" s="4">
        <v>1</v>
      </c>
      <c r="B153" s="85">
        <v>411</v>
      </c>
      <c r="C153" s="91">
        <f t="shared" si="34"/>
        <v>0</v>
      </c>
      <c r="D153" s="50" t="s">
        <v>32</v>
      </c>
      <c r="E153" s="5" t="s">
        <v>32</v>
      </c>
      <c r="F153" s="51" t="s">
        <v>32</v>
      </c>
      <c r="G153" s="5" t="s">
        <v>32</v>
      </c>
      <c r="H153" s="51">
        <v>8970</v>
      </c>
      <c r="I153" s="5">
        <v>8370</v>
      </c>
      <c r="J153" s="51">
        <v>11000</v>
      </c>
      <c r="K153" s="5">
        <v>6460</v>
      </c>
      <c r="L153" s="51">
        <v>8360</v>
      </c>
      <c r="M153" s="5">
        <v>30880</v>
      </c>
      <c r="N153" s="51">
        <v>7200</v>
      </c>
      <c r="O153" s="7" t="s">
        <v>32</v>
      </c>
      <c r="P153" s="35"/>
      <c r="Q153" s="65">
        <f t="shared" si="35"/>
        <v>38</v>
      </c>
      <c r="R153" s="36">
        <f t="shared" si="36"/>
        <v>38</v>
      </c>
      <c r="S153" s="36">
        <f t="shared" si="37"/>
        <v>38</v>
      </c>
      <c r="T153" s="36">
        <f t="shared" si="38"/>
        <v>38</v>
      </c>
      <c r="U153" s="36">
        <f t="shared" si="49"/>
        <v>57.734000000000002</v>
      </c>
      <c r="V153" s="36">
        <f t="shared" si="39"/>
        <v>57.191000000000003</v>
      </c>
      <c r="W153" s="36">
        <f t="shared" si="40"/>
        <v>68.5</v>
      </c>
      <c r="X153" s="36">
        <f t="shared" si="41"/>
        <v>52.212000000000003</v>
      </c>
      <c r="Y153" s="36">
        <f t="shared" si="42"/>
        <v>57.148000000000003</v>
      </c>
      <c r="Z153" s="36">
        <f t="shared" si="43"/>
        <v>162.9984</v>
      </c>
      <c r="AA153" s="36">
        <f t="shared" si="44"/>
        <v>53.84</v>
      </c>
      <c r="AB153" s="66">
        <f t="shared" si="45"/>
        <v>38</v>
      </c>
      <c r="AC153" s="19">
        <f t="shared" si="46"/>
        <v>11605.714285714286</v>
      </c>
      <c r="AD153" s="20">
        <f t="shared" si="47"/>
        <v>81240</v>
      </c>
      <c r="AE153" s="192">
        <f t="shared" si="48"/>
        <v>699.62340000000006</v>
      </c>
    </row>
    <row r="154" spans="1:31" ht="15.4" x14ac:dyDescent="0.45">
      <c r="A154" s="4">
        <v>1</v>
      </c>
      <c r="B154" s="85">
        <v>413</v>
      </c>
      <c r="C154" s="91">
        <f t="shared" si="34"/>
        <v>0</v>
      </c>
      <c r="D154" s="50" t="s">
        <v>32</v>
      </c>
      <c r="E154" s="5" t="s">
        <v>32</v>
      </c>
      <c r="F154" s="51" t="s">
        <v>32</v>
      </c>
      <c r="G154" s="5" t="s">
        <v>32</v>
      </c>
      <c r="H154" s="51">
        <v>12100</v>
      </c>
      <c r="I154" s="5">
        <v>11940</v>
      </c>
      <c r="J154" s="51">
        <v>7940</v>
      </c>
      <c r="K154" s="5">
        <v>11140</v>
      </c>
      <c r="L154" s="51">
        <v>11630</v>
      </c>
      <c r="M154" s="5">
        <v>12940</v>
      </c>
      <c r="N154" s="51">
        <v>3820</v>
      </c>
      <c r="O154" s="7" t="s">
        <v>32</v>
      </c>
      <c r="P154" s="35"/>
      <c r="Q154" s="65">
        <f t="shared" si="35"/>
        <v>38</v>
      </c>
      <c r="R154" s="36">
        <f t="shared" si="36"/>
        <v>38</v>
      </c>
      <c r="S154" s="36">
        <f t="shared" si="37"/>
        <v>38</v>
      </c>
      <c r="T154" s="36">
        <f t="shared" si="38"/>
        <v>38</v>
      </c>
      <c r="U154" s="36">
        <f t="shared" si="49"/>
        <v>64.62</v>
      </c>
      <c r="V154" s="36">
        <f t="shared" si="39"/>
        <v>72.542000000000002</v>
      </c>
      <c r="W154" s="36">
        <f t="shared" si="40"/>
        <v>55.468000000000004</v>
      </c>
      <c r="X154" s="36">
        <f t="shared" si="41"/>
        <v>69.102000000000004</v>
      </c>
      <c r="Y154" s="36">
        <f t="shared" si="42"/>
        <v>71.209000000000003</v>
      </c>
      <c r="Z154" s="36">
        <f t="shared" si="43"/>
        <v>76.841999999999999</v>
      </c>
      <c r="AA154" s="36">
        <f t="shared" si="44"/>
        <v>46.403999999999996</v>
      </c>
      <c r="AB154" s="66">
        <f t="shared" si="45"/>
        <v>38</v>
      </c>
      <c r="AC154" s="19">
        <f t="shared" si="46"/>
        <v>10215.714285714286</v>
      </c>
      <c r="AD154" s="20">
        <f t="shared" si="47"/>
        <v>71510</v>
      </c>
      <c r="AE154" s="192">
        <f t="shared" si="48"/>
        <v>646.18700000000013</v>
      </c>
    </row>
    <row r="155" spans="1:31" ht="15.4" x14ac:dyDescent="0.45">
      <c r="A155" s="4">
        <v>1</v>
      </c>
      <c r="B155" s="85">
        <v>414</v>
      </c>
      <c r="C155" s="91">
        <f t="shared" si="34"/>
        <v>0</v>
      </c>
      <c r="D155" s="50" t="s">
        <v>32</v>
      </c>
      <c r="E155" s="5" t="s">
        <v>32</v>
      </c>
      <c r="F155" s="51" t="s">
        <v>32</v>
      </c>
      <c r="G155" s="5" t="s">
        <v>32</v>
      </c>
      <c r="H155" s="51">
        <v>55930</v>
      </c>
      <c r="I155" s="5">
        <v>51370</v>
      </c>
      <c r="J155" s="51">
        <v>50870</v>
      </c>
      <c r="K155" s="5">
        <v>48540</v>
      </c>
      <c r="L155" s="51">
        <v>68280</v>
      </c>
      <c r="M155" s="5">
        <v>28670</v>
      </c>
      <c r="N155" s="51">
        <v>2750</v>
      </c>
      <c r="O155" s="7" t="s">
        <v>32</v>
      </c>
      <c r="P155" s="35"/>
      <c r="Q155" s="65">
        <f t="shared" si="35"/>
        <v>38</v>
      </c>
      <c r="R155" s="36">
        <f t="shared" si="36"/>
        <v>38</v>
      </c>
      <c r="S155" s="36">
        <f t="shared" si="37"/>
        <v>38</v>
      </c>
      <c r="T155" s="36">
        <f t="shared" si="38"/>
        <v>38</v>
      </c>
      <c r="U155" s="36">
        <f t="shared" si="49"/>
        <v>194.499</v>
      </c>
      <c r="V155" s="36">
        <f t="shared" si="39"/>
        <v>315.23910000000001</v>
      </c>
      <c r="W155" s="36">
        <f t="shared" si="40"/>
        <v>311.52409999999998</v>
      </c>
      <c r="X155" s="36">
        <f t="shared" si="41"/>
        <v>294.2122</v>
      </c>
      <c r="Y155" s="36">
        <f t="shared" si="42"/>
        <v>440.88040000000001</v>
      </c>
      <c r="Z155" s="36">
        <f t="shared" si="43"/>
        <v>146.57810000000001</v>
      </c>
      <c r="AA155" s="36">
        <f t="shared" si="44"/>
        <v>44.05</v>
      </c>
      <c r="AB155" s="66">
        <f t="shared" si="45"/>
        <v>38</v>
      </c>
      <c r="AC155" s="19">
        <f t="shared" si="46"/>
        <v>43772.857142857145</v>
      </c>
      <c r="AD155" s="20">
        <f t="shared" si="47"/>
        <v>306410</v>
      </c>
      <c r="AE155" s="192">
        <f t="shared" si="48"/>
        <v>1936.9829</v>
      </c>
    </row>
    <row r="156" spans="1:31" ht="15.4" x14ac:dyDescent="0.45">
      <c r="A156" s="4">
        <v>1</v>
      </c>
      <c r="B156" s="85">
        <v>415</v>
      </c>
      <c r="C156" s="91">
        <f t="shared" si="34"/>
        <v>0</v>
      </c>
      <c r="D156" s="50" t="s">
        <v>32</v>
      </c>
      <c r="E156" s="5" t="s">
        <v>32</v>
      </c>
      <c r="F156" s="51" t="s">
        <v>32</v>
      </c>
      <c r="G156" s="5" t="s">
        <v>32</v>
      </c>
      <c r="H156" s="51">
        <v>24940</v>
      </c>
      <c r="I156" s="5">
        <v>2150</v>
      </c>
      <c r="J156" s="51">
        <v>15460</v>
      </c>
      <c r="K156" s="5">
        <v>8120</v>
      </c>
      <c r="L156" s="51">
        <v>22180</v>
      </c>
      <c r="M156" s="5">
        <v>18660</v>
      </c>
      <c r="N156" s="51">
        <v>12420</v>
      </c>
      <c r="O156" s="7" t="s">
        <v>32</v>
      </c>
      <c r="P156" s="35"/>
      <c r="Q156" s="65">
        <f t="shared" si="35"/>
        <v>38</v>
      </c>
      <c r="R156" s="36">
        <f t="shared" si="36"/>
        <v>38</v>
      </c>
      <c r="S156" s="36">
        <f t="shared" si="37"/>
        <v>38</v>
      </c>
      <c r="T156" s="36">
        <f t="shared" si="38"/>
        <v>38</v>
      </c>
      <c r="U156" s="36">
        <f t="shared" si="49"/>
        <v>92.868000000000009</v>
      </c>
      <c r="V156" s="36">
        <f t="shared" si="39"/>
        <v>42.730000000000004</v>
      </c>
      <c r="W156" s="36">
        <f t="shared" si="40"/>
        <v>87.677999999999997</v>
      </c>
      <c r="X156" s="36">
        <f t="shared" si="41"/>
        <v>56.116</v>
      </c>
      <c r="Y156" s="36">
        <f t="shared" si="42"/>
        <v>116.574</v>
      </c>
      <c r="Z156" s="36">
        <f t="shared" si="43"/>
        <v>101.438</v>
      </c>
      <c r="AA156" s="36">
        <f t="shared" si="44"/>
        <v>74.605999999999995</v>
      </c>
      <c r="AB156" s="66">
        <f t="shared" si="45"/>
        <v>38</v>
      </c>
      <c r="AC156" s="19">
        <f t="shared" si="46"/>
        <v>14847.142857142857</v>
      </c>
      <c r="AD156" s="20">
        <f t="shared" si="47"/>
        <v>103930</v>
      </c>
      <c r="AE156" s="192">
        <f t="shared" si="48"/>
        <v>762.01</v>
      </c>
    </row>
    <row r="157" spans="1:31" ht="15.4" x14ac:dyDescent="0.45">
      <c r="A157" s="4">
        <v>1</v>
      </c>
      <c r="B157" s="85">
        <v>416</v>
      </c>
      <c r="C157" s="91">
        <f t="shared" si="34"/>
        <v>0</v>
      </c>
      <c r="D157" s="50" t="s">
        <v>32</v>
      </c>
      <c r="E157" s="5" t="s">
        <v>32</v>
      </c>
      <c r="F157" s="51" t="s">
        <v>32</v>
      </c>
      <c r="G157" s="5" t="s">
        <v>32</v>
      </c>
      <c r="H157" s="51" t="s">
        <v>32</v>
      </c>
      <c r="I157" s="5" t="s">
        <v>32</v>
      </c>
      <c r="J157" s="51">
        <v>5850</v>
      </c>
      <c r="K157" s="5">
        <v>41600</v>
      </c>
      <c r="L157" s="51">
        <v>19300</v>
      </c>
      <c r="M157" s="5">
        <v>16100</v>
      </c>
      <c r="N157" s="51">
        <v>1900</v>
      </c>
      <c r="O157" s="7" t="s">
        <v>32</v>
      </c>
      <c r="P157" s="35"/>
      <c r="Q157" s="65">
        <f t="shared" si="35"/>
        <v>38</v>
      </c>
      <c r="R157" s="36">
        <f t="shared" si="36"/>
        <v>38</v>
      </c>
      <c r="S157" s="36">
        <f t="shared" si="37"/>
        <v>38</v>
      </c>
      <c r="T157" s="36">
        <f t="shared" si="38"/>
        <v>38</v>
      </c>
      <c r="U157" s="36">
        <f t="shared" si="49"/>
        <v>38</v>
      </c>
      <c r="V157" s="36">
        <f t="shared" si="39"/>
        <v>38</v>
      </c>
      <c r="W157" s="36">
        <f t="shared" si="40"/>
        <v>50.870000000000005</v>
      </c>
      <c r="X157" s="36">
        <f t="shared" si="41"/>
        <v>242.64799999999997</v>
      </c>
      <c r="Y157" s="36">
        <f t="shared" si="42"/>
        <v>104.19</v>
      </c>
      <c r="Z157" s="36">
        <f t="shared" si="43"/>
        <v>90.43</v>
      </c>
      <c r="AA157" s="36">
        <f t="shared" si="44"/>
        <v>42.18</v>
      </c>
      <c r="AB157" s="66">
        <f t="shared" si="45"/>
        <v>38</v>
      </c>
      <c r="AC157" s="19">
        <f t="shared" si="46"/>
        <v>16950</v>
      </c>
      <c r="AD157" s="20">
        <f t="shared" si="47"/>
        <v>84750</v>
      </c>
      <c r="AE157" s="192">
        <f t="shared" si="48"/>
        <v>796.3180000000001</v>
      </c>
    </row>
    <row r="158" spans="1:31" ht="15.4" x14ac:dyDescent="0.45">
      <c r="A158" s="4">
        <v>1</v>
      </c>
      <c r="B158" s="85">
        <v>417</v>
      </c>
      <c r="C158" s="91">
        <f t="shared" si="34"/>
        <v>0</v>
      </c>
      <c r="D158" s="50" t="s">
        <v>32</v>
      </c>
      <c r="E158" s="5" t="s">
        <v>32</v>
      </c>
      <c r="F158" s="51" t="s">
        <v>32</v>
      </c>
      <c r="G158" s="5" t="s">
        <v>32</v>
      </c>
      <c r="H158" s="51">
        <v>33080</v>
      </c>
      <c r="I158" s="5">
        <v>12350</v>
      </c>
      <c r="J158" s="51">
        <v>8380</v>
      </c>
      <c r="K158" s="5">
        <v>28660</v>
      </c>
      <c r="L158" s="51">
        <v>45070</v>
      </c>
      <c r="M158" s="5">
        <v>31010</v>
      </c>
      <c r="N158" s="51">
        <v>5730</v>
      </c>
      <c r="O158" s="7" t="s">
        <v>32</v>
      </c>
      <c r="P158" s="35"/>
      <c r="Q158" s="65">
        <f t="shared" si="35"/>
        <v>38</v>
      </c>
      <c r="R158" s="36">
        <f t="shared" si="36"/>
        <v>38</v>
      </c>
      <c r="S158" s="36">
        <f t="shared" si="37"/>
        <v>38</v>
      </c>
      <c r="T158" s="36">
        <f t="shared" si="38"/>
        <v>38</v>
      </c>
      <c r="U158" s="36">
        <f t="shared" si="49"/>
        <v>110.776</v>
      </c>
      <c r="V158" s="36">
        <f t="shared" si="39"/>
        <v>74.305000000000007</v>
      </c>
      <c r="W158" s="36">
        <f t="shared" si="40"/>
        <v>57.234000000000002</v>
      </c>
      <c r="X158" s="36">
        <f t="shared" si="41"/>
        <v>146.50379999999998</v>
      </c>
      <c r="Y158" s="36">
        <f t="shared" si="42"/>
        <v>268.43009999999998</v>
      </c>
      <c r="Z158" s="36">
        <f t="shared" si="43"/>
        <v>163.96429999999998</v>
      </c>
      <c r="AA158" s="36">
        <f t="shared" si="44"/>
        <v>50.606000000000002</v>
      </c>
      <c r="AB158" s="66">
        <f t="shared" si="45"/>
        <v>38</v>
      </c>
      <c r="AC158" s="19">
        <f t="shared" si="46"/>
        <v>23468.571428571428</v>
      </c>
      <c r="AD158" s="20">
        <f t="shared" si="47"/>
        <v>164280</v>
      </c>
      <c r="AE158" s="192">
        <f t="shared" si="48"/>
        <v>1061.8191999999999</v>
      </c>
    </row>
    <row r="159" spans="1:31" ht="15.4" x14ac:dyDescent="0.45">
      <c r="A159" s="4">
        <v>1</v>
      </c>
      <c r="B159" s="85">
        <v>418</v>
      </c>
      <c r="C159" s="91">
        <f t="shared" si="34"/>
        <v>0</v>
      </c>
      <c r="D159" s="50" t="s">
        <v>32</v>
      </c>
      <c r="E159" s="5" t="s">
        <v>32</v>
      </c>
      <c r="F159" s="51" t="s">
        <v>32</v>
      </c>
      <c r="G159" s="5" t="s">
        <v>32</v>
      </c>
      <c r="H159" s="51">
        <v>3660</v>
      </c>
      <c r="I159" s="5">
        <v>4150</v>
      </c>
      <c r="J159" s="51">
        <v>13640</v>
      </c>
      <c r="K159" s="5">
        <v>8430</v>
      </c>
      <c r="L159" s="51">
        <v>13580</v>
      </c>
      <c r="M159" s="5">
        <v>10410</v>
      </c>
      <c r="N159" s="51">
        <v>3250</v>
      </c>
      <c r="O159" s="7" t="s">
        <v>32</v>
      </c>
      <c r="P159" s="35"/>
      <c r="Q159" s="65">
        <f t="shared" si="35"/>
        <v>38</v>
      </c>
      <c r="R159" s="36">
        <f t="shared" si="36"/>
        <v>38</v>
      </c>
      <c r="S159" s="36">
        <f t="shared" si="37"/>
        <v>38</v>
      </c>
      <c r="T159" s="36">
        <f t="shared" si="38"/>
        <v>38</v>
      </c>
      <c r="U159" s="36">
        <f t="shared" si="49"/>
        <v>46.052</v>
      </c>
      <c r="V159" s="36">
        <f t="shared" si="39"/>
        <v>47.13</v>
      </c>
      <c r="W159" s="36">
        <f t="shared" si="40"/>
        <v>79.852000000000004</v>
      </c>
      <c r="X159" s="36">
        <f t="shared" si="41"/>
        <v>57.448999999999998</v>
      </c>
      <c r="Y159" s="36">
        <f t="shared" si="42"/>
        <v>79.593999999999994</v>
      </c>
      <c r="Z159" s="36">
        <f t="shared" si="43"/>
        <v>65.962999999999994</v>
      </c>
      <c r="AA159" s="36">
        <f t="shared" si="44"/>
        <v>45.15</v>
      </c>
      <c r="AB159" s="66">
        <f t="shared" si="45"/>
        <v>38</v>
      </c>
      <c r="AC159" s="19">
        <f t="shared" si="46"/>
        <v>8160</v>
      </c>
      <c r="AD159" s="20">
        <f t="shared" si="47"/>
        <v>57120</v>
      </c>
      <c r="AE159" s="192">
        <f t="shared" si="48"/>
        <v>611.18999999999994</v>
      </c>
    </row>
    <row r="160" spans="1:31" ht="15.4" x14ac:dyDescent="0.45">
      <c r="A160" s="4">
        <v>1</v>
      </c>
      <c r="B160" s="85">
        <v>419</v>
      </c>
      <c r="C160" s="91">
        <f t="shared" si="34"/>
        <v>0</v>
      </c>
      <c r="D160" s="50" t="s">
        <v>32</v>
      </c>
      <c r="E160" s="5" t="s">
        <v>32</v>
      </c>
      <c r="F160" s="51" t="s">
        <v>32</v>
      </c>
      <c r="G160" s="5" t="s">
        <v>32</v>
      </c>
      <c r="H160" s="51">
        <v>5160</v>
      </c>
      <c r="I160" s="5">
        <v>9980</v>
      </c>
      <c r="J160" s="51">
        <v>5630</v>
      </c>
      <c r="K160" s="5">
        <v>2020</v>
      </c>
      <c r="L160" s="51">
        <v>1720</v>
      </c>
      <c r="M160" s="5">
        <v>2140</v>
      </c>
      <c r="N160" s="51">
        <v>1650</v>
      </c>
      <c r="O160" s="7" t="s">
        <v>32</v>
      </c>
      <c r="P160" s="35"/>
      <c r="Q160" s="65">
        <f t="shared" si="35"/>
        <v>38</v>
      </c>
      <c r="R160" s="36">
        <f t="shared" si="36"/>
        <v>38</v>
      </c>
      <c r="S160" s="36">
        <f t="shared" si="37"/>
        <v>38</v>
      </c>
      <c r="T160" s="36">
        <f t="shared" si="38"/>
        <v>38</v>
      </c>
      <c r="U160" s="36">
        <f t="shared" si="49"/>
        <v>49.352000000000004</v>
      </c>
      <c r="V160" s="36">
        <f t="shared" si="39"/>
        <v>64.114000000000004</v>
      </c>
      <c r="W160" s="36">
        <f t="shared" si="40"/>
        <v>50.386000000000003</v>
      </c>
      <c r="X160" s="36">
        <f t="shared" si="41"/>
        <v>42.444000000000003</v>
      </c>
      <c r="Y160" s="36">
        <f t="shared" si="42"/>
        <v>41.783999999999999</v>
      </c>
      <c r="Z160" s="36">
        <f t="shared" si="43"/>
        <v>42.707999999999998</v>
      </c>
      <c r="AA160" s="36">
        <f t="shared" si="44"/>
        <v>41.63</v>
      </c>
      <c r="AB160" s="66">
        <f t="shared" si="45"/>
        <v>38</v>
      </c>
      <c r="AC160" s="19">
        <f t="shared" si="46"/>
        <v>4042.8571428571427</v>
      </c>
      <c r="AD160" s="20">
        <f t="shared" si="47"/>
        <v>28300</v>
      </c>
      <c r="AE160" s="192">
        <f t="shared" si="48"/>
        <v>522.41800000000001</v>
      </c>
    </row>
    <row r="161" spans="1:31" ht="15.4" x14ac:dyDescent="0.45">
      <c r="A161" s="4">
        <v>1</v>
      </c>
      <c r="B161" s="85">
        <v>420</v>
      </c>
      <c r="C161" s="91">
        <f t="shared" si="34"/>
        <v>0</v>
      </c>
      <c r="D161" s="50" t="s">
        <v>32</v>
      </c>
      <c r="E161" s="5" t="s">
        <v>32</v>
      </c>
      <c r="F161" s="51" t="s">
        <v>32</v>
      </c>
      <c r="G161" s="5" t="s">
        <v>32</v>
      </c>
      <c r="H161" s="51">
        <v>17960</v>
      </c>
      <c r="I161" s="5">
        <v>28200</v>
      </c>
      <c r="J161" s="51">
        <v>34340</v>
      </c>
      <c r="K161" s="5">
        <v>35770</v>
      </c>
      <c r="L161" s="51">
        <v>46490</v>
      </c>
      <c r="M161" s="5">
        <v>28750</v>
      </c>
      <c r="N161" s="51">
        <v>9510</v>
      </c>
      <c r="O161" s="7" t="s">
        <v>32</v>
      </c>
      <c r="P161" s="35"/>
      <c r="Q161" s="65">
        <f t="shared" si="35"/>
        <v>38</v>
      </c>
      <c r="R161" s="36">
        <f t="shared" si="36"/>
        <v>38</v>
      </c>
      <c r="S161" s="36">
        <f t="shared" si="37"/>
        <v>38</v>
      </c>
      <c r="T161" s="36">
        <f t="shared" si="38"/>
        <v>38</v>
      </c>
      <c r="U161" s="36">
        <f t="shared" si="49"/>
        <v>77.512</v>
      </c>
      <c r="V161" s="36">
        <f t="shared" si="39"/>
        <v>143.08599999999998</v>
      </c>
      <c r="W161" s="36">
        <f t="shared" si="40"/>
        <v>188.7062</v>
      </c>
      <c r="X161" s="36">
        <f t="shared" si="41"/>
        <v>199.33109999999999</v>
      </c>
      <c r="Y161" s="36">
        <f t="shared" si="42"/>
        <v>278.98069999999996</v>
      </c>
      <c r="Z161" s="36">
        <f t="shared" si="43"/>
        <v>147.17249999999999</v>
      </c>
      <c r="AA161" s="36">
        <f t="shared" si="44"/>
        <v>62.093000000000004</v>
      </c>
      <c r="AB161" s="66">
        <f t="shared" si="45"/>
        <v>38</v>
      </c>
      <c r="AC161" s="19">
        <f t="shared" si="46"/>
        <v>28717.142857142859</v>
      </c>
      <c r="AD161" s="20">
        <f t="shared" si="47"/>
        <v>201020</v>
      </c>
      <c r="AE161" s="192">
        <f t="shared" si="48"/>
        <v>1286.8815</v>
      </c>
    </row>
    <row r="162" spans="1:31" ht="15.4" x14ac:dyDescent="0.45">
      <c r="A162" s="4">
        <v>1</v>
      </c>
      <c r="B162" s="85">
        <v>421</v>
      </c>
      <c r="C162" s="91">
        <f t="shared" si="34"/>
        <v>0</v>
      </c>
      <c r="D162" s="50" t="s">
        <v>32</v>
      </c>
      <c r="E162" s="5" t="s">
        <v>32</v>
      </c>
      <c r="F162" s="51" t="s">
        <v>32</v>
      </c>
      <c r="G162" s="5" t="s">
        <v>32</v>
      </c>
      <c r="H162" s="51">
        <v>32500</v>
      </c>
      <c r="I162" s="5">
        <v>38870</v>
      </c>
      <c r="J162" s="51">
        <v>49720</v>
      </c>
      <c r="K162" s="5">
        <v>44500</v>
      </c>
      <c r="L162" s="51">
        <v>61930</v>
      </c>
      <c r="M162" s="5">
        <v>45790</v>
      </c>
      <c r="N162" s="51">
        <v>8030</v>
      </c>
      <c r="O162" s="7" t="s">
        <v>32</v>
      </c>
      <c r="P162" s="35"/>
      <c r="Q162" s="65">
        <f t="shared" si="35"/>
        <v>38</v>
      </c>
      <c r="R162" s="36">
        <f t="shared" si="36"/>
        <v>38</v>
      </c>
      <c r="S162" s="36">
        <f t="shared" si="37"/>
        <v>38</v>
      </c>
      <c r="T162" s="36">
        <f t="shared" si="38"/>
        <v>38</v>
      </c>
      <c r="U162" s="36">
        <f t="shared" si="49"/>
        <v>109.5</v>
      </c>
      <c r="V162" s="36">
        <f t="shared" si="39"/>
        <v>222.36409999999998</v>
      </c>
      <c r="W162" s="36">
        <f t="shared" si="40"/>
        <v>302.9796</v>
      </c>
      <c r="X162" s="36">
        <f t="shared" si="41"/>
        <v>264.19499999999999</v>
      </c>
      <c r="Y162" s="36">
        <f t="shared" si="42"/>
        <v>393.69989999999996</v>
      </c>
      <c r="Z162" s="36">
        <f t="shared" si="43"/>
        <v>273.77969999999999</v>
      </c>
      <c r="AA162" s="36">
        <f t="shared" si="44"/>
        <v>55.728999999999999</v>
      </c>
      <c r="AB162" s="66">
        <f t="shared" si="45"/>
        <v>38</v>
      </c>
      <c r="AC162" s="19">
        <f t="shared" si="46"/>
        <v>40191.428571428572</v>
      </c>
      <c r="AD162" s="20">
        <f t="shared" si="47"/>
        <v>281340</v>
      </c>
      <c r="AE162" s="192">
        <f t="shared" si="48"/>
        <v>1812.2473000000002</v>
      </c>
    </row>
    <row r="163" spans="1:31" ht="15.4" x14ac:dyDescent="0.45">
      <c r="A163" s="4">
        <v>1</v>
      </c>
      <c r="B163" s="85">
        <v>422</v>
      </c>
      <c r="C163" s="91">
        <f t="shared" si="34"/>
        <v>0</v>
      </c>
      <c r="D163" s="50" t="s">
        <v>32</v>
      </c>
      <c r="E163" s="5" t="s">
        <v>32</v>
      </c>
      <c r="F163" s="51" t="s">
        <v>32</v>
      </c>
      <c r="G163" s="5" t="s">
        <v>32</v>
      </c>
      <c r="H163" s="51">
        <v>26550</v>
      </c>
      <c r="I163" s="5">
        <v>8040</v>
      </c>
      <c r="J163" s="51">
        <v>7220</v>
      </c>
      <c r="K163" s="5">
        <v>21870</v>
      </c>
      <c r="L163" s="51">
        <v>25170</v>
      </c>
      <c r="M163" s="5">
        <v>21170</v>
      </c>
      <c r="N163" s="51">
        <v>4220</v>
      </c>
      <c r="O163" s="7" t="s">
        <v>32</v>
      </c>
      <c r="P163" s="35"/>
      <c r="Q163" s="65">
        <f t="shared" si="35"/>
        <v>38</v>
      </c>
      <c r="R163" s="36">
        <f t="shared" si="36"/>
        <v>38</v>
      </c>
      <c r="S163" s="36">
        <f t="shared" si="37"/>
        <v>38</v>
      </c>
      <c r="T163" s="36">
        <f t="shared" si="38"/>
        <v>38</v>
      </c>
      <c r="U163" s="36">
        <f t="shared" si="49"/>
        <v>96.41</v>
      </c>
      <c r="V163" s="36">
        <f t="shared" si="39"/>
        <v>55.771999999999998</v>
      </c>
      <c r="W163" s="36">
        <f t="shared" si="40"/>
        <v>53.884</v>
      </c>
      <c r="X163" s="36">
        <f t="shared" si="41"/>
        <v>115.24099999999999</v>
      </c>
      <c r="Y163" s="36">
        <f t="shared" si="42"/>
        <v>129.43100000000001</v>
      </c>
      <c r="Z163" s="36">
        <f t="shared" si="43"/>
        <v>112.23099999999999</v>
      </c>
      <c r="AA163" s="36">
        <f t="shared" si="44"/>
        <v>47.283999999999999</v>
      </c>
      <c r="AB163" s="66">
        <f t="shared" si="45"/>
        <v>38</v>
      </c>
      <c r="AC163" s="19">
        <f t="shared" si="46"/>
        <v>16320</v>
      </c>
      <c r="AD163" s="20">
        <f t="shared" si="47"/>
        <v>114240</v>
      </c>
      <c r="AE163" s="192">
        <f t="shared" si="48"/>
        <v>800.25300000000004</v>
      </c>
    </row>
    <row r="164" spans="1:31" ht="15.4" x14ac:dyDescent="0.45">
      <c r="A164" s="4">
        <v>1</v>
      </c>
      <c r="B164" s="85">
        <v>423</v>
      </c>
      <c r="C164" s="91">
        <f t="shared" si="34"/>
        <v>0</v>
      </c>
      <c r="D164" s="50" t="s">
        <v>32</v>
      </c>
      <c r="E164" s="5" t="s">
        <v>32</v>
      </c>
      <c r="F164" s="51" t="s">
        <v>32</v>
      </c>
      <c r="G164" s="5" t="s">
        <v>32</v>
      </c>
      <c r="H164" s="51">
        <v>18510</v>
      </c>
      <c r="I164" s="5">
        <v>6180</v>
      </c>
      <c r="J164" s="51">
        <v>2640</v>
      </c>
      <c r="K164" s="5">
        <v>100</v>
      </c>
      <c r="L164" s="51">
        <v>290</v>
      </c>
      <c r="M164" s="5">
        <v>520</v>
      </c>
      <c r="N164" s="51">
        <v>17240</v>
      </c>
      <c r="O164" s="7" t="s">
        <v>32</v>
      </c>
      <c r="P164" s="35"/>
      <c r="Q164" s="65">
        <f t="shared" si="35"/>
        <v>38</v>
      </c>
      <c r="R164" s="36">
        <f t="shared" si="36"/>
        <v>38</v>
      </c>
      <c r="S164" s="36">
        <f t="shared" si="37"/>
        <v>38</v>
      </c>
      <c r="T164" s="36">
        <f t="shared" si="38"/>
        <v>38</v>
      </c>
      <c r="U164" s="36">
        <f t="shared" si="49"/>
        <v>78.722000000000008</v>
      </c>
      <c r="V164" s="36">
        <f t="shared" si="39"/>
        <v>51.596000000000004</v>
      </c>
      <c r="W164" s="36">
        <f t="shared" si="40"/>
        <v>43.808</v>
      </c>
      <c r="X164" s="36">
        <f t="shared" si="41"/>
        <v>38.22</v>
      </c>
      <c r="Y164" s="36">
        <f t="shared" si="42"/>
        <v>38.637999999999998</v>
      </c>
      <c r="Z164" s="36">
        <f t="shared" si="43"/>
        <v>39.143999999999998</v>
      </c>
      <c r="AA164" s="36">
        <f t="shared" si="44"/>
        <v>95.331999999999994</v>
      </c>
      <c r="AB164" s="66">
        <f t="shared" si="45"/>
        <v>38</v>
      </c>
      <c r="AC164" s="19">
        <f t="shared" si="46"/>
        <v>6497.1428571428569</v>
      </c>
      <c r="AD164" s="20">
        <f t="shared" si="47"/>
        <v>45480</v>
      </c>
      <c r="AE164" s="192">
        <f t="shared" si="48"/>
        <v>575.46</v>
      </c>
    </row>
    <row r="165" spans="1:31" ht="15.4" x14ac:dyDescent="0.45">
      <c r="A165" s="4">
        <v>1</v>
      </c>
      <c r="B165" s="85">
        <v>424</v>
      </c>
      <c r="C165" s="91">
        <f t="shared" si="34"/>
        <v>0</v>
      </c>
      <c r="D165" s="50" t="s">
        <v>32</v>
      </c>
      <c r="E165" s="5" t="s">
        <v>32</v>
      </c>
      <c r="F165" s="51" t="s">
        <v>32</v>
      </c>
      <c r="G165" s="5" t="s">
        <v>32</v>
      </c>
      <c r="H165" s="51">
        <v>13910</v>
      </c>
      <c r="I165" s="5">
        <v>5160</v>
      </c>
      <c r="J165" s="51">
        <v>8600</v>
      </c>
      <c r="K165" s="5">
        <v>7510</v>
      </c>
      <c r="L165" s="51">
        <v>11710</v>
      </c>
      <c r="M165" s="5">
        <v>7740</v>
      </c>
      <c r="N165" s="51">
        <v>4840</v>
      </c>
      <c r="O165" s="7" t="s">
        <v>32</v>
      </c>
      <c r="P165" s="35"/>
      <c r="Q165" s="65">
        <f t="shared" si="35"/>
        <v>38</v>
      </c>
      <c r="R165" s="36">
        <f t="shared" si="36"/>
        <v>38</v>
      </c>
      <c r="S165" s="36">
        <f t="shared" si="37"/>
        <v>38</v>
      </c>
      <c r="T165" s="36">
        <f t="shared" si="38"/>
        <v>38</v>
      </c>
      <c r="U165" s="36">
        <f t="shared" si="49"/>
        <v>68.602000000000004</v>
      </c>
      <c r="V165" s="36">
        <f t="shared" si="39"/>
        <v>49.352000000000004</v>
      </c>
      <c r="W165" s="36">
        <f t="shared" si="40"/>
        <v>58.18</v>
      </c>
      <c r="X165" s="36">
        <f t="shared" si="41"/>
        <v>54.522000000000006</v>
      </c>
      <c r="Y165" s="36">
        <f t="shared" si="42"/>
        <v>71.552999999999997</v>
      </c>
      <c r="Z165" s="36">
        <f t="shared" si="43"/>
        <v>55.028000000000006</v>
      </c>
      <c r="AA165" s="36">
        <f t="shared" si="44"/>
        <v>48.647999999999996</v>
      </c>
      <c r="AB165" s="66">
        <f t="shared" si="45"/>
        <v>38</v>
      </c>
      <c r="AC165" s="19">
        <f t="shared" si="46"/>
        <v>8495.7142857142862</v>
      </c>
      <c r="AD165" s="20">
        <f t="shared" si="47"/>
        <v>59470</v>
      </c>
      <c r="AE165" s="192">
        <f t="shared" si="48"/>
        <v>595.88499999999999</v>
      </c>
    </row>
    <row r="166" spans="1:31" ht="15.4" x14ac:dyDescent="0.45">
      <c r="A166" s="4">
        <v>1</v>
      </c>
      <c r="B166" s="85">
        <v>425</v>
      </c>
      <c r="C166" s="91">
        <f t="shared" si="34"/>
        <v>0</v>
      </c>
      <c r="D166" s="50" t="s">
        <v>32</v>
      </c>
      <c r="E166" s="5" t="s">
        <v>32</v>
      </c>
      <c r="F166" s="51" t="s">
        <v>32</v>
      </c>
      <c r="G166" s="5" t="s">
        <v>32</v>
      </c>
      <c r="H166" s="51">
        <v>2280</v>
      </c>
      <c r="I166" s="5">
        <v>8050</v>
      </c>
      <c r="J166" s="51">
        <v>7840</v>
      </c>
      <c r="K166" s="5">
        <v>7320</v>
      </c>
      <c r="L166" s="51">
        <v>9780</v>
      </c>
      <c r="M166" s="5">
        <v>9060</v>
      </c>
      <c r="N166" s="51">
        <v>4560</v>
      </c>
      <c r="O166" s="7" t="s">
        <v>32</v>
      </c>
      <c r="P166" s="35"/>
      <c r="Q166" s="65">
        <f t="shared" si="35"/>
        <v>38</v>
      </c>
      <c r="R166" s="36">
        <f t="shared" si="36"/>
        <v>38</v>
      </c>
      <c r="S166" s="36">
        <f t="shared" si="37"/>
        <v>38</v>
      </c>
      <c r="T166" s="36">
        <f t="shared" si="38"/>
        <v>38</v>
      </c>
      <c r="U166" s="36">
        <f t="shared" si="49"/>
        <v>43.015999999999998</v>
      </c>
      <c r="V166" s="36">
        <f t="shared" si="39"/>
        <v>55.815000000000005</v>
      </c>
      <c r="W166" s="36">
        <f t="shared" si="40"/>
        <v>55.248000000000005</v>
      </c>
      <c r="X166" s="36">
        <f t="shared" si="41"/>
        <v>54.103999999999999</v>
      </c>
      <c r="Y166" s="36">
        <f t="shared" si="42"/>
        <v>63.254000000000005</v>
      </c>
      <c r="Z166" s="36">
        <f t="shared" si="43"/>
        <v>60.158000000000001</v>
      </c>
      <c r="AA166" s="36">
        <f t="shared" si="44"/>
        <v>48.031999999999996</v>
      </c>
      <c r="AB166" s="66">
        <f t="shared" si="45"/>
        <v>38</v>
      </c>
      <c r="AC166" s="19">
        <f t="shared" si="46"/>
        <v>6984.2857142857147</v>
      </c>
      <c r="AD166" s="20">
        <f t="shared" si="47"/>
        <v>48890</v>
      </c>
      <c r="AE166" s="192">
        <f t="shared" si="48"/>
        <v>569.62700000000007</v>
      </c>
    </row>
    <row r="167" spans="1:31" ht="15.4" x14ac:dyDescent="0.45">
      <c r="A167" s="4">
        <v>1</v>
      </c>
      <c r="B167" s="85">
        <v>426</v>
      </c>
      <c r="C167" s="91">
        <f t="shared" si="34"/>
        <v>0</v>
      </c>
      <c r="D167" s="50" t="s">
        <v>32</v>
      </c>
      <c r="E167" s="5" t="s">
        <v>32</v>
      </c>
      <c r="F167" s="51" t="s">
        <v>32</v>
      </c>
      <c r="G167" s="5" t="s">
        <v>32</v>
      </c>
      <c r="H167" s="51">
        <v>14510</v>
      </c>
      <c r="I167" s="5">
        <v>20070</v>
      </c>
      <c r="J167" s="51">
        <v>19970</v>
      </c>
      <c r="K167" s="5">
        <v>18140</v>
      </c>
      <c r="L167" s="51">
        <v>25000</v>
      </c>
      <c r="M167" s="5">
        <v>21590</v>
      </c>
      <c r="N167" s="51">
        <v>12700</v>
      </c>
      <c r="O167" s="7" t="s">
        <v>32</v>
      </c>
      <c r="P167" s="35"/>
      <c r="Q167" s="65">
        <f t="shared" si="35"/>
        <v>38</v>
      </c>
      <c r="R167" s="36">
        <f t="shared" si="36"/>
        <v>38</v>
      </c>
      <c r="S167" s="36">
        <f t="shared" si="37"/>
        <v>38</v>
      </c>
      <c r="T167" s="36">
        <f t="shared" si="38"/>
        <v>38</v>
      </c>
      <c r="U167" s="36">
        <f t="shared" si="49"/>
        <v>69.921999999999997</v>
      </c>
      <c r="V167" s="36">
        <f t="shared" si="39"/>
        <v>107.501</v>
      </c>
      <c r="W167" s="36">
        <f t="shared" si="40"/>
        <v>107.071</v>
      </c>
      <c r="X167" s="36">
        <f t="shared" si="41"/>
        <v>99.201999999999998</v>
      </c>
      <c r="Y167" s="36">
        <f t="shared" si="42"/>
        <v>128.69999999999999</v>
      </c>
      <c r="Z167" s="36">
        <f t="shared" si="43"/>
        <v>114.03700000000001</v>
      </c>
      <c r="AA167" s="36">
        <f t="shared" si="44"/>
        <v>75.81</v>
      </c>
      <c r="AB167" s="66">
        <f t="shared" si="45"/>
        <v>38</v>
      </c>
      <c r="AC167" s="19">
        <f t="shared" si="46"/>
        <v>18854.285714285714</v>
      </c>
      <c r="AD167" s="20">
        <f t="shared" si="47"/>
        <v>131980</v>
      </c>
      <c r="AE167" s="192">
        <f t="shared" si="48"/>
        <v>892.24299999999994</v>
      </c>
    </row>
    <row r="168" spans="1:31" ht="15.4" x14ac:dyDescent="0.45">
      <c r="A168" s="4">
        <v>1</v>
      </c>
      <c r="B168" s="85">
        <v>427</v>
      </c>
      <c r="C168" s="91">
        <f t="shared" si="34"/>
        <v>0</v>
      </c>
      <c r="D168" s="50" t="s">
        <v>32</v>
      </c>
      <c r="E168" s="5" t="s">
        <v>32</v>
      </c>
      <c r="F168" s="51" t="s">
        <v>32</v>
      </c>
      <c r="G168" s="5" t="s">
        <v>32</v>
      </c>
      <c r="H168" s="51">
        <v>6480</v>
      </c>
      <c r="I168" s="5">
        <v>3200</v>
      </c>
      <c r="J168" s="51">
        <v>10760</v>
      </c>
      <c r="K168" s="5">
        <v>7420</v>
      </c>
      <c r="L168" s="51">
        <v>10170</v>
      </c>
      <c r="M168" s="5">
        <v>6210</v>
      </c>
      <c r="N168" s="51">
        <v>1900</v>
      </c>
      <c r="O168" s="7" t="s">
        <v>32</v>
      </c>
      <c r="P168" s="35"/>
      <c r="Q168" s="65">
        <f t="shared" si="35"/>
        <v>38</v>
      </c>
      <c r="R168" s="36">
        <f t="shared" si="36"/>
        <v>38</v>
      </c>
      <c r="S168" s="36">
        <f t="shared" si="37"/>
        <v>38</v>
      </c>
      <c r="T168" s="36">
        <f t="shared" si="38"/>
        <v>38</v>
      </c>
      <c r="U168" s="36">
        <f t="shared" si="49"/>
        <v>52.256</v>
      </c>
      <c r="V168" s="36">
        <f t="shared" si="39"/>
        <v>45.04</v>
      </c>
      <c r="W168" s="36">
        <f t="shared" si="40"/>
        <v>67.468000000000004</v>
      </c>
      <c r="X168" s="36">
        <f t="shared" si="41"/>
        <v>54.323999999999998</v>
      </c>
      <c r="Y168" s="36">
        <f t="shared" si="42"/>
        <v>64.930999999999997</v>
      </c>
      <c r="Z168" s="36">
        <f t="shared" si="43"/>
        <v>51.661999999999999</v>
      </c>
      <c r="AA168" s="36">
        <f t="shared" si="44"/>
        <v>42.18</v>
      </c>
      <c r="AB168" s="66">
        <f t="shared" si="45"/>
        <v>38</v>
      </c>
      <c r="AC168" s="19">
        <f t="shared" si="46"/>
        <v>6591.4285714285716</v>
      </c>
      <c r="AD168" s="20">
        <f t="shared" si="47"/>
        <v>46140</v>
      </c>
      <c r="AE168" s="192">
        <f t="shared" si="48"/>
        <v>567.86099999999999</v>
      </c>
    </row>
    <row r="169" spans="1:31" ht="15.4" x14ac:dyDescent="0.45">
      <c r="A169" s="4">
        <v>1</v>
      </c>
      <c r="B169" s="85">
        <v>428</v>
      </c>
      <c r="C169" s="91">
        <f t="shared" si="34"/>
        <v>0</v>
      </c>
      <c r="D169" s="50" t="s">
        <v>32</v>
      </c>
      <c r="E169" s="5" t="s">
        <v>32</v>
      </c>
      <c r="F169" s="51" t="s">
        <v>32</v>
      </c>
      <c r="G169" s="5" t="s">
        <v>32</v>
      </c>
      <c r="H169" s="51" t="s">
        <v>32</v>
      </c>
      <c r="I169" s="5" t="s">
        <v>32</v>
      </c>
      <c r="J169" s="51" t="s">
        <v>32</v>
      </c>
      <c r="K169" s="5" t="s">
        <v>32</v>
      </c>
      <c r="L169" s="51" t="s">
        <v>32</v>
      </c>
      <c r="M169" s="5" t="s">
        <v>32</v>
      </c>
      <c r="N169" s="51" t="s">
        <v>32</v>
      </c>
      <c r="O169" s="7" t="s">
        <v>32</v>
      </c>
      <c r="P169" s="35"/>
      <c r="Q169" s="65">
        <f t="shared" si="35"/>
        <v>38</v>
      </c>
      <c r="R169" s="36">
        <f t="shared" si="36"/>
        <v>38</v>
      </c>
      <c r="S169" s="36">
        <f t="shared" si="37"/>
        <v>38</v>
      </c>
      <c r="T169" s="36">
        <f t="shared" si="38"/>
        <v>38</v>
      </c>
      <c r="U169" s="36">
        <f t="shared" si="49"/>
        <v>38</v>
      </c>
      <c r="V169" s="36">
        <f t="shared" si="39"/>
        <v>38</v>
      </c>
      <c r="W169" s="36">
        <f t="shared" si="40"/>
        <v>38</v>
      </c>
      <c r="X169" s="36">
        <f t="shared" si="41"/>
        <v>38</v>
      </c>
      <c r="Y169" s="36">
        <f t="shared" si="42"/>
        <v>38</v>
      </c>
      <c r="Z169" s="36">
        <f t="shared" si="43"/>
        <v>38</v>
      </c>
      <c r="AA169" s="36">
        <f t="shared" si="44"/>
        <v>38</v>
      </c>
      <c r="AB169" s="66">
        <f t="shared" si="45"/>
        <v>38</v>
      </c>
      <c r="AC169" s="19" t="str">
        <f t="shared" si="46"/>
        <v/>
      </c>
      <c r="AD169" s="20">
        <f t="shared" si="47"/>
        <v>0</v>
      </c>
      <c r="AE169" s="192">
        <f t="shared" si="48"/>
        <v>456</v>
      </c>
    </row>
    <row r="170" spans="1:31" ht="15.4" x14ac:dyDescent="0.45">
      <c r="A170" s="4">
        <v>1</v>
      </c>
      <c r="B170" s="85">
        <v>429</v>
      </c>
      <c r="C170" s="91">
        <f t="shared" si="34"/>
        <v>0</v>
      </c>
      <c r="D170" s="50" t="s">
        <v>32</v>
      </c>
      <c r="E170" s="5" t="s">
        <v>32</v>
      </c>
      <c r="F170" s="51" t="s">
        <v>32</v>
      </c>
      <c r="G170" s="5" t="s">
        <v>32</v>
      </c>
      <c r="H170" s="51">
        <v>23080</v>
      </c>
      <c r="I170" s="5">
        <v>3270</v>
      </c>
      <c r="J170" s="51">
        <v>4600</v>
      </c>
      <c r="K170" s="5">
        <v>2420</v>
      </c>
      <c r="L170" s="51">
        <v>4690</v>
      </c>
      <c r="M170" s="5">
        <v>4710</v>
      </c>
      <c r="N170" s="51">
        <v>4370</v>
      </c>
      <c r="O170" s="7" t="s">
        <v>32</v>
      </c>
      <c r="P170" s="35"/>
      <c r="Q170" s="65">
        <f t="shared" si="35"/>
        <v>38</v>
      </c>
      <c r="R170" s="36">
        <f t="shared" si="36"/>
        <v>38</v>
      </c>
      <c r="S170" s="36">
        <f t="shared" si="37"/>
        <v>38</v>
      </c>
      <c r="T170" s="36">
        <f t="shared" si="38"/>
        <v>38</v>
      </c>
      <c r="U170" s="36">
        <f t="shared" si="49"/>
        <v>88.77600000000001</v>
      </c>
      <c r="V170" s="36">
        <f t="shared" si="39"/>
        <v>45.194000000000003</v>
      </c>
      <c r="W170" s="36">
        <f t="shared" si="40"/>
        <v>48.12</v>
      </c>
      <c r="X170" s="36">
        <f t="shared" si="41"/>
        <v>43.323999999999998</v>
      </c>
      <c r="Y170" s="36">
        <f t="shared" si="42"/>
        <v>48.317999999999998</v>
      </c>
      <c r="Z170" s="36">
        <f t="shared" si="43"/>
        <v>48.362000000000002</v>
      </c>
      <c r="AA170" s="36">
        <f t="shared" si="44"/>
        <v>47.614000000000004</v>
      </c>
      <c r="AB170" s="66">
        <f t="shared" si="45"/>
        <v>38</v>
      </c>
      <c r="AC170" s="19">
        <f t="shared" si="46"/>
        <v>6734.2857142857147</v>
      </c>
      <c r="AD170" s="20">
        <f t="shared" si="47"/>
        <v>47140</v>
      </c>
      <c r="AE170" s="192">
        <f t="shared" si="48"/>
        <v>559.70800000000008</v>
      </c>
    </row>
    <row r="171" spans="1:31" ht="15.4" x14ac:dyDescent="0.45">
      <c r="A171" s="4">
        <v>1</v>
      </c>
      <c r="B171" s="85">
        <v>430</v>
      </c>
      <c r="C171" s="91">
        <f t="shared" si="34"/>
        <v>0</v>
      </c>
      <c r="D171" s="50" t="s">
        <v>32</v>
      </c>
      <c r="E171" s="5" t="s">
        <v>32</v>
      </c>
      <c r="F171" s="51" t="s">
        <v>32</v>
      </c>
      <c r="G171" s="5" t="s">
        <v>32</v>
      </c>
      <c r="H171" s="51">
        <v>9610</v>
      </c>
      <c r="I171" s="5">
        <v>4890</v>
      </c>
      <c r="J171" s="51">
        <v>4600</v>
      </c>
      <c r="K171" s="5">
        <v>6040</v>
      </c>
      <c r="L171" s="51">
        <v>7000</v>
      </c>
      <c r="M171" s="5">
        <v>6560</v>
      </c>
      <c r="N171" s="51">
        <v>4410</v>
      </c>
      <c r="O171" s="7" t="s">
        <v>32</v>
      </c>
      <c r="P171" s="35"/>
      <c r="Q171" s="65">
        <f t="shared" si="35"/>
        <v>38</v>
      </c>
      <c r="R171" s="36">
        <f t="shared" si="36"/>
        <v>38</v>
      </c>
      <c r="S171" s="36">
        <f t="shared" si="37"/>
        <v>38</v>
      </c>
      <c r="T171" s="36">
        <f t="shared" si="38"/>
        <v>38</v>
      </c>
      <c r="U171" s="36">
        <f t="shared" si="49"/>
        <v>59.141999999999996</v>
      </c>
      <c r="V171" s="36">
        <f t="shared" si="39"/>
        <v>48.758000000000003</v>
      </c>
      <c r="W171" s="36">
        <f t="shared" si="40"/>
        <v>48.12</v>
      </c>
      <c r="X171" s="36">
        <f t="shared" si="41"/>
        <v>51.288000000000004</v>
      </c>
      <c r="Y171" s="36">
        <f t="shared" si="42"/>
        <v>53.400000000000006</v>
      </c>
      <c r="Z171" s="36">
        <f t="shared" si="43"/>
        <v>52.432000000000002</v>
      </c>
      <c r="AA171" s="36">
        <f t="shared" si="44"/>
        <v>47.701999999999998</v>
      </c>
      <c r="AB171" s="66">
        <f t="shared" si="45"/>
        <v>38</v>
      </c>
      <c r="AC171" s="19">
        <f t="shared" si="46"/>
        <v>6158.5714285714284</v>
      </c>
      <c r="AD171" s="20">
        <f t="shared" si="47"/>
        <v>43110</v>
      </c>
      <c r="AE171" s="192">
        <f t="shared" si="48"/>
        <v>550.84199999999998</v>
      </c>
    </row>
    <row r="172" spans="1:31" ht="15.4" x14ac:dyDescent="0.45">
      <c r="A172" s="4">
        <v>1</v>
      </c>
      <c r="B172" s="85">
        <v>431</v>
      </c>
      <c r="C172" s="91">
        <f t="shared" si="34"/>
        <v>0</v>
      </c>
      <c r="D172" s="50" t="s">
        <v>32</v>
      </c>
      <c r="E172" s="5" t="s">
        <v>32</v>
      </c>
      <c r="F172" s="51" t="s">
        <v>32</v>
      </c>
      <c r="G172" s="5" t="s">
        <v>32</v>
      </c>
      <c r="H172" s="51" t="s">
        <v>32</v>
      </c>
      <c r="I172" s="5" t="s">
        <v>32</v>
      </c>
      <c r="J172" s="51">
        <v>64300</v>
      </c>
      <c r="K172" s="5">
        <v>43300</v>
      </c>
      <c r="L172" s="51">
        <v>16800</v>
      </c>
      <c r="M172" s="5">
        <v>16700</v>
      </c>
      <c r="N172" s="51">
        <v>3900</v>
      </c>
      <c r="O172" s="7" t="s">
        <v>32</v>
      </c>
      <c r="P172" s="35"/>
      <c r="Q172" s="65">
        <f t="shared" si="35"/>
        <v>38</v>
      </c>
      <c r="R172" s="36">
        <f t="shared" si="36"/>
        <v>38</v>
      </c>
      <c r="S172" s="36">
        <f t="shared" si="37"/>
        <v>38</v>
      </c>
      <c r="T172" s="36">
        <f t="shared" si="38"/>
        <v>38</v>
      </c>
      <c r="U172" s="36">
        <f t="shared" si="49"/>
        <v>38</v>
      </c>
      <c r="V172" s="36">
        <f t="shared" si="39"/>
        <v>38</v>
      </c>
      <c r="W172" s="36">
        <f t="shared" si="40"/>
        <v>411.30899999999997</v>
      </c>
      <c r="X172" s="36">
        <f t="shared" si="41"/>
        <v>255.279</v>
      </c>
      <c r="Y172" s="36">
        <f t="shared" si="42"/>
        <v>93.44</v>
      </c>
      <c r="Z172" s="36">
        <f t="shared" si="43"/>
        <v>93.009999999999991</v>
      </c>
      <c r="AA172" s="36">
        <f t="shared" si="44"/>
        <v>46.58</v>
      </c>
      <c r="AB172" s="66">
        <f t="shared" si="45"/>
        <v>38</v>
      </c>
      <c r="AC172" s="19">
        <f t="shared" si="46"/>
        <v>29000</v>
      </c>
      <c r="AD172" s="20">
        <f t="shared" si="47"/>
        <v>145000</v>
      </c>
      <c r="AE172" s="192">
        <f t="shared" si="48"/>
        <v>1165.6179999999999</v>
      </c>
    </row>
    <row r="173" spans="1:31" ht="15.4" x14ac:dyDescent="0.45">
      <c r="A173" s="4">
        <v>1</v>
      </c>
      <c r="B173" s="85">
        <v>433</v>
      </c>
      <c r="C173" s="91">
        <f t="shared" si="34"/>
        <v>0</v>
      </c>
      <c r="D173" s="50" t="s">
        <v>32</v>
      </c>
      <c r="E173" s="5" t="s">
        <v>32</v>
      </c>
      <c r="F173" s="51" t="s">
        <v>32</v>
      </c>
      <c r="G173" s="5" t="s">
        <v>32</v>
      </c>
      <c r="H173" s="51">
        <v>2560</v>
      </c>
      <c r="I173" s="5">
        <v>10</v>
      </c>
      <c r="J173" s="51">
        <v>540</v>
      </c>
      <c r="K173" s="5">
        <v>970</v>
      </c>
      <c r="L173" s="51">
        <v>1780</v>
      </c>
      <c r="M173" s="5">
        <v>30</v>
      </c>
      <c r="N173" s="51">
        <v>510</v>
      </c>
      <c r="O173" s="7" t="s">
        <v>32</v>
      </c>
      <c r="P173" s="35"/>
      <c r="Q173" s="65">
        <f t="shared" si="35"/>
        <v>38</v>
      </c>
      <c r="R173" s="36">
        <f t="shared" si="36"/>
        <v>38</v>
      </c>
      <c r="S173" s="36">
        <f t="shared" si="37"/>
        <v>38</v>
      </c>
      <c r="T173" s="36">
        <f t="shared" si="38"/>
        <v>38</v>
      </c>
      <c r="U173" s="36">
        <f t="shared" si="49"/>
        <v>43.631999999999998</v>
      </c>
      <c r="V173" s="36">
        <f t="shared" si="39"/>
        <v>38.021999999999998</v>
      </c>
      <c r="W173" s="36">
        <f t="shared" si="40"/>
        <v>39.188000000000002</v>
      </c>
      <c r="X173" s="36">
        <f t="shared" si="41"/>
        <v>40.134</v>
      </c>
      <c r="Y173" s="36">
        <f t="shared" si="42"/>
        <v>41.915999999999997</v>
      </c>
      <c r="Z173" s="36">
        <f t="shared" si="43"/>
        <v>38.066000000000003</v>
      </c>
      <c r="AA173" s="36">
        <f t="shared" si="44"/>
        <v>39.122</v>
      </c>
      <c r="AB173" s="66">
        <f t="shared" si="45"/>
        <v>38</v>
      </c>
      <c r="AC173" s="19">
        <f t="shared" si="46"/>
        <v>914.28571428571433</v>
      </c>
      <c r="AD173" s="20">
        <f t="shared" si="47"/>
        <v>6400</v>
      </c>
      <c r="AE173" s="192">
        <f t="shared" si="48"/>
        <v>470.08</v>
      </c>
    </row>
    <row r="174" spans="1:31" ht="15.4" x14ac:dyDescent="0.45">
      <c r="A174" s="4">
        <v>1</v>
      </c>
      <c r="B174" s="85">
        <v>434</v>
      </c>
      <c r="C174" s="91">
        <f t="shared" si="34"/>
        <v>0</v>
      </c>
      <c r="D174" s="50" t="s">
        <v>32</v>
      </c>
      <c r="E174" s="5" t="s">
        <v>32</v>
      </c>
      <c r="F174" s="51" t="s">
        <v>32</v>
      </c>
      <c r="G174" s="5" t="s">
        <v>32</v>
      </c>
      <c r="H174" s="51">
        <v>20430</v>
      </c>
      <c r="I174" s="5">
        <v>6180</v>
      </c>
      <c r="J174" s="51">
        <v>1190</v>
      </c>
      <c r="K174" s="5">
        <v>870</v>
      </c>
      <c r="L174" s="51">
        <v>1010</v>
      </c>
      <c r="M174" s="5">
        <v>1020</v>
      </c>
      <c r="N174" s="51">
        <v>1930</v>
      </c>
      <c r="O174" s="7" t="s">
        <v>32</v>
      </c>
      <c r="P174" s="35"/>
      <c r="Q174" s="65">
        <f t="shared" si="35"/>
        <v>38</v>
      </c>
      <c r="R174" s="36">
        <f t="shared" si="36"/>
        <v>38</v>
      </c>
      <c r="S174" s="36">
        <f t="shared" si="37"/>
        <v>38</v>
      </c>
      <c r="T174" s="36">
        <f t="shared" si="38"/>
        <v>38</v>
      </c>
      <c r="U174" s="36">
        <f t="shared" si="49"/>
        <v>82.945999999999998</v>
      </c>
      <c r="V174" s="36">
        <f t="shared" si="39"/>
        <v>51.596000000000004</v>
      </c>
      <c r="W174" s="36">
        <f t="shared" si="40"/>
        <v>40.618000000000002</v>
      </c>
      <c r="X174" s="36">
        <f t="shared" si="41"/>
        <v>39.914000000000001</v>
      </c>
      <c r="Y174" s="36">
        <f t="shared" si="42"/>
        <v>40.222000000000001</v>
      </c>
      <c r="Z174" s="36">
        <f t="shared" si="43"/>
        <v>40.244</v>
      </c>
      <c r="AA174" s="36">
        <f t="shared" si="44"/>
        <v>42.246000000000002</v>
      </c>
      <c r="AB174" s="66">
        <f t="shared" si="45"/>
        <v>38</v>
      </c>
      <c r="AC174" s="19">
        <f t="shared" si="46"/>
        <v>4661.4285714285716</v>
      </c>
      <c r="AD174" s="20">
        <f t="shared" si="47"/>
        <v>32630</v>
      </c>
      <c r="AE174" s="192">
        <f t="shared" si="48"/>
        <v>527.78599999999994</v>
      </c>
    </row>
    <row r="175" spans="1:31" ht="15.4" x14ac:dyDescent="0.45">
      <c r="A175" s="4">
        <v>1</v>
      </c>
      <c r="B175" s="85">
        <v>455</v>
      </c>
      <c r="C175" s="91">
        <f t="shared" si="34"/>
        <v>0</v>
      </c>
      <c r="D175" s="50" t="s">
        <v>32</v>
      </c>
      <c r="E175" s="5" t="s">
        <v>32</v>
      </c>
      <c r="F175" s="51" t="s">
        <v>32</v>
      </c>
      <c r="G175" s="5" t="s">
        <v>32</v>
      </c>
      <c r="H175" s="51">
        <v>8820</v>
      </c>
      <c r="I175" s="5">
        <v>12850</v>
      </c>
      <c r="J175" s="51">
        <v>23870</v>
      </c>
      <c r="K175" s="5">
        <v>34620</v>
      </c>
      <c r="L175" s="51">
        <v>52790</v>
      </c>
      <c r="M175" s="5">
        <v>38940</v>
      </c>
      <c r="N175" s="51">
        <v>23370</v>
      </c>
      <c r="O175" s="7" t="s">
        <v>32</v>
      </c>
      <c r="P175" s="35"/>
      <c r="Q175" s="65">
        <f t="shared" si="35"/>
        <v>38</v>
      </c>
      <c r="R175" s="36">
        <f t="shared" si="36"/>
        <v>38</v>
      </c>
      <c r="S175" s="36">
        <f t="shared" si="37"/>
        <v>38</v>
      </c>
      <c r="T175" s="36">
        <f t="shared" si="38"/>
        <v>38</v>
      </c>
      <c r="U175" s="36">
        <f t="shared" si="49"/>
        <v>57.404000000000003</v>
      </c>
      <c r="V175" s="36">
        <f t="shared" si="39"/>
        <v>76.454999999999998</v>
      </c>
      <c r="W175" s="36">
        <f t="shared" si="40"/>
        <v>123.84100000000001</v>
      </c>
      <c r="X175" s="36">
        <f t="shared" si="41"/>
        <v>190.78659999999999</v>
      </c>
      <c r="Y175" s="36">
        <f t="shared" si="42"/>
        <v>325.78969999999998</v>
      </c>
      <c r="Z175" s="36">
        <f t="shared" si="43"/>
        <v>222.88419999999999</v>
      </c>
      <c r="AA175" s="36">
        <f t="shared" si="44"/>
        <v>121.691</v>
      </c>
      <c r="AB175" s="66">
        <f t="shared" si="45"/>
        <v>38</v>
      </c>
      <c r="AC175" s="19">
        <f t="shared" si="46"/>
        <v>27894.285714285714</v>
      </c>
      <c r="AD175" s="20">
        <f t="shared" si="47"/>
        <v>195260</v>
      </c>
      <c r="AE175" s="192">
        <f t="shared" si="48"/>
        <v>1308.8515</v>
      </c>
    </row>
    <row r="176" spans="1:31" ht="15.4" x14ac:dyDescent="0.45">
      <c r="A176" s="4">
        <v>1</v>
      </c>
      <c r="B176" s="85">
        <v>456</v>
      </c>
      <c r="C176" s="91">
        <f t="shared" si="34"/>
        <v>0</v>
      </c>
      <c r="D176" s="50" t="s">
        <v>32</v>
      </c>
      <c r="E176" s="5" t="s">
        <v>32</v>
      </c>
      <c r="F176" s="51" t="s">
        <v>32</v>
      </c>
      <c r="G176" s="5" t="s">
        <v>32</v>
      </c>
      <c r="H176" s="51">
        <v>24440</v>
      </c>
      <c r="I176" s="5">
        <v>5660</v>
      </c>
      <c r="J176" s="51">
        <v>21160</v>
      </c>
      <c r="K176" s="5">
        <v>13330</v>
      </c>
      <c r="L176" s="51">
        <v>13530</v>
      </c>
      <c r="M176" s="5">
        <v>13880</v>
      </c>
      <c r="N176" s="51">
        <v>6610</v>
      </c>
      <c r="O176" s="7" t="s">
        <v>32</v>
      </c>
      <c r="P176" s="35"/>
      <c r="Q176" s="65">
        <f t="shared" si="35"/>
        <v>38</v>
      </c>
      <c r="R176" s="36">
        <f t="shared" si="36"/>
        <v>38</v>
      </c>
      <c r="S176" s="36">
        <f t="shared" si="37"/>
        <v>38</v>
      </c>
      <c r="T176" s="36">
        <f t="shared" si="38"/>
        <v>38</v>
      </c>
      <c r="U176" s="36">
        <f t="shared" si="49"/>
        <v>91.768000000000001</v>
      </c>
      <c r="V176" s="36">
        <f t="shared" si="39"/>
        <v>50.451999999999998</v>
      </c>
      <c r="W176" s="36">
        <f t="shared" si="40"/>
        <v>112.188</v>
      </c>
      <c r="X176" s="36">
        <f t="shared" si="41"/>
        <v>78.519000000000005</v>
      </c>
      <c r="Y176" s="36">
        <f t="shared" si="42"/>
        <v>79.379000000000005</v>
      </c>
      <c r="Z176" s="36">
        <f t="shared" si="43"/>
        <v>80.884</v>
      </c>
      <c r="AA176" s="36">
        <f t="shared" si="44"/>
        <v>52.542000000000002</v>
      </c>
      <c r="AB176" s="66">
        <f t="shared" si="45"/>
        <v>38</v>
      </c>
      <c r="AC176" s="19">
        <f t="shared" si="46"/>
        <v>14087.142857142857</v>
      </c>
      <c r="AD176" s="20">
        <f t="shared" si="47"/>
        <v>98610</v>
      </c>
      <c r="AE176" s="192">
        <f t="shared" si="48"/>
        <v>735.73200000000008</v>
      </c>
    </row>
    <row r="177" spans="1:31" ht="15.4" x14ac:dyDescent="0.45">
      <c r="A177" s="4">
        <v>1</v>
      </c>
      <c r="B177" s="85">
        <v>457</v>
      </c>
      <c r="C177" s="91">
        <f t="shared" si="34"/>
        <v>0</v>
      </c>
      <c r="D177" s="50" t="s">
        <v>32</v>
      </c>
      <c r="E177" s="5" t="s">
        <v>32</v>
      </c>
      <c r="F177" s="51" t="s">
        <v>32</v>
      </c>
      <c r="G177" s="5" t="s">
        <v>32</v>
      </c>
      <c r="H177" s="51">
        <v>2130</v>
      </c>
      <c r="I177" s="5">
        <v>80</v>
      </c>
      <c r="J177" s="51">
        <v>4160</v>
      </c>
      <c r="K177" s="5">
        <v>12810</v>
      </c>
      <c r="L177" s="51">
        <v>30670</v>
      </c>
      <c r="M177" s="5">
        <v>5390</v>
      </c>
      <c r="N177" s="51">
        <v>5410</v>
      </c>
      <c r="O177" s="7" t="s">
        <v>32</v>
      </c>
      <c r="P177" s="35"/>
      <c r="Q177" s="65">
        <f t="shared" si="35"/>
        <v>38</v>
      </c>
      <c r="R177" s="36">
        <f t="shared" si="36"/>
        <v>38</v>
      </c>
      <c r="S177" s="36">
        <f t="shared" si="37"/>
        <v>38</v>
      </c>
      <c r="T177" s="36">
        <f t="shared" si="38"/>
        <v>38</v>
      </c>
      <c r="U177" s="36">
        <f t="shared" si="49"/>
        <v>42.686</v>
      </c>
      <c r="V177" s="36">
        <f t="shared" si="39"/>
        <v>38.176000000000002</v>
      </c>
      <c r="W177" s="36">
        <f t="shared" si="40"/>
        <v>47.152000000000001</v>
      </c>
      <c r="X177" s="36">
        <f t="shared" si="41"/>
        <v>76.283000000000001</v>
      </c>
      <c r="Y177" s="36">
        <f t="shared" si="42"/>
        <v>161.43809999999999</v>
      </c>
      <c r="Z177" s="36">
        <f t="shared" si="43"/>
        <v>49.858000000000004</v>
      </c>
      <c r="AA177" s="36">
        <f t="shared" si="44"/>
        <v>49.902000000000001</v>
      </c>
      <c r="AB177" s="66">
        <f t="shared" si="45"/>
        <v>38</v>
      </c>
      <c r="AC177" s="19">
        <f t="shared" si="46"/>
        <v>8664.2857142857138</v>
      </c>
      <c r="AD177" s="20">
        <f t="shared" si="47"/>
        <v>60650</v>
      </c>
      <c r="AE177" s="192">
        <f t="shared" si="48"/>
        <v>655.49510000000009</v>
      </c>
    </row>
    <row r="178" spans="1:31" ht="15.4" x14ac:dyDescent="0.45">
      <c r="A178" s="4">
        <v>1</v>
      </c>
      <c r="B178" s="85">
        <v>458</v>
      </c>
      <c r="C178" s="91">
        <f t="shared" si="34"/>
        <v>0</v>
      </c>
      <c r="D178" s="50" t="s">
        <v>32</v>
      </c>
      <c r="E178" s="5" t="s">
        <v>32</v>
      </c>
      <c r="F178" s="51" t="s">
        <v>32</v>
      </c>
      <c r="G178" s="5" t="s">
        <v>32</v>
      </c>
      <c r="H178" s="51">
        <v>9520</v>
      </c>
      <c r="I178" s="5">
        <v>1620</v>
      </c>
      <c r="J178" s="51">
        <v>2700</v>
      </c>
      <c r="K178" s="5">
        <v>2480</v>
      </c>
      <c r="L178" s="51">
        <v>4430</v>
      </c>
      <c r="M178" s="5">
        <v>5470</v>
      </c>
      <c r="N178" s="51">
        <v>2510</v>
      </c>
      <c r="O178" s="7" t="s">
        <v>32</v>
      </c>
      <c r="P178" s="35"/>
      <c r="Q178" s="65">
        <f t="shared" si="35"/>
        <v>38</v>
      </c>
      <c r="R178" s="36">
        <f t="shared" si="36"/>
        <v>38</v>
      </c>
      <c r="S178" s="36">
        <f t="shared" si="37"/>
        <v>38</v>
      </c>
      <c r="T178" s="36">
        <f t="shared" si="38"/>
        <v>38</v>
      </c>
      <c r="U178" s="36">
        <f t="shared" si="49"/>
        <v>58.944000000000003</v>
      </c>
      <c r="V178" s="36">
        <f t="shared" si="39"/>
        <v>41.564</v>
      </c>
      <c r="W178" s="36">
        <f t="shared" si="40"/>
        <v>43.94</v>
      </c>
      <c r="X178" s="36">
        <f t="shared" si="41"/>
        <v>43.456000000000003</v>
      </c>
      <c r="Y178" s="36">
        <f t="shared" si="42"/>
        <v>47.746000000000002</v>
      </c>
      <c r="Z178" s="36">
        <f t="shared" si="43"/>
        <v>50.033999999999999</v>
      </c>
      <c r="AA178" s="36">
        <f t="shared" si="44"/>
        <v>43.521999999999998</v>
      </c>
      <c r="AB178" s="66">
        <f t="shared" si="45"/>
        <v>38</v>
      </c>
      <c r="AC178" s="19">
        <f t="shared" si="46"/>
        <v>4104.2857142857147</v>
      </c>
      <c r="AD178" s="20">
        <f t="shared" si="47"/>
        <v>28730</v>
      </c>
      <c r="AE178" s="192">
        <f t="shared" si="48"/>
        <v>519.2059999999999</v>
      </c>
    </row>
    <row r="179" spans="1:31" ht="15.4" x14ac:dyDescent="0.45">
      <c r="A179" s="4">
        <v>1</v>
      </c>
      <c r="B179" s="85">
        <v>459</v>
      </c>
      <c r="C179" s="91">
        <f t="shared" si="34"/>
        <v>0</v>
      </c>
      <c r="D179" s="50" t="s">
        <v>32</v>
      </c>
      <c r="E179" s="5" t="s">
        <v>32</v>
      </c>
      <c r="F179" s="51" t="s">
        <v>32</v>
      </c>
      <c r="G179" s="5" t="s">
        <v>32</v>
      </c>
      <c r="H179" s="51">
        <v>9160</v>
      </c>
      <c r="I179" s="5">
        <v>23460</v>
      </c>
      <c r="J179" s="51">
        <v>22210</v>
      </c>
      <c r="K179" s="5">
        <v>16470</v>
      </c>
      <c r="L179" s="51">
        <v>28540</v>
      </c>
      <c r="M179" s="5">
        <v>22220</v>
      </c>
      <c r="N179" s="51">
        <v>20720</v>
      </c>
      <c r="O179" s="7" t="s">
        <v>32</v>
      </c>
      <c r="P179" s="35"/>
      <c r="Q179" s="65">
        <f t="shared" si="35"/>
        <v>38</v>
      </c>
      <c r="R179" s="36">
        <f t="shared" si="36"/>
        <v>38</v>
      </c>
      <c r="S179" s="36">
        <f t="shared" si="37"/>
        <v>38</v>
      </c>
      <c r="T179" s="36">
        <f t="shared" si="38"/>
        <v>38</v>
      </c>
      <c r="U179" s="36">
        <f t="shared" si="49"/>
        <v>58.152000000000001</v>
      </c>
      <c r="V179" s="36">
        <f t="shared" si="39"/>
        <v>122.078</v>
      </c>
      <c r="W179" s="36">
        <f t="shared" si="40"/>
        <v>116.703</v>
      </c>
      <c r="X179" s="36">
        <f t="shared" si="41"/>
        <v>92.021000000000001</v>
      </c>
      <c r="Y179" s="36">
        <f t="shared" si="42"/>
        <v>145.6122</v>
      </c>
      <c r="Z179" s="36">
        <f t="shared" si="43"/>
        <v>116.74600000000001</v>
      </c>
      <c r="AA179" s="36">
        <f t="shared" si="44"/>
        <v>110.29599999999999</v>
      </c>
      <c r="AB179" s="66">
        <f t="shared" si="45"/>
        <v>38</v>
      </c>
      <c r="AC179" s="19">
        <f t="shared" si="46"/>
        <v>20397.142857142859</v>
      </c>
      <c r="AD179" s="20">
        <f t="shared" si="47"/>
        <v>142780</v>
      </c>
      <c r="AE179" s="192">
        <f t="shared" si="48"/>
        <v>951.6081999999999</v>
      </c>
    </row>
    <row r="180" spans="1:31" ht="15.4" x14ac:dyDescent="0.45">
      <c r="A180" s="4">
        <v>1</v>
      </c>
      <c r="B180" s="85">
        <v>460</v>
      </c>
      <c r="C180" s="91">
        <f t="shared" si="34"/>
        <v>0</v>
      </c>
      <c r="D180" s="50" t="s">
        <v>32</v>
      </c>
      <c r="E180" s="5" t="s">
        <v>32</v>
      </c>
      <c r="F180" s="51" t="s">
        <v>32</v>
      </c>
      <c r="G180" s="5" t="s">
        <v>32</v>
      </c>
      <c r="H180" s="51">
        <v>23980</v>
      </c>
      <c r="I180" s="5">
        <v>8350</v>
      </c>
      <c r="J180" s="51">
        <v>17970</v>
      </c>
      <c r="K180" s="5">
        <v>17120</v>
      </c>
      <c r="L180" s="51">
        <v>19360</v>
      </c>
      <c r="M180" s="5">
        <v>17740</v>
      </c>
      <c r="N180" s="51">
        <v>11360</v>
      </c>
      <c r="O180" s="7" t="s">
        <v>32</v>
      </c>
      <c r="P180" s="35"/>
      <c r="Q180" s="65">
        <f t="shared" si="35"/>
        <v>38</v>
      </c>
      <c r="R180" s="36">
        <f t="shared" si="36"/>
        <v>38</v>
      </c>
      <c r="S180" s="36">
        <f t="shared" si="37"/>
        <v>38</v>
      </c>
      <c r="T180" s="36">
        <f t="shared" si="38"/>
        <v>38</v>
      </c>
      <c r="U180" s="36">
        <f t="shared" si="49"/>
        <v>90.756</v>
      </c>
      <c r="V180" s="36">
        <f t="shared" si="39"/>
        <v>57.105000000000004</v>
      </c>
      <c r="W180" s="36">
        <f t="shared" si="40"/>
        <v>98.471000000000004</v>
      </c>
      <c r="X180" s="36">
        <f t="shared" si="41"/>
        <v>94.816000000000003</v>
      </c>
      <c r="Y180" s="36">
        <f t="shared" si="42"/>
        <v>104.44800000000001</v>
      </c>
      <c r="Z180" s="36">
        <f t="shared" si="43"/>
        <v>97.481999999999999</v>
      </c>
      <c r="AA180" s="36">
        <f t="shared" si="44"/>
        <v>70.048000000000002</v>
      </c>
      <c r="AB180" s="66">
        <f t="shared" si="45"/>
        <v>38</v>
      </c>
      <c r="AC180" s="19">
        <f t="shared" si="46"/>
        <v>16554.285714285714</v>
      </c>
      <c r="AD180" s="20">
        <f t="shared" si="47"/>
        <v>115880</v>
      </c>
      <c r="AE180" s="192">
        <f t="shared" si="48"/>
        <v>803.12599999999998</v>
      </c>
    </row>
    <row r="181" spans="1:31" ht="15.4" x14ac:dyDescent="0.45">
      <c r="A181" s="4">
        <v>1</v>
      </c>
      <c r="B181" s="85">
        <v>461</v>
      </c>
      <c r="C181" s="91">
        <f t="shared" si="34"/>
        <v>0</v>
      </c>
      <c r="D181" s="50" t="s">
        <v>32</v>
      </c>
      <c r="E181" s="5" t="s">
        <v>32</v>
      </c>
      <c r="F181" s="51" t="s">
        <v>32</v>
      </c>
      <c r="G181" s="5" t="s">
        <v>32</v>
      </c>
      <c r="H181" s="51">
        <v>14050</v>
      </c>
      <c r="I181" s="5">
        <v>17150</v>
      </c>
      <c r="J181" s="51">
        <v>16690</v>
      </c>
      <c r="K181" s="5">
        <v>16140</v>
      </c>
      <c r="L181" s="51">
        <v>32590</v>
      </c>
      <c r="M181" s="5">
        <v>17750</v>
      </c>
      <c r="N181" s="51">
        <v>3800</v>
      </c>
      <c r="O181" s="7" t="s">
        <v>32</v>
      </c>
      <c r="P181" s="35"/>
      <c r="Q181" s="65">
        <f t="shared" si="35"/>
        <v>38</v>
      </c>
      <c r="R181" s="36">
        <f t="shared" si="36"/>
        <v>38</v>
      </c>
      <c r="S181" s="36">
        <f t="shared" si="37"/>
        <v>38</v>
      </c>
      <c r="T181" s="36">
        <f t="shared" si="38"/>
        <v>38</v>
      </c>
      <c r="U181" s="36">
        <f t="shared" si="49"/>
        <v>68.91</v>
      </c>
      <c r="V181" s="36">
        <f t="shared" si="39"/>
        <v>94.944999999999993</v>
      </c>
      <c r="W181" s="36">
        <f t="shared" si="40"/>
        <v>92.966999999999999</v>
      </c>
      <c r="X181" s="36">
        <f t="shared" si="41"/>
        <v>90.602000000000004</v>
      </c>
      <c r="Y181" s="36">
        <f t="shared" si="42"/>
        <v>175.7037</v>
      </c>
      <c r="Z181" s="36">
        <f t="shared" si="43"/>
        <v>97.525000000000006</v>
      </c>
      <c r="AA181" s="36">
        <f t="shared" si="44"/>
        <v>46.36</v>
      </c>
      <c r="AB181" s="66">
        <f t="shared" si="45"/>
        <v>38</v>
      </c>
      <c r="AC181" s="19">
        <f t="shared" si="46"/>
        <v>16881.428571428572</v>
      </c>
      <c r="AD181" s="20">
        <f t="shared" si="47"/>
        <v>118170</v>
      </c>
      <c r="AE181" s="192">
        <f t="shared" si="48"/>
        <v>857.0127</v>
      </c>
    </row>
    <row r="182" spans="1:31" ht="15.4" x14ac:dyDescent="0.45">
      <c r="A182" s="4">
        <v>1</v>
      </c>
      <c r="B182" s="85">
        <v>462</v>
      </c>
      <c r="C182" s="91">
        <f t="shared" si="34"/>
        <v>0</v>
      </c>
      <c r="D182" s="50" t="s">
        <v>32</v>
      </c>
      <c r="E182" s="5" t="s">
        <v>32</v>
      </c>
      <c r="F182" s="51" t="s">
        <v>32</v>
      </c>
      <c r="G182" s="5" t="s">
        <v>32</v>
      </c>
      <c r="H182" s="51">
        <v>58710</v>
      </c>
      <c r="I182" s="5">
        <v>8320</v>
      </c>
      <c r="J182" s="51">
        <v>13390</v>
      </c>
      <c r="K182" s="5">
        <v>8690</v>
      </c>
      <c r="L182" s="51">
        <v>16530</v>
      </c>
      <c r="M182" s="5">
        <v>13500</v>
      </c>
      <c r="N182" s="51">
        <v>3590</v>
      </c>
      <c r="O182" s="7" t="s">
        <v>32</v>
      </c>
      <c r="P182" s="35"/>
      <c r="Q182" s="65">
        <f t="shared" si="35"/>
        <v>38</v>
      </c>
      <c r="R182" s="36">
        <f t="shared" si="36"/>
        <v>38</v>
      </c>
      <c r="S182" s="36">
        <f t="shared" si="37"/>
        <v>38</v>
      </c>
      <c r="T182" s="36">
        <f t="shared" si="38"/>
        <v>38</v>
      </c>
      <c r="U182" s="36">
        <f t="shared" si="49"/>
        <v>206.453</v>
      </c>
      <c r="V182" s="36">
        <f t="shared" si="39"/>
        <v>56.975999999999999</v>
      </c>
      <c r="W182" s="36">
        <f t="shared" si="40"/>
        <v>78.777000000000001</v>
      </c>
      <c r="X182" s="36">
        <f t="shared" si="41"/>
        <v>58.567</v>
      </c>
      <c r="Y182" s="36">
        <f t="shared" si="42"/>
        <v>92.278999999999996</v>
      </c>
      <c r="Z182" s="36">
        <f t="shared" si="43"/>
        <v>79.25</v>
      </c>
      <c r="AA182" s="36">
        <f t="shared" si="44"/>
        <v>45.898000000000003</v>
      </c>
      <c r="AB182" s="66">
        <f t="shared" si="45"/>
        <v>38</v>
      </c>
      <c r="AC182" s="19">
        <f t="shared" si="46"/>
        <v>17532.857142857141</v>
      </c>
      <c r="AD182" s="20">
        <f t="shared" si="47"/>
        <v>122730</v>
      </c>
      <c r="AE182" s="192">
        <f t="shared" si="48"/>
        <v>808.19999999999993</v>
      </c>
    </row>
    <row r="183" spans="1:31" ht="15.4" x14ac:dyDescent="0.45">
      <c r="A183" s="4">
        <v>1</v>
      </c>
      <c r="B183" s="85">
        <v>463</v>
      </c>
      <c r="C183" s="91">
        <f t="shared" si="34"/>
        <v>0</v>
      </c>
      <c r="D183" s="50" t="s">
        <v>32</v>
      </c>
      <c r="E183" s="5" t="s">
        <v>32</v>
      </c>
      <c r="F183" s="51" t="s">
        <v>32</v>
      </c>
      <c r="G183" s="5" t="s">
        <v>32</v>
      </c>
      <c r="H183" s="51">
        <v>37170</v>
      </c>
      <c r="I183" s="5">
        <v>7020</v>
      </c>
      <c r="J183" s="51">
        <v>10700</v>
      </c>
      <c r="K183" s="5">
        <v>8860</v>
      </c>
      <c r="L183" s="51">
        <v>14550</v>
      </c>
      <c r="M183" s="5">
        <v>12860</v>
      </c>
      <c r="N183" s="51">
        <v>9430</v>
      </c>
      <c r="O183" s="7" t="s">
        <v>32</v>
      </c>
      <c r="P183" s="35"/>
      <c r="Q183" s="65">
        <f t="shared" si="35"/>
        <v>38</v>
      </c>
      <c r="R183" s="36">
        <f t="shared" si="36"/>
        <v>38</v>
      </c>
      <c r="S183" s="36">
        <f t="shared" si="37"/>
        <v>38</v>
      </c>
      <c r="T183" s="36">
        <f t="shared" si="38"/>
        <v>38</v>
      </c>
      <c r="U183" s="36">
        <f t="shared" si="49"/>
        <v>119.77400000000002</v>
      </c>
      <c r="V183" s="36">
        <f t="shared" si="39"/>
        <v>53.444000000000003</v>
      </c>
      <c r="W183" s="36">
        <f t="shared" si="40"/>
        <v>67.210000000000008</v>
      </c>
      <c r="X183" s="36">
        <f t="shared" si="41"/>
        <v>59.298000000000002</v>
      </c>
      <c r="Y183" s="36">
        <f t="shared" si="42"/>
        <v>83.765000000000001</v>
      </c>
      <c r="Z183" s="36">
        <f t="shared" si="43"/>
        <v>76.498000000000005</v>
      </c>
      <c r="AA183" s="36">
        <f t="shared" si="44"/>
        <v>61.749000000000002</v>
      </c>
      <c r="AB183" s="66">
        <f t="shared" si="45"/>
        <v>38</v>
      </c>
      <c r="AC183" s="19">
        <f t="shared" si="46"/>
        <v>14370</v>
      </c>
      <c r="AD183" s="20">
        <f t="shared" si="47"/>
        <v>100590</v>
      </c>
      <c r="AE183" s="192">
        <f t="shared" si="48"/>
        <v>711.73800000000006</v>
      </c>
    </row>
    <row r="184" spans="1:31" ht="15.4" x14ac:dyDescent="0.45">
      <c r="A184" s="4">
        <v>1</v>
      </c>
      <c r="B184" s="85">
        <v>464</v>
      </c>
      <c r="C184" s="91">
        <f t="shared" si="34"/>
        <v>0</v>
      </c>
      <c r="D184" s="50" t="s">
        <v>32</v>
      </c>
      <c r="E184" s="5" t="s">
        <v>32</v>
      </c>
      <c r="F184" s="51" t="s">
        <v>32</v>
      </c>
      <c r="G184" s="5" t="s">
        <v>32</v>
      </c>
      <c r="H184" s="51">
        <v>27220</v>
      </c>
      <c r="I184" s="5">
        <v>18020</v>
      </c>
      <c r="J184" s="51">
        <v>17240</v>
      </c>
      <c r="K184" s="5">
        <v>18350</v>
      </c>
      <c r="L184" s="51">
        <v>36310</v>
      </c>
      <c r="M184" s="5">
        <v>42610</v>
      </c>
      <c r="N184" s="51">
        <v>11740</v>
      </c>
      <c r="O184" s="7" t="s">
        <v>32</v>
      </c>
      <c r="P184" s="35"/>
      <c r="Q184" s="65">
        <f t="shared" si="35"/>
        <v>38</v>
      </c>
      <c r="R184" s="36">
        <f t="shared" si="36"/>
        <v>38</v>
      </c>
      <c r="S184" s="36">
        <f t="shared" si="37"/>
        <v>38</v>
      </c>
      <c r="T184" s="36">
        <f t="shared" si="38"/>
        <v>38</v>
      </c>
      <c r="U184" s="36">
        <f t="shared" si="49"/>
        <v>97.884</v>
      </c>
      <c r="V184" s="36">
        <f t="shared" si="39"/>
        <v>98.686000000000007</v>
      </c>
      <c r="W184" s="36">
        <f t="shared" si="40"/>
        <v>95.331999999999994</v>
      </c>
      <c r="X184" s="36">
        <f t="shared" si="41"/>
        <v>100.10499999999999</v>
      </c>
      <c r="Y184" s="36">
        <f t="shared" si="42"/>
        <v>203.3433</v>
      </c>
      <c r="Z184" s="36">
        <f t="shared" si="43"/>
        <v>250.15229999999997</v>
      </c>
      <c r="AA184" s="36">
        <f t="shared" si="44"/>
        <v>71.682000000000002</v>
      </c>
      <c r="AB184" s="66">
        <f t="shared" si="45"/>
        <v>38</v>
      </c>
      <c r="AC184" s="19">
        <f t="shared" si="46"/>
        <v>24498.571428571428</v>
      </c>
      <c r="AD184" s="20">
        <f t="shared" si="47"/>
        <v>171490</v>
      </c>
      <c r="AE184" s="192">
        <f t="shared" si="48"/>
        <v>1107.1846</v>
      </c>
    </row>
    <row r="185" spans="1:31" ht="15.4" x14ac:dyDescent="0.45">
      <c r="A185" s="4">
        <v>1</v>
      </c>
      <c r="B185" s="85">
        <v>465</v>
      </c>
      <c r="C185" s="91">
        <f t="shared" si="34"/>
        <v>0</v>
      </c>
      <c r="D185" s="50" t="s">
        <v>32</v>
      </c>
      <c r="E185" s="5" t="s">
        <v>32</v>
      </c>
      <c r="F185" s="51" t="s">
        <v>32</v>
      </c>
      <c r="G185" s="5" t="s">
        <v>32</v>
      </c>
      <c r="H185" s="51">
        <v>14370</v>
      </c>
      <c r="I185" s="5">
        <v>2750</v>
      </c>
      <c r="J185" s="51">
        <v>3750</v>
      </c>
      <c r="K185" s="5">
        <v>2190</v>
      </c>
      <c r="L185" s="51">
        <v>3270</v>
      </c>
      <c r="M185" s="5">
        <v>2690</v>
      </c>
      <c r="N185" s="51">
        <v>3020</v>
      </c>
      <c r="O185" s="7" t="s">
        <v>32</v>
      </c>
      <c r="P185" s="35"/>
      <c r="Q185" s="65">
        <f t="shared" si="35"/>
        <v>38</v>
      </c>
      <c r="R185" s="36">
        <f t="shared" si="36"/>
        <v>38</v>
      </c>
      <c r="S185" s="36">
        <f t="shared" si="37"/>
        <v>38</v>
      </c>
      <c r="T185" s="36">
        <f t="shared" si="38"/>
        <v>38</v>
      </c>
      <c r="U185" s="36">
        <f t="shared" si="49"/>
        <v>69.614000000000004</v>
      </c>
      <c r="V185" s="36">
        <f t="shared" si="39"/>
        <v>44.05</v>
      </c>
      <c r="W185" s="36">
        <f t="shared" si="40"/>
        <v>46.25</v>
      </c>
      <c r="X185" s="36">
        <f t="shared" si="41"/>
        <v>42.817999999999998</v>
      </c>
      <c r="Y185" s="36">
        <f t="shared" si="42"/>
        <v>45.194000000000003</v>
      </c>
      <c r="Z185" s="36">
        <f t="shared" si="43"/>
        <v>43.917999999999999</v>
      </c>
      <c r="AA185" s="36">
        <f t="shared" si="44"/>
        <v>44.643999999999998</v>
      </c>
      <c r="AB185" s="66">
        <f t="shared" si="45"/>
        <v>38</v>
      </c>
      <c r="AC185" s="19">
        <f t="shared" si="46"/>
        <v>4577.1428571428569</v>
      </c>
      <c r="AD185" s="20">
        <f t="shared" si="47"/>
        <v>32040</v>
      </c>
      <c r="AE185" s="192">
        <f t="shared" si="48"/>
        <v>526.48800000000006</v>
      </c>
    </row>
    <row r="186" spans="1:31" ht="15.4" x14ac:dyDescent="0.45">
      <c r="A186" s="4">
        <v>1</v>
      </c>
      <c r="B186" s="85">
        <v>466</v>
      </c>
      <c r="C186" s="91">
        <f t="shared" si="34"/>
        <v>0</v>
      </c>
      <c r="D186" s="50" t="s">
        <v>32</v>
      </c>
      <c r="E186" s="5" t="s">
        <v>32</v>
      </c>
      <c r="F186" s="51" t="s">
        <v>32</v>
      </c>
      <c r="G186" s="5" t="s">
        <v>32</v>
      </c>
      <c r="H186" s="51">
        <v>2500</v>
      </c>
      <c r="I186" s="5">
        <v>200</v>
      </c>
      <c r="J186" s="51">
        <v>400</v>
      </c>
      <c r="K186" s="5">
        <v>530</v>
      </c>
      <c r="L186" s="51">
        <v>60</v>
      </c>
      <c r="M186" s="5">
        <v>37230</v>
      </c>
      <c r="N186" s="51">
        <v>21910</v>
      </c>
      <c r="O186" s="7" t="s">
        <v>32</v>
      </c>
      <c r="P186" s="35"/>
      <c r="Q186" s="65">
        <f t="shared" si="35"/>
        <v>38</v>
      </c>
      <c r="R186" s="36">
        <f t="shared" si="36"/>
        <v>38</v>
      </c>
      <c r="S186" s="36">
        <f t="shared" si="37"/>
        <v>38</v>
      </c>
      <c r="T186" s="36">
        <f t="shared" si="38"/>
        <v>38</v>
      </c>
      <c r="U186" s="36">
        <f t="shared" si="49"/>
        <v>43.5</v>
      </c>
      <c r="V186" s="36">
        <f t="shared" si="39"/>
        <v>38.44</v>
      </c>
      <c r="W186" s="36">
        <f t="shared" si="40"/>
        <v>38.880000000000003</v>
      </c>
      <c r="X186" s="36">
        <f t="shared" si="41"/>
        <v>39.165999999999997</v>
      </c>
      <c r="Y186" s="36">
        <f t="shared" si="42"/>
        <v>38.131999999999998</v>
      </c>
      <c r="Z186" s="36">
        <f t="shared" si="43"/>
        <v>210.1789</v>
      </c>
      <c r="AA186" s="36">
        <f t="shared" si="44"/>
        <v>115.413</v>
      </c>
      <c r="AB186" s="66">
        <f t="shared" si="45"/>
        <v>38</v>
      </c>
      <c r="AC186" s="19">
        <f t="shared" si="46"/>
        <v>8975.7142857142862</v>
      </c>
      <c r="AD186" s="20">
        <f t="shared" si="47"/>
        <v>62830</v>
      </c>
      <c r="AE186" s="192">
        <f t="shared" si="48"/>
        <v>713.70990000000006</v>
      </c>
    </row>
    <row r="187" spans="1:31" ht="15.4" x14ac:dyDescent="0.45">
      <c r="A187" s="4">
        <v>1</v>
      </c>
      <c r="B187" s="85">
        <v>467</v>
      </c>
      <c r="C187" s="91">
        <f t="shared" si="34"/>
        <v>0</v>
      </c>
      <c r="D187" s="50" t="s">
        <v>32</v>
      </c>
      <c r="E187" s="5" t="s">
        <v>32</v>
      </c>
      <c r="F187" s="51" t="s">
        <v>32</v>
      </c>
      <c r="G187" s="5" t="s">
        <v>32</v>
      </c>
      <c r="H187" s="51">
        <v>20370</v>
      </c>
      <c r="I187" s="5">
        <v>29730</v>
      </c>
      <c r="J187" s="51">
        <v>13900</v>
      </c>
      <c r="K187" s="5">
        <v>9390</v>
      </c>
      <c r="L187" s="51">
        <v>9490</v>
      </c>
      <c r="M187" s="5">
        <v>5020</v>
      </c>
      <c r="N187" s="51">
        <v>13800</v>
      </c>
      <c r="O187" s="7" t="s">
        <v>32</v>
      </c>
      <c r="P187" s="35"/>
      <c r="Q187" s="65">
        <f t="shared" si="35"/>
        <v>38</v>
      </c>
      <c r="R187" s="36">
        <f t="shared" si="36"/>
        <v>38</v>
      </c>
      <c r="S187" s="36">
        <f t="shared" si="37"/>
        <v>38</v>
      </c>
      <c r="T187" s="36">
        <f t="shared" si="38"/>
        <v>38</v>
      </c>
      <c r="U187" s="36">
        <f t="shared" si="49"/>
        <v>82.814000000000007</v>
      </c>
      <c r="V187" s="36">
        <f t="shared" si="39"/>
        <v>154.4539</v>
      </c>
      <c r="W187" s="36">
        <f t="shared" si="40"/>
        <v>80.97</v>
      </c>
      <c r="X187" s="36">
        <f t="shared" si="41"/>
        <v>61.576999999999998</v>
      </c>
      <c r="Y187" s="36">
        <f t="shared" si="42"/>
        <v>62.007000000000005</v>
      </c>
      <c r="Z187" s="36">
        <f t="shared" si="43"/>
        <v>49.043999999999997</v>
      </c>
      <c r="AA187" s="36">
        <f t="shared" si="44"/>
        <v>80.539999999999992</v>
      </c>
      <c r="AB187" s="66">
        <f t="shared" si="45"/>
        <v>38</v>
      </c>
      <c r="AC187" s="19">
        <f t="shared" si="46"/>
        <v>14528.571428571429</v>
      </c>
      <c r="AD187" s="20">
        <f t="shared" si="47"/>
        <v>101700</v>
      </c>
      <c r="AE187" s="192">
        <f t="shared" si="48"/>
        <v>761.40590000000009</v>
      </c>
    </row>
    <row r="188" spans="1:31" ht="15.4" x14ac:dyDescent="0.45">
      <c r="A188" s="4">
        <v>1</v>
      </c>
      <c r="B188" s="85">
        <v>468</v>
      </c>
      <c r="C188" s="91">
        <f t="shared" si="34"/>
        <v>0</v>
      </c>
      <c r="D188" s="50" t="s">
        <v>32</v>
      </c>
      <c r="E188" s="5" t="s">
        <v>32</v>
      </c>
      <c r="F188" s="51" t="s">
        <v>32</v>
      </c>
      <c r="G188" s="5" t="s">
        <v>32</v>
      </c>
      <c r="H188" s="51">
        <v>6870</v>
      </c>
      <c r="I188" s="5">
        <v>5540</v>
      </c>
      <c r="J188" s="51">
        <v>6000</v>
      </c>
      <c r="K188" s="5">
        <v>5540</v>
      </c>
      <c r="L188" s="51">
        <v>8440</v>
      </c>
      <c r="M188" s="5">
        <v>7210</v>
      </c>
      <c r="N188" s="51">
        <v>4550</v>
      </c>
      <c r="O188" s="7" t="s">
        <v>32</v>
      </c>
      <c r="P188" s="35"/>
      <c r="Q188" s="65">
        <f t="shared" si="35"/>
        <v>38</v>
      </c>
      <c r="R188" s="36">
        <f t="shared" si="36"/>
        <v>38</v>
      </c>
      <c r="S188" s="36">
        <f t="shared" si="37"/>
        <v>38</v>
      </c>
      <c r="T188" s="36">
        <f t="shared" si="38"/>
        <v>38</v>
      </c>
      <c r="U188" s="36">
        <f t="shared" si="49"/>
        <v>53.114000000000004</v>
      </c>
      <c r="V188" s="36">
        <f t="shared" si="39"/>
        <v>50.188000000000002</v>
      </c>
      <c r="W188" s="36">
        <f t="shared" si="40"/>
        <v>51.2</v>
      </c>
      <c r="X188" s="36">
        <f t="shared" si="41"/>
        <v>50.188000000000002</v>
      </c>
      <c r="Y188" s="36">
        <f t="shared" si="42"/>
        <v>57.492000000000004</v>
      </c>
      <c r="Z188" s="36">
        <f t="shared" si="43"/>
        <v>53.862000000000002</v>
      </c>
      <c r="AA188" s="36">
        <f t="shared" si="44"/>
        <v>48.01</v>
      </c>
      <c r="AB188" s="66">
        <f t="shared" si="45"/>
        <v>38</v>
      </c>
      <c r="AC188" s="19">
        <f t="shared" si="46"/>
        <v>6307.1428571428569</v>
      </c>
      <c r="AD188" s="20">
        <f t="shared" si="47"/>
        <v>44150</v>
      </c>
      <c r="AE188" s="192">
        <f t="shared" si="48"/>
        <v>554.05400000000009</v>
      </c>
    </row>
    <row r="189" spans="1:31" ht="15.4" x14ac:dyDescent="0.45">
      <c r="A189" s="4">
        <v>1</v>
      </c>
      <c r="B189" s="85">
        <v>472</v>
      </c>
      <c r="C189" s="91">
        <f t="shared" si="34"/>
        <v>0</v>
      </c>
      <c r="D189" s="50" t="s">
        <v>32</v>
      </c>
      <c r="E189" s="5" t="s">
        <v>32</v>
      </c>
      <c r="F189" s="51" t="s">
        <v>32</v>
      </c>
      <c r="G189" s="5" t="s">
        <v>32</v>
      </c>
      <c r="H189" s="51">
        <v>7250</v>
      </c>
      <c r="I189" s="5">
        <v>2230</v>
      </c>
      <c r="J189" s="51">
        <v>2310</v>
      </c>
      <c r="K189" s="5">
        <v>550</v>
      </c>
      <c r="L189" s="51">
        <v>2790</v>
      </c>
      <c r="M189" s="5">
        <v>800</v>
      </c>
      <c r="N189" s="51">
        <v>290</v>
      </c>
      <c r="O189" s="7" t="s">
        <v>32</v>
      </c>
      <c r="P189" s="35"/>
      <c r="Q189" s="65">
        <f t="shared" si="35"/>
        <v>38</v>
      </c>
      <c r="R189" s="36">
        <f t="shared" si="36"/>
        <v>38</v>
      </c>
      <c r="S189" s="36">
        <f t="shared" si="37"/>
        <v>38</v>
      </c>
      <c r="T189" s="36">
        <f t="shared" si="38"/>
        <v>38</v>
      </c>
      <c r="U189" s="36">
        <f t="shared" si="49"/>
        <v>53.95</v>
      </c>
      <c r="V189" s="36">
        <f t="shared" si="39"/>
        <v>42.905999999999999</v>
      </c>
      <c r="W189" s="36">
        <f t="shared" si="40"/>
        <v>43.082000000000001</v>
      </c>
      <c r="X189" s="36">
        <f t="shared" si="41"/>
        <v>39.21</v>
      </c>
      <c r="Y189" s="36">
        <f t="shared" si="42"/>
        <v>44.137999999999998</v>
      </c>
      <c r="Z189" s="36">
        <f t="shared" si="43"/>
        <v>39.76</v>
      </c>
      <c r="AA189" s="36">
        <f t="shared" si="44"/>
        <v>38.637999999999998</v>
      </c>
      <c r="AB189" s="66">
        <f t="shared" si="45"/>
        <v>38</v>
      </c>
      <c r="AC189" s="19">
        <f t="shared" si="46"/>
        <v>2317.1428571428573</v>
      </c>
      <c r="AD189" s="20">
        <f t="shared" si="47"/>
        <v>16220</v>
      </c>
      <c r="AE189" s="192">
        <f t="shared" si="48"/>
        <v>491.68399999999991</v>
      </c>
    </row>
    <row r="190" spans="1:31" ht="15.4" x14ac:dyDescent="0.45">
      <c r="A190" s="4">
        <v>1</v>
      </c>
      <c r="B190" s="85">
        <v>473</v>
      </c>
      <c r="C190" s="91">
        <f t="shared" si="34"/>
        <v>0</v>
      </c>
      <c r="D190" s="50" t="s">
        <v>32</v>
      </c>
      <c r="E190" s="5" t="s">
        <v>32</v>
      </c>
      <c r="F190" s="51" t="s">
        <v>32</v>
      </c>
      <c r="G190" s="5" t="s">
        <v>32</v>
      </c>
      <c r="H190" s="51">
        <v>12790</v>
      </c>
      <c r="I190" s="5">
        <v>5940</v>
      </c>
      <c r="J190" s="51">
        <v>9800</v>
      </c>
      <c r="K190" s="5">
        <v>8440</v>
      </c>
      <c r="L190" s="51">
        <v>8820</v>
      </c>
      <c r="M190" s="5">
        <v>10140</v>
      </c>
      <c r="N190" s="51">
        <v>4200</v>
      </c>
      <c r="O190" s="7" t="s">
        <v>32</v>
      </c>
      <c r="P190" s="35"/>
      <c r="Q190" s="65">
        <f t="shared" si="35"/>
        <v>38</v>
      </c>
      <c r="R190" s="36">
        <f t="shared" si="36"/>
        <v>38</v>
      </c>
      <c r="S190" s="36">
        <f t="shared" si="37"/>
        <v>38</v>
      </c>
      <c r="T190" s="36">
        <f t="shared" si="38"/>
        <v>38</v>
      </c>
      <c r="U190" s="36">
        <f t="shared" si="49"/>
        <v>66.138000000000005</v>
      </c>
      <c r="V190" s="36">
        <f t="shared" si="39"/>
        <v>51.067999999999998</v>
      </c>
      <c r="W190" s="36">
        <f t="shared" si="40"/>
        <v>63.34</v>
      </c>
      <c r="X190" s="36">
        <f t="shared" si="41"/>
        <v>57.492000000000004</v>
      </c>
      <c r="Y190" s="36">
        <f t="shared" si="42"/>
        <v>59.126000000000005</v>
      </c>
      <c r="Z190" s="36">
        <f t="shared" si="43"/>
        <v>64.802000000000007</v>
      </c>
      <c r="AA190" s="36">
        <f t="shared" si="44"/>
        <v>47.24</v>
      </c>
      <c r="AB190" s="66">
        <f t="shared" si="45"/>
        <v>38</v>
      </c>
      <c r="AC190" s="19">
        <f t="shared" si="46"/>
        <v>8590</v>
      </c>
      <c r="AD190" s="20">
        <f t="shared" si="47"/>
        <v>60130</v>
      </c>
      <c r="AE190" s="192">
        <f t="shared" si="48"/>
        <v>599.20600000000013</v>
      </c>
    </row>
    <row r="191" spans="1:31" ht="15.4" x14ac:dyDescent="0.45">
      <c r="A191" s="4">
        <v>1</v>
      </c>
      <c r="B191" s="85">
        <v>474</v>
      </c>
      <c r="C191" s="91">
        <f t="shared" si="34"/>
        <v>0</v>
      </c>
      <c r="D191" s="50" t="s">
        <v>32</v>
      </c>
      <c r="E191" s="5" t="s">
        <v>32</v>
      </c>
      <c r="F191" s="51">
        <v>570</v>
      </c>
      <c r="G191" s="5" t="s">
        <v>32</v>
      </c>
      <c r="H191" s="51">
        <v>2550</v>
      </c>
      <c r="I191" s="5">
        <v>840</v>
      </c>
      <c r="J191" s="51">
        <v>1700</v>
      </c>
      <c r="K191" s="5">
        <v>8510</v>
      </c>
      <c r="L191" s="51">
        <v>9850</v>
      </c>
      <c r="M191" s="5">
        <v>6940</v>
      </c>
      <c r="N191" s="51">
        <v>7220</v>
      </c>
      <c r="O191" s="7" t="s">
        <v>32</v>
      </c>
      <c r="P191" s="35"/>
      <c r="Q191" s="65">
        <f t="shared" si="35"/>
        <v>38</v>
      </c>
      <c r="R191" s="36">
        <f t="shared" si="36"/>
        <v>38</v>
      </c>
      <c r="S191" s="36">
        <f t="shared" si="37"/>
        <v>39.253999999999998</v>
      </c>
      <c r="T191" s="36">
        <f t="shared" si="38"/>
        <v>38</v>
      </c>
      <c r="U191" s="36">
        <f t="shared" si="49"/>
        <v>43.61</v>
      </c>
      <c r="V191" s="36">
        <f t="shared" si="39"/>
        <v>39.847999999999999</v>
      </c>
      <c r="W191" s="36">
        <f t="shared" si="40"/>
        <v>41.74</v>
      </c>
      <c r="X191" s="36">
        <f t="shared" si="41"/>
        <v>57.792999999999999</v>
      </c>
      <c r="Y191" s="36">
        <f t="shared" si="42"/>
        <v>63.555</v>
      </c>
      <c r="Z191" s="36">
        <f t="shared" si="43"/>
        <v>53.268000000000001</v>
      </c>
      <c r="AA191" s="36">
        <f t="shared" si="44"/>
        <v>53.884</v>
      </c>
      <c r="AB191" s="66">
        <f t="shared" si="45"/>
        <v>38</v>
      </c>
      <c r="AC191" s="19">
        <f t="shared" si="46"/>
        <v>4772.5</v>
      </c>
      <c r="AD191" s="20">
        <f t="shared" si="47"/>
        <v>38180</v>
      </c>
      <c r="AE191" s="192">
        <f t="shared" si="48"/>
        <v>544.952</v>
      </c>
    </row>
    <row r="192" spans="1:31" ht="15.4" x14ac:dyDescent="0.45">
      <c r="A192" s="4">
        <v>1</v>
      </c>
      <c r="B192" s="85">
        <v>475</v>
      </c>
      <c r="C192" s="91">
        <f t="shared" si="34"/>
        <v>0</v>
      </c>
      <c r="D192" s="50" t="s">
        <v>32</v>
      </c>
      <c r="E192" s="5" t="s">
        <v>32</v>
      </c>
      <c r="F192" s="51" t="s">
        <v>32</v>
      </c>
      <c r="G192" s="5" t="s">
        <v>32</v>
      </c>
      <c r="H192" s="51">
        <v>10060</v>
      </c>
      <c r="I192" s="5">
        <v>6470</v>
      </c>
      <c r="J192" s="51">
        <v>15240</v>
      </c>
      <c r="K192" s="5">
        <v>10000</v>
      </c>
      <c r="L192" s="51">
        <v>8910</v>
      </c>
      <c r="M192" s="5">
        <v>5470</v>
      </c>
      <c r="N192" s="51">
        <v>2390</v>
      </c>
      <c r="O192" s="7" t="s">
        <v>32</v>
      </c>
      <c r="P192" s="35"/>
      <c r="Q192" s="65">
        <f t="shared" si="35"/>
        <v>38</v>
      </c>
      <c r="R192" s="36">
        <f t="shared" si="36"/>
        <v>38</v>
      </c>
      <c r="S192" s="36">
        <f t="shared" si="37"/>
        <v>38</v>
      </c>
      <c r="T192" s="36">
        <f t="shared" si="38"/>
        <v>38</v>
      </c>
      <c r="U192" s="36">
        <f t="shared" si="49"/>
        <v>60.132000000000005</v>
      </c>
      <c r="V192" s="36">
        <f t="shared" si="39"/>
        <v>52.234000000000002</v>
      </c>
      <c r="W192" s="36">
        <f t="shared" si="40"/>
        <v>86.731999999999999</v>
      </c>
      <c r="X192" s="36">
        <f t="shared" si="41"/>
        <v>64.2</v>
      </c>
      <c r="Y192" s="36">
        <f t="shared" si="42"/>
        <v>59.512999999999998</v>
      </c>
      <c r="Z192" s="36">
        <f t="shared" si="43"/>
        <v>50.033999999999999</v>
      </c>
      <c r="AA192" s="36">
        <f t="shared" si="44"/>
        <v>43.258000000000003</v>
      </c>
      <c r="AB192" s="66">
        <f t="shared" si="45"/>
        <v>38</v>
      </c>
      <c r="AC192" s="19">
        <f t="shared" si="46"/>
        <v>8362.8571428571431</v>
      </c>
      <c r="AD192" s="20">
        <f t="shared" si="47"/>
        <v>58540</v>
      </c>
      <c r="AE192" s="192">
        <f t="shared" si="48"/>
        <v>606.10299999999995</v>
      </c>
    </row>
    <row r="193" spans="1:31" ht="15.4" x14ac:dyDescent="0.45">
      <c r="A193" s="4">
        <v>1</v>
      </c>
      <c r="B193" s="85">
        <v>476</v>
      </c>
      <c r="C193" s="91">
        <f t="shared" si="34"/>
        <v>0</v>
      </c>
      <c r="D193" s="50" t="s">
        <v>32</v>
      </c>
      <c r="E193" s="5" t="s">
        <v>32</v>
      </c>
      <c r="F193" s="51" t="s">
        <v>32</v>
      </c>
      <c r="G193" s="5" t="s">
        <v>32</v>
      </c>
      <c r="H193" s="51">
        <v>13380</v>
      </c>
      <c r="I193" s="5">
        <v>3340</v>
      </c>
      <c r="J193" s="51">
        <v>3150</v>
      </c>
      <c r="K193" s="5">
        <v>3480</v>
      </c>
      <c r="L193" s="51">
        <v>6610</v>
      </c>
      <c r="M193" s="5">
        <v>2630</v>
      </c>
      <c r="N193" s="51">
        <v>2820</v>
      </c>
      <c r="O193" s="7" t="s">
        <v>32</v>
      </c>
      <c r="P193" s="35"/>
      <c r="Q193" s="65">
        <f t="shared" si="35"/>
        <v>38</v>
      </c>
      <c r="R193" s="36">
        <f t="shared" si="36"/>
        <v>38</v>
      </c>
      <c r="S193" s="36">
        <f t="shared" si="37"/>
        <v>38</v>
      </c>
      <c r="T193" s="36">
        <f t="shared" si="38"/>
        <v>38</v>
      </c>
      <c r="U193" s="36">
        <f t="shared" si="49"/>
        <v>67.436000000000007</v>
      </c>
      <c r="V193" s="36">
        <f t="shared" si="39"/>
        <v>45.347999999999999</v>
      </c>
      <c r="W193" s="36">
        <f t="shared" si="40"/>
        <v>44.93</v>
      </c>
      <c r="X193" s="36">
        <f t="shared" si="41"/>
        <v>45.655999999999999</v>
      </c>
      <c r="Y193" s="36">
        <f t="shared" si="42"/>
        <v>52.542000000000002</v>
      </c>
      <c r="Z193" s="36">
        <f t="shared" si="43"/>
        <v>43.786000000000001</v>
      </c>
      <c r="AA193" s="36">
        <f t="shared" si="44"/>
        <v>44.204000000000001</v>
      </c>
      <c r="AB193" s="66">
        <f t="shared" si="45"/>
        <v>38</v>
      </c>
      <c r="AC193" s="19">
        <f t="shared" si="46"/>
        <v>5058.5714285714284</v>
      </c>
      <c r="AD193" s="20">
        <f t="shared" si="47"/>
        <v>35410</v>
      </c>
      <c r="AE193" s="192">
        <f t="shared" si="48"/>
        <v>533.90200000000004</v>
      </c>
    </row>
    <row r="194" spans="1:31" ht="15.4" x14ac:dyDescent="0.45">
      <c r="A194" s="4">
        <v>1</v>
      </c>
      <c r="B194" s="85">
        <v>477</v>
      </c>
      <c r="C194" s="91">
        <f t="shared" si="34"/>
        <v>0</v>
      </c>
      <c r="D194" s="50" t="s">
        <v>32</v>
      </c>
      <c r="E194" s="5" t="s">
        <v>32</v>
      </c>
      <c r="F194" s="51" t="s">
        <v>32</v>
      </c>
      <c r="G194" s="5" t="s">
        <v>32</v>
      </c>
      <c r="H194" s="51">
        <v>24900</v>
      </c>
      <c r="I194" s="5">
        <v>4840</v>
      </c>
      <c r="J194" s="51">
        <v>5190</v>
      </c>
      <c r="K194" s="5">
        <v>4430</v>
      </c>
      <c r="L194" s="51">
        <v>5630</v>
      </c>
      <c r="M194" s="5">
        <v>6220</v>
      </c>
      <c r="N194" s="51">
        <v>800</v>
      </c>
      <c r="O194" s="7" t="s">
        <v>32</v>
      </c>
      <c r="P194" s="35"/>
      <c r="Q194" s="65">
        <f t="shared" si="35"/>
        <v>38</v>
      </c>
      <c r="R194" s="36">
        <f t="shared" si="36"/>
        <v>38</v>
      </c>
      <c r="S194" s="36">
        <f t="shared" si="37"/>
        <v>38</v>
      </c>
      <c r="T194" s="36">
        <f t="shared" si="38"/>
        <v>38</v>
      </c>
      <c r="U194" s="36">
        <f t="shared" si="49"/>
        <v>92.78</v>
      </c>
      <c r="V194" s="36">
        <f t="shared" si="39"/>
        <v>48.647999999999996</v>
      </c>
      <c r="W194" s="36">
        <f t="shared" si="40"/>
        <v>49.417999999999999</v>
      </c>
      <c r="X194" s="36">
        <f t="shared" si="41"/>
        <v>47.746000000000002</v>
      </c>
      <c r="Y194" s="36">
        <f t="shared" si="42"/>
        <v>50.386000000000003</v>
      </c>
      <c r="Z194" s="36">
        <f t="shared" si="43"/>
        <v>51.683999999999997</v>
      </c>
      <c r="AA194" s="36">
        <f t="shared" si="44"/>
        <v>39.76</v>
      </c>
      <c r="AB194" s="66">
        <f t="shared" si="45"/>
        <v>38</v>
      </c>
      <c r="AC194" s="19">
        <f t="shared" si="46"/>
        <v>7430</v>
      </c>
      <c r="AD194" s="20">
        <f t="shared" si="47"/>
        <v>52010</v>
      </c>
      <c r="AE194" s="192">
        <f t="shared" si="48"/>
        <v>570.42200000000003</v>
      </c>
    </row>
    <row r="195" spans="1:31" ht="15.4" x14ac:dyDescent="0.45">
      <c r="A195" s="4">
        <v>1</v>
      </c>
      <c r="B195" s="85">
        <v>478</v>
      </c>
      <c r="C195" s="91">
        <f t="shared" si="34"/>
        <v>0</v>
      </c>
      <c r="D195" s="50" t="s">
        <v>32</v>
      </c>
      <c r="E195" s="5" t="s">
        <v>32</v>
      </c>
      <c r="F195" s="51" t="s">
        <v>32</v>
      </c>
      <c r="G195" s="5" t="s">
        <v>32</v>
      </c>
      <c r="H195" s="51">
        <v>7640</v>
      </c>
      <c r="I195" s="5">
        <v>13850</v>
      </c>
      <c r="J195" s="51">
        <v>12840</v>
      </c>
      <c r="K195" s="5">
        <v>12230</v>
      </c>
      <c r="L195" s="51">
        <v>18740</v>
      </c>
      <c r="M195" s="5">
        <v>19430</v>
      </c>
      <c r="N195" s="51">
        <v>6600</v>
      </c>
      <c r="O195" s="7" t="s">
        <v>32</v>
      </c>
      <c r="P195" s="35"/>
      <c r="Q195" s="65">
        <f t="shared" si="35"/>
        <v>38</v>
      </c>
      <c r="R195" s="36">
        <f t="shared" si="36"/>
        <v>38</v>
      </c>
      <c r="S195" s="36">
        <f t="shared" si="37"/>
        <v>38</v>
      </c>
      <c r="T195" s="36">
        <f t="shared" si="38"/>
        <v>38</v>
      </c>
      <c r="U195" s="36">
        <f t="shared" si="49"/>
        <v>54.808</v>
      </c>
      <c r="V195" s="36">
        <f t="shared" si="39"/>
        <v>80.754999999999995</v>
      </c>
      <c r="W195" s="36">
        <f t="shared" si="40"/>
        <v>76.412000000000006</v>
      </c>
      <c r="X195" s="36">
        <f t="shared" si="41"/>
        <v>73.789000000000001</v>
      </c>
      <c r="Y195" s="36">
        <f t="shared" si="42"/>
        <v>101.78200000000001</v>
      </c>
      <c r="Z195" s="36">
        <f t="shared" si="43"/>
        <v>104.749</v>
      </c>
      <c r="AA195" s="36">
        <f t="shared" si="44"/>
        <v>52.519999999999996</v>
      </c>
      <c r="AB195" s="66">
        <f t="shared" si="45"/>
        <v>38</v>
      </c>
      <c r="AC195" s="19">
        <f t="shared" si="46"/>
        <v>13047.142857142857</v>
      </c>
      <c r="AD195" s="20">
        <f t="shared" si="47"/>
        <v>91330</v>
      </c>
      <c r="AE195" s="192">
        <f t="shared" si="48"/>
        <v>734.81500000000005</v>
      </c>
    </row>
    <row r="196" spans="1:31" ht="15.4" x14ac:dyDescent="0.45">
      <c r="A196" s="4">
        <v>1</v>
      </c>
      <c r="B196" s="85">
        <v>479</v>
      </c>
      <c r="C196" s="91">
        <f t="shared" si="34"/>
        <v>0</v>
      </c>
      <c r="D196" s="50" t="s">
        <v>32</v>
      </c>
      <c r="E196" s="5" t="s">
        <v>32</v>
      </c>
      <c r="F196" s="51" t="s">
        <v>32</v>
      </c>
      <c r="G196" s="5" t="s">
        <v>32</v>
      </c>
      <c r="H196" s="51">
        <v>7630</v>
      </c>
      <c r="I196" s="5">
        <v>8610</v>
      </c>
      <c r="J196" s="51">
        <v>6750</v>
      </c>
      <c r="K196" s="5">
        <v>14800</v>
      </c>
      <c r="L196" s="51">
        <v>16110</v>
      </c>
      <c r="M196" s="5">
        <v>63980</v>
      </c>
      <c r="N196" s="51">
        <v>-48090</v>
      </c>
      <c r="O196" s="7" t="s">
        <v>32</v>
      </c>
      <c r="P196" s="35"/>
      <c r="Q196" s="65">
        <f t="shared" si="35"/>
        <v>38</v>
      </c>
      <c r="R196" s="36">
        <f t="shared" si="36"/>
        <v>38</v>
      </c>
      <c r="S196" s="36">
        <f t="shared" si="37"/>
        <v>38</v>
      </c>
      <c r="T196" s="36">
        <f t="shared" si="38"/>
        <v>38</v>
      </c>
      <c r="U196" s="36">
        <f t="shared" si="49"/>
        <v>54.786000000000001</v>
      </c>
      <c r="V196" s="36">
        <f t="shared" si="39"/>
        <v>58.222999999999999</v>
      </c>
      <c r="W196" s="36">
        <f t="shared" si="40"/>
        <v>52.85</v>
      </c>
      <c r="X196" s="36">
        <f t="shared" si="41"/>
        <v>84.84</v>
      </c>
      <c r="Y196" s="36">
        <f t="shared" si="42"/>
        <v>90.472999999999999</v>
      </c>
      <c r="Z196" s="36">
        <f t="shared" si="43"/>
        <v>408.93139999999994</v>
      </c>
      <c r="AA196" s="36">
        <f t="shared" si="44"/>
        <v>-67.798000000000016</v>
      </c>
      <c r="AB196" s="66">
        <f t="shared" si="45"/>
        <v>38</v>
      </c>
      <c r="AC196" s="19">
        <f t="shared" si="46"/>
        <v>9970</v>
      </c>
      <c r="AD196" s="20">
        <f t="shared" si="47"/>
        <v>69790</v>
      </c>
      <c r="AE196" s="192">
        <f t="shared" si="48"/>
        <v>872.30539999999996</v>
      </c>
    </row>
    <row r="197" spans="1:31" ht="15.4" x14ac:dyDescent="0.45">
      <c r="A197" s="4">
        <v>1</v>
      </c>
      <c r="B197" s="85">
        <v>480</v>
      </c>
      <c r="C197" s="91">
        <f t="shared" si="34"/>
        <v>0</v>
      </c>
      <c r="D197" s="50" t="s">
        <v>32</v>
      </c>
      <c r="E197" s="5" t="s">
        <v>32</v>
      </c>
      <c r="F197" s="51" t="s">
        <v>32</v>
      </c>
      <c r="G197" s="5" t="s">
        <v>32</v>
      </c>
      <c r="H197" s="51">
        <v>18610</v>
      </c>
      <c r="I197" s="5">
        <v>8880</v>
      </c>
      <c r="J197" s="51">
        <v>14200</v>
      </c>
      <c r="K197" s="5">
        <v>10810</v>
      </c>
      <c r="L197" s="51">
        <v>12970</v>
      </c>
      <c r="M197" s="5">
        <v>14100</v>
      </c>
      <c r="N197" s="51">
        <v>6700</v>
      </c>
      <c r="O197" s="7" t="s">
        <v>32</v>
      </c>
      <c r="P197" s="35"/>
      <c r="Q197" s="65">
        <f t="shared" si="35"/>
        <v>38</v>
      </c>
      <c r="R197" s="36">
        <f t="shared" si="36"/>
        <v>38</v>
      </c>
      <c r="S197" s="36">
        <f t="shared" si="37"/>
        <v>38</v>
      </c>
      <c r="T197" s="36">
        <f t="shared" si="38"/>
        <v>38</v>
      </c>
      <c r="U197" s="36">
        <f t="shared" si="49"/>
        <v>78.942000000000007</v>
      </c>
      <c r="V197" s="36">
        <f t="shared" si="39"/>
        <v>59.384</v>
      </c>
      <c r="W197" s="36">
        <f t="shared" si="40"/>
        <v>82.26</v>
      </c>
      <c r="X197" s="36">
        <f t="shared" si="41"/>
        <v>67.683000000000007</v>
      </c>
      <c r="Y197" s="36">
        <f t="shared" si="42"/>
        <v>76.971000000000004</v>
      </c>
      <c r="Z197" s="36">
        <f t="shared" si="43"/>
        <v>81.83</v>
      </c>
      <c r="AA197" s="36">
        <f t="shared" si="44"/>
        <v>52.74</v>
      </c>
      <c r="AB197" s="66">
        <f t="shared" si="45"/>
        <v>38</v>
      </c>
      <c r="AC197" s="19">
        <f t="shared" si="46"/>
        <v>12324.285714285714</v>
      </c>
      <c r="AD197" s="20">
        <f t="shared" si="47"/>
        <v>86270</v>
      </c>
      <c r="AE197" s="192">
        <f t="shared" si="48"/>
        <v>689.81000000000006</v>
      </c>
    </row>
    <row r="198" spans="1:31" ht="15.4" x14ac:dyDescent="0.45">
      <c r="A198" s="4">
        <v>1</v>
      </c>
      <c r="B198" s="85">
        <v>481</v>
      </c>
      <c r="C198" s="91">
        <f t="shared" si="34"/>
        <v>0</v>
      </c>
      <c r="D198" s="50">
        <v>2760</v>
      </c>
      <c r="E198" s="5" t="s">
        <v>32</v>
      </c>
      <c r="F198" s="51" t="s">
        <v>32</v>
      </c>
      <c r="G198" s="5" t="s">
        <v>32</v>
      </c>
      <c r="H198" s="51">
        <v>13010</v>
      </c>
      <c r="I198" s="5">
        <v>3970</v>
      </c>
      <c r="J198" s="51">
        <v>8510</v>
      </c>
      <c r="K198" s="5">
        <v>7420</v>
      </c>
      <c r="L198" s="51">
        <v>11480</v>
      </c>
      <c r="M198" s="5">
        <v>7930</v>
      </c>
      <c r="N198" s="51">
        <v>7820</v>
      </c>
      <c r="O198" s="7" t="s">
        <v>32</v>
      </c>
      <c r="P198" s="35"/>
      <c r="Q198" s="65">
        <f t="shared" si="35"/>
        <v>44.072000000000003</v>
      </c>
      <c r="R198" s="36">
        <f t="shared" si="36"/>
        <v>38</v>
      </c>
      <c r="S198" s="36">
        <f t="shared" si="37"/>
        <v>38</v>
      </c>
      <c r="T198" s="36">
        <f t="shared" si="38"/>
        <v>38</v>
      </c>
      <c r="U198" s="36">
        <f t="shared" si="49"/>
        <v>66.622</v>
      </c>
      <c r="V198" s="36">
        <f t="shared" si="39"/>
        <v>46.734000000000002</v>
      </c>
      <c r="W198" s="36">
        <f t="shared" si="40"/>
        <v>57.792999999999999</v>
      </c>
      <c r="X198" s="36">
        <f t="shared" si="41"/>
        <v>54.323999999999998</v>
      </c>
      <c r="Y198" s="36">
        <f t="shared" si="42"/>
        <v>70.563999999999993</v>
      </c>
      <c r="Z198" s="36">
        <f t="shared" si="43"/>
        <v>55.445999999999998</v>
      </c>
      <c r="AA198" s="36">
        <f t="shared" si="44"/>
        <v>55.204000000000001</v>
      </c>
      <c r="AB198" s="66">
        <f t="shared" si="45"/>
        <v>38</v>
      </c>
      <c r="AC198" s="19">
        <f t="shared" si="46"/>
        <v>7862.5</v>
      </c>
      <c r="AD198" s="20">
        <f t="shared" si="47"/>
        <v>62900</v>
      </c>
      <c r="AE198" s="192">
        <f t="shared" si="48"/>
        <v>602.75900000000001</v>
      </c>
    </row>
    <row r="199" spans="1:31" ht="15.4" x14ac:dyDescent="0.45">
      <c r="A199" s="4">
        <v>1</v>
      </c>
      <c r="B199" s="85">
        <v>482</v>
      </c>
      <c r="C199" s="91">
        <f t="shared" ref="C199:C262" si="50">COUNTIF($AU$7:$AU$118,B199)</f>
        <v>0</v>
      </c>
      <c r="D199" s="50" t="s">
        <v>32</v>
      </c>
      <c r="E199" s="5" t="s">
        <v>32</v>
      </c>
      <c r="F199" s="51" t="s">
        <v>32</v>
      </c>
      <c r="G199" s="5" t="s">
        <v>32</v>
      </c>
      <c r="H199" s="51">
        <v>8100</v>
      </c>
      <c r="I199" s="5">
        <v>3010</v>
      </c>
      <c r="J199" s="51">
        <v>19960</v>
      </c>
      <c r="K199" s="5">
        <v>15570</v>
      </c>
      <c r="L199" s="51">
        <v>18190</v>
      </c>
      <c r="M199" s="5">
        <v>20700</v>
      </c>
      <c r="N199" s="51">
        <v>2110</v>
      </c>
      <c r="O199" s="7" t="s">
        <v>32</v>
      </c>
      <c r="P199" s="35"/>
      <c r="Q199" s="65">
        <f t="shared" ref="Q199:Q262" si="51">IFERROR(38+IF(D199&gt;8000, 8000/1000*2.2,D199/1000*2.2)+IF(IF(D199&gt;28000,(28000-8000)/1000*4.3,(D199-8000)/1000*4.3)&lt;0,0,IF(D199&gt;28000,(28000-8000)/1000*4.3,(D199-8000)/1000*4.3))+IF(D199&gt;28000,(D199-28000)/1000*7.43,0),38)</f>
        <v>38</v>
      </c>
      <c r="R199" s="36">
        <f t="shared" ref="R199:R262" si="52">IFERROR(38+IF(E199&gt;8000, 8000/1000*2.2,E199/1000*2.2)+IF(IF(E199&gt;28000,(28000-8000)/1000*4.3,(E199-8000)/1000*4.3)&lt;0,0,IF(E199&gt;28000,(28000-8000)/1000*4.3,(E199-8000)/1000*4.3))+IF(E199&gt;28000,(E199-28000)/1000*7.43,0),38)</f>
        <v>38</v>
      </c>
      <c r="S199" s="36">
        <f t="shared" ref="S199:S262" si="53">IFERROR(38+IF(F199&gt;8000, 8000/1000*2.2,F199/1000*2.2)+IF(IF(F199&gt;28000,(28000-8000)/1000*4.3,(F199-8000)/1000*4.3)&lt;0,0,IF(F199&gt;28000,(28000-8000)/1000*4.3,(F199-8000)/1000*4.3))+IF(F199&gt;28000,(F199-28000)/1000*7.43,0),38)</f>
        <v>38</v>
      </c>
      <c r="T199" s="36">
        <f t="shared" ref="T199:T262" si="54">IFERROR(38+IF(G199&gt;8000, 8000/1000*2.2,G199/1000*2.2)+IF(IF(G199&gt;28000,(28000-8000)/1000*4.3,(G199-8000)/1000*4.3)&lt;0,0,IF(G199&gt;28000,(28000-8000)/1000*4.3,(G199-8000)/1000*4.3))+IF(G199&gt;28000,(G199-28000)/1000*7.43,0),38)</f>
        <v>38</v>
      </c>
      <c r="U199" s="36">
        <f t="shared" si="49"/>
        <v>55.82</v>
      </c>
      <c r="V199" s="36">
        <f t="shared" ref="V199:V262" si="55">IFERROR(38+IF(I199&gt;8000, 8000/1000*2.2,I199/1000*2.2)+IF(IF(I199&gt;28000,(28000-8000)/1000*4.3,(I199-8000)/1000*4.3)&lt;0,0,IF(I199&gt;28000,(28000-8000)/1000*4.3,(I199-8000)/1000*4.3))+IF(I199&gt;28000,(I199-28000)/1000*7.43,0),38)</f>
        <v>44.622</v>
      </c>
      <c r="W199" s="36">
        <f t="shared" ref="W199:W262" si="56">IFERROR(38+IF(J199&gt;8000, 8000/1000*2.2,J199/1000*2.2)+IF(IF(J199&gt;28000,(28000-8000)/1000*4.3,(J199-8000)/1000*4.3)&lt;0,0,IF(J199&gt;28000,(28000-8000)/1000*4.3,(J199-8000)/1000*4.3))+IF(J199&gt;28000,(J199-28000)/1000*7.43,0),38)</f>
        <v>107.02800000000001</v>
      </c>
      <c r="X199" s="36">
        <f t="shared" ref="X199:X262" si="57">IFERROR(38+IF(K199&gt;8000, 8000/1000*2.2,K199/1000*2.2)+IF(IF(K199&gt;28000,(28000-8000)/1000*4.3,(K199-8000)/1000*4.3)&lt;0,0,IF(K199&gt;28000,(28000-8000)/1000*4.3,(K199-8000)/1000*4.3))+IF(K199&gt;28000,(K199-28000)/1000*7.43,0),38)</f>
        <v>88.15100000000001</v>
      </c>
      <c r="Y199" s="36">
        <f t="shared" ref="Y199:Y262" si="58">IFERROR(38+IF(L199&gt;8000, 8000/1000*2.2,L199/1000*2.2)+IF(IF(L199&gt;28000,(28000-8000)/1000*4.3,(L199-8000)/1000*4.3)&lt;0,0,IF(L199&gt;28000,(28000-8000)/1000*4.3,(L199-8000)/1000*4.3))+IF(L199&gt;28000,(L199-28000)/1000*7.43,0),38)</f>
        <v>99.417000000000002</v>
      </c>
      <c r="Z199" s="36">
        <f t="shared" ref="Z199:Z262" si="59">IFERROR(38+IF(M199&gt;8000, 8000/1000*2.2,M199/1000*2.2)+IF(IF(M199&gt;28000,(28000-8000)/1000*4.3,(M199-8000)/1000*4.3)&lt;0,0,IF(M199&gt;28000,(28000-8000)/1000*4.3,(M199-8000)/1000*4.3))+IF(M199&gt;28000,(M199-28000)/1000*7.43,0),38)</f>
        <v>110.21</v>
      </c>
      <c r="AA199" s="36">
        <f t="shared" ref="AA199:AA262" si="60">IFERROR(38+IF(N199&gt;8000, 8000/1000*2.2,N199/1000*2.2)+IF(IF(N199&gt;28000,(28000-8000)/1000*4.3,(N199-8000)/1000*4.3)&lt;0,0,IF(N199&gt;28000,(28000-8000)/1000*4.3,(N199-8000)/1000*4.3))+IF(N199&gt;28000,(N199-28000)/1000*7.43,0),38)</f>
        <v>42.642000000000003</v>
      </c>
      <c r="AB199" s="66">
        <f t="shared" ref="AB199:AB262" si="61">IFERROR(38+IF(O199&gt;8000, 8000/1000*2.2,O199/1000*2.2)+IF(IF(O199&gt;28000,(28000-8000)/1000*4.3,(O199-8000)/1000*4.3)&lt;0,0,IF(O199&gt;28000,(28000-8000)/1000*4.3,(O199-8000)/1000*4.3))+IF(O199&gt;28000,(O199-28000)/1000*7.43,0),38)</f>
        <v>38</v>
      </c>
      <c r="AC199" s="19">
        <f t="shared" ref="AC199:AC262" si="62">IFERROR(AVERAGE(D199:O199),"")</f>
        <v>12520</v>
      </c>
      <c r="AD199" s="20">
        <f t="shared" ref="AD199:AD262" si="63">SUM(D199:O199)</f>
        <v>87640</v>
      </c>
      <c r="AE199" s="192">
        <f t="shared" ref="AE199:AE262" si="64">SUM(Q199:AB199)</f>
        <v>737.8900000000001</v>
      </c>
    </row>
    <row r="200" spans="1:31" ht="15.4" x14ac:dyDescent="0.45">
      <c r="A200" s="4">
        <v>1</v>
      </c>
      <c r="B200" s="85">
        <v>483</v>
      </c>
      <c r="C200" s="91">
        <f t="shared" si="50"/>
        <v>0</v>
      </c>
      <c r="D200" s="50" t="s">
        <v>32</v>
      </c>
      <c r="E200" s="5" t="s">
        <v>32</v>
      </c>
      <c r="F200" s="51" t="s">
        <v>32</v>
      </c>
      <c r="G200" s="5" t="s">
        <v>32</v>
      </c>
      <c r="H200" s="51">
        <v>16090</v>
      </c>
      <c r="I200" s="5" t="s">
        <v>32</v>
      </c>
      <c r="J200" s="51">
        <v>3440</v>
      </c>
      <c r="K200" s="5">
        <v>3500</v>
      </c>
      <c r="L200" s="51">
        <v>8600</v>
      </c>
      <c r="M200" s="5">
        <v>2620</v>
      </c>
      <c r="N200" s="51">
        <v>3740</v>
      </c>
      <c r="O200" s="7" t="s">
        <v>32</v>
      </c>
      <c r="P200" s="35"/>
      <c r="Q200" s="65">
        <f t="shared" si="51"/>
        <v>38</v>
      </c>
      <c r="R200" s="36">
        <f t="shared" si="52"/>
        <v>38</v>
      </c>
      <c r="S200" s="36">
        <f t="shared" si="53"/>
        <v>38</v>
      </c>
      <c r="T200" s="36">
        <f t="shared" si="54"/>
        <v>38</v>
      </c>
      <c r="U200" s="36">
        <f t="shared" ref="U200:U263" si="65">IFERROR(38+IF(H200&gt;40000, 40000/1000*2.2,H200/1000*2.2)+IF(IF(H200&gt;140000,(140000-40000)/1000*4.3,(H200-40000)/1000*4.3)&lt;0,0,IF(H200&gt;140000,(140000-40000)/1000*4.3,(H200-40000)/1000*4.3))+IF(H200&gt;140000,(H200-140000)/1000*7.43,0),38)</f>
        <v>73.397999999999996</v>
      </c>
      <c r="V200" s="36">
        <f t="shared" si="55"/>
        <v>38</v>
      </c>
      <c r="W200" s="36">
        <f t="shared" si="56"/>
        <v>45.567999999999998</v>
      </c>
      <c r="X200" s="36">
        <f t="shared" si="57"/>
        <v>45.7</v>
      </c>
      <c r="Y200" s="36">
        <f t="shared" si="58"/>
        <v>58.18</v>
      </c>
      <c r="Z200" s="36">
        <f t="shared" si="59"/>
        <v>43.764000000000003</v>
      </c>
      <c r="AA200" s="36">
        <f t="shared" si="60"/>
        <v>46.228000000000002</v>
      </c>
      <c r="AB200" s="66">
        <f t="shared" si="61"/>
        <v>38</v>
      </c>
      <c r="AC200" s="19">
        <f t="shared" si="62"/>
        <v>6331.666666666667</v>
      </c>
      <c r="AD200" s="20">
        <f t="shared" si="63"/>
        <v>37990</v>
      </c>
      <c r="AE200" s="192">
        <f t="shared" si="64"/>
        <v>540.83799999999997</v>
      </c>
    </row>
    <row r="201" spans="1:31" ht="15.4" x14ac:dyDescent="0.45">
      <c r="A201" s="4">
        <v>1</v>
      </c>
      <c r="B201" s="85">
        <v>484</v>
      </c>
      <c r="C201" s="91">
        <f t="shared" si="50"/>
        <v>0</v>
      </c>
      <c r="D201" s="50" t="s">
        <v>32</v>
      </c>
      <c r="E201" s="5" t="s">
        <v>32</v>
      </c>
      <c r="F201" s="51" t="s">
        <v>32</v>
      </c>
      <c r="G201" s="5" t="s">
        <v>32</v>
      </c>
      <c r="H201" s="51">
        <v>12540</v>
      </c>
      <c r="I201" s="5">
        <v>29910</v>
      </c>
      <c r="J201" s="51">
        <v>1120</v>
      </c>
      <c r="K201" s="5">
        <v>1610</v>
      </c>
      <c r="L201" s="51">
        <v>13280</v>
      </c>
      <c r="M201" s="5">
        <v>15520</v>
      </c>
      <c r="N201" s="51">
        <v>5350</v>
      </c>
      <c r="O201" s="7" t="s">
        <v>32</v>
      </c>
      <c r="P201" s="35"/>
      <c r="Q201" s="65">
        <f t="shared" si="51"/>
        <v>38</v>
      </c>
      <c r="R201" s="36">
        <f t="shared" si="52"/>
        <v>38</v>
      </c>
      <c r="S201" s="36">
        <f t="shared" si="53"/>
        <v>38</v>
      </c>
      <c r="T201" s="36">
        <f t="shared" si="54"/>
        <v>38</v>
      </c>
      <c r="U201" s="36">
        <f t="shared" si="65"/>
        <v>65.587999999999994</v>
      </c>
      <c r="V201" s="36">
        <f t="shared" si="55"/>
        <v>155.79129999999998</v>
      </c>
      <c r="W201" s="36">
        <f t="shared" si="56"/>
        <v>40.463999999999999</v>
      </c>
      <c r="X201" s="36">
        <f t="shared" si="57"/>
        <v>41.542000000000002</v>
      </c>
      <c r="Y201" s="36">
        <f t="shared" si="58"/>
        <v>78.304000000000002</v>
      </c>
      <c r="Z201" s="36">
        <f t="shared" si="59"/>
        <v>87.936000000000007</v>
      </c>
      <c r="AA201" s="36">
        <f t="shared" si="60"/>
        <v>49.769999999999996</v>
      </c>
      <c r="AB201" s="66">
        <f t="shared" si="61"/>
        <v>38</v>
      </c>
      <c r="AC201" s="19">
        <f t="shared" si="62"/>
        <v>11332.857142857143</v>
      </c>
      <c r="AD201" s="20">
        <f t="shared" si="63"/>
        <v>79330</v>
      </c>
      <c r="AE201" s="192">
        <f t="shared" si="64"/>
        <v>709.39529999999991</v>
      </c>
    </row>
    <row r="202" spans="1:31" ht="15.4" x14ac:dyDescent="0.45">
      <c r="A202" s="4">
        <v>1</v>
      </c>
      <c r="B202" s="85">
        <v>485</v>
      </c>
      <c r="C202" s="91">
        <f t="shared" si="50"/>
        <v>0</v>
      </c>
      <c r="D202" s="50" t="s">
        <v>32</v>
      </c>
      <c r="E202" s="5" t="s">
        <v>32</v>
      </c>
      <c r="F202" s="51" t="s">
        <v>32</v>
      </c>
      <c r="G202" s="5" t="s">
        <v>32</v>
      </c>
      <c r="H202" s="51">
        <v>18380</v>
      </c>
      <c r="I202" s="5">
        <v>5030</v>
      </c>
      <c r="J202" s="51">
        <v>17380</v>
      </c>
      <c r="K202" s="5">
        <v>38000</v>
      </c>
      <c r="L202" s="51">
        <v>48130</v>
      </c>
      <c r="M202" s="5">
        <v>39610</v>
      </c>
      <c r="N202" s="51">
        <v>2040</v>
      </c>
      <c r="O202" s="7" t="s">
        <v>32</v>
      </c>
      <c r="P202" s="35"/>
      <c r="Q202" s="65">
        <f t="shared" si="51"/>
        <v>38</v>
      </c>
      <c r="R202" s="36">
        <f t="shared" si="52"/>
        <v>38</v>
      </c>
      <c r="S202" s="36">
        <f t="shared" si="53"/>
        <v>38</v>
      </c>
      <c r="T202" s="36">
        <f t="shared" si="54"/>
        <v>38</v>
      </c>
      <c r="U202" s="36">
        <f t="shared" si="65"/>
        <v>78.436000000000007</v>
      </c>
      <c r="V202" s="36">
        <f t="shared" si="55"/>
        <v>49.066000000000003</v>
      </c>
      <c r="W202" s="36">
        <f t="shared" si="56"/>
        <v>95.933999999999997</v>
      </c>
      <c r="X202" s="36">
        <f t="shared" si="57"/>
        <v>215.89999999999998</v>
      </c>
      <c r="Y202" s="36">
        <f t="shared" si="58"/>
        <v>291.16589999999997</v>
      </c>
      <c r="Z202" s="36">
        <f t="shared" si="59"/>
        <v>227.8623</v>
      </c>
      <c r="AA202" s="36">
        <f t="shared" si="60"/>
        <v>42.488</v>
      </c>
      <c r="AB202" s="66">
        <f t="shared" si="61"/>
        <v>38</v>
      </c>
      <c r="AC202" s="19">
        <f t="shared" si="62"/>
        <v>24081.428571428572</v>
      </c>
      <c r="AD202" s="20">
        <f t="shared" si="63"/>
        <v>168570</v>
      </c>
      <c r="AE202" s="192">
        <f t="shared" si="64"/>
        <v>1190.8522</v>
      </c>
    </row>
    <row r="203" spans="1:31" ht="15.4" x14ac:dyDescent="0.45">
      <c r="A203" s="4">
        <v>1</v>
      </c>
      <c r="B203" s="85">
        <v>486</v>
      </c>
      <c r="C203" s="91">
        <f t="shared" si="50"/>
        <v>0</v>
      </c>
      <c r="D203" s="50" t="s">
        <v>32</v>
      </c>
      <c r="E203" s="5" t="s">
        <v>32</v>
      </c>
      <c r="F203" s="51" t="s">
        <v>32</v>
      </c>
      <c r="G203" s="5" t="s">
        <v>32</v>
      </c>
      <c r="H203" s="51">
        <v>46230</v>
      </c>
      <c r="I203" s="5">
        <v>4640</v>
      </c>
      <c r="J203" s="51">
        <v>5380</v>
      </c>
      <c r="K203" s="5">
        <v>11290</v>
      </c>
      <c r="L203" s="51">
        <v>8480</v>
      </c>
      <c r="M203" s="5">
        <v>7980</v>
      </c>
      <c r="N203" s="51">
        <v>3850</v>
      </c>
      <c r="O203" s="7" t="s">
        <v>32</v>
      </c>
      <c r="P203" s="35"/>
      <c r="Q203" s="65">
        <f t="shared" si="51"/>
        <v>38</v>
      </c>
      <c r="R203" s="36">
        <f t="shared" si="52"/>
        <v>38</v>
      </c>
      <c r="S203" s="36">
        <f t="shared" si="53"/>
        <v>38</v>
      </c>
      <c r="T203" s="36">
        <f t="shared" si="54"/>
        <v>38</v>
      </c>
      <c r="U203" s="36">
        <f t="shared" si="65"/>
        <v>152.78899999999999</v>
      </c>
      <c r="V203" s="36">
        <f t="shared" si="55"/>
        <v>48.207999999999998</v>
      </c>
      <c r="W203" s="36">
        <f t="shared" si="56"/>
        <v>49.835999999999999</v>
      </c>
      <c r="X203" s="36">
        <f t="shared" si="57"/>
        <v>69.747</v>
      </c>
      <c r="Y203" s="36">
        <f t="shared" si="58"/>
        <v>57.664000000000001</v>
      </c>
      <c r="Z203" s="36">
        <f t="shared" si="59"/>
        <v>55.555999999999997</v>
      </c>
      <c r="AA203" s="36">
        <f t="shared" si="60"/>
        <v>46.47</v>
      </c>
      <c r="AB203" s="66">
        <f t="shared" si="61"/>
        <v>38</v>
      </c>
      <c r="AC203" s="19">
        <f t="shared" si="62"/>
        <v>12550</v>
      </c>
      <c r="AD203" s="20">
        <f t="shared" si="63"/>
        <v>87850</v>
      </c>
      <c r="AE203" s="192">
        <f t="shared" si="64"/>
        <v>670.2700000000001</v>
      </c>
    </row>
    <row r="204" spans="1:31" ht="15.4" x14ac:dyDescent="0.45">
      <c r="A204" s="4">
        <v>1</v>
      </c>
      <c r="B204" s="85">
        <v>487</v>
      </c>
      <c r="C204" s="91">
        <f t="shared" si="50"/>
        <v>0</v>
      </c>
      <c r="D204" s="50" t="s">
        <v>32</v>
      </c>
      <c r="E204" s="5" t="s">
        <v>32</v>
      </c>
      <c r="F204" s="51" t="s">
        <v>32</v>
      </c>
      <c r="G204" s="5" t="s">
        <v>32</v>
      </c>
      <c r="H204" s="51">
        <v>14250</v>
      </c>
      <c r="I204" s="5">
        <v>4030</v>
      </c>
      <c r="J204" s="51">
        <v>1460</v>
      </c>
      <c r="K204" s="5">
        <v>2070</v>
      </c>
      <c r="L204" s="51">
        <v>2890</v>
      </c>
      <c r="M204" s="5">
        <v>2150</v>
      </c>
      <c r="N204" s="51">
        <v>2360</v>
      </c>
      <c r="O204" s="7" t="s">
        <v>32</v>
      </c>
      <c r="P204" s="35"/>
      <c r="Q204" s="65">
        <f t="shared" si="51"/>
        <v>38</v>
      </c>
      <c r="R204" s="36">
        <f t="shared" si="52"/>
        <v>38</v>
      </c>
      <c r="S204" s="36">
        <f t="shared" si="53"/>
        <v>38</v>
      </c>
      <c r="T204" s="36">
        <f t="shared" si="54"/>
        <v>38</v>
      </c>
      <c r="U204" s="36">
        <f t="shared" si="65"/>
        <v>69.349999999999994</v>
      </c>
      <c r="V204" s="36">
        <f t="shared" si="55"/>
        <v>46.866</v>
      </c>
      <c r="W204" s="36">
        <f t="shared" si="56"/>
        <v>41.212000000000003</v>
      </c>
      <c r="X204" s="36">
        <f t="shared" si="57"/>
        <v>42.554000000000002</v>
      </c>
      <c r="Y204" s="36">
        <f t="shared" si="58"/>
        <v>44.358000000000004</v>
      </c>
      <c r="Z204" s="36">
        <f t="shared" si="59"/>
        <v>42.730000000000004</v>
      </c>
      <c r="AA204" s="36">
        <f t="shared" si="60"/>
        <v>43.192</v>
      </c>
      <c r="AB204" s="66">
        <f t="shared" si="61"/>
        <v>38</v>
      </c>
      <c r="AC204" s="19">
        <f t="shared" si="62"/>
        <v>4172.8571428571431</v>
      </c>
      <c r="AD204" s="20">
        <f t="shared" si="63"/>
        <v>29210</v>
      </c>
      <c r="AE204" s="192">
        <f t="shared" si="64"/>
        <v>520.26199999999994</v>
      </c>
    </row>
    <row r="205" spans="1:31" ht="15.4" x14ac:dyDescent="0.45">
      <c r="A205" s="4">
        <v>1</v>
      </c>
      <c r="B205" s="85">
        <v>488</v>
      </c>
      <c r="C205" s="91">
        <f t="shared" si="50"/>
        <v>0</v>
      </c>
      <c r="D205" s="50" t="s">
        <v>32</v>
      </c>
      <c r="E205" s="5" t="s">
        <v>32</v>
      </c>
      <c r="F205" s="51" t="s">
        <v>32</v>
      </c>
      <c r="G205" s="5" t="s">
        <v>32</v>
      </c>
      <c r="H205" s="51">
        <v>2130</v>
      </c>
      <c r="I205" s="5">
        <v>1220</v>
      </c>
      <c r="J205" s="51">
        <v>1330</v>
      </c>
      <c r="K205" s="5">
        <v>2660</v>
      </c>
      <c r="L205" s="51">
        <v>3230</v>
      </c>
      <c r="M205" s="5">
        <v>1370</v>
      </c>
      <c r="N205" s="51">
        <v>280</v>
      </c>
      <c r="O205" s="7" t="s">
        <v>32</v>
      </c>
      <c r="P205" s="35"/>
      <c r="Q205" s="65">
        <f t="shared" si="51"/>
        <v>38</v>
      </c>
      <c r="R205" s="36">
        <f t="shared" si="52"/>
        <v>38</v>
      </c>
      <c r="S205" s="36">
        <f t="shared" si="53"/>
        <v>38</v>
      </c>
      <c r="T205" s="36">
        <f t="shared" si="54"/>
        <v>38</v>
      </c>
      <c r="U205" s="36">
        <f t="shared" si="65"/>
        <v>42.686</v>
      </c>
      <c r="V205" s="36">
        <f t="shared" si="55"/>
        <v>40.683999999999997</v>
      </c>
      <c r="W205" s="36">
        <f t="shared" si="56"/>
        <v>40.926000000000002</v>
      </c>
      <c r="X205" s="36">
        <f t="shared" si="57"/>
        <v>43.852000000000004</v>
      </c>
      <c r="Y205" s="36">
        <f t="shared" si="58"/>
        <v>45.106000000000002</v>
      </c>
      <c r="Z205" s="36">
        <f t="shared" si="59"/>
        <v>41.014000000000003</v>
      </c>
      <c r="AA205" s="36">
        <f t="shared" si="60"/>
        <v>38.616</v>
      </c>
      <c r="AB205" s="66">
        <f t="shared" si="61"/>
        <v>38</v>
      </c>
      <c r="AC205" s="19">
        <f t="shared" si="62"/>
        <v>1745.7142857142858</v>
      </c>
      <c r="AD205" s="20">
        <f t="shared" si="63"/>
        <v>12220</v>
      </c>
      <c r="AE205" s="192">
        <f t="shared" si="64"/>
        <v>482.88400000000001</v>
      </c>
    </row>
    <row r="206" spans="1:31" ht="15.4" x14ac:dyDescent="0.45">
      <c r="A206" s="4">
        <v>1</v>
      </c>
      <c r="B206" s="85">
        <v>490</v>
      </c>
      <c r="C206" s="91">
        <f t="shared" si="50"/>
        <v>0</v>
      </c>
      <c r="D206" s="50" t="s">
        <v>32</v>
      </c>
      <c r="E206" s="5" t="s">
        <v>32</v>
      </c>
      <c r="F206" s="51" t="s">
        <v>32</v>
      </c>
      <c r="G206" s="5" t="s">
        <v>32</v>
      </c>
      <c r="H206" s="51">
        <v>46400</v>
      </c>
      <c r="I206" s="5">
        <v>4270</v>
      </c>
      <c r="J206" s="51">
        <v>6810</v>
      </c>
      <c r="K206" s="5">
        <v>12930</v>
      </c>
      <c r="L206" s="51">
        <v>23630</v>
      </c>
      <c r="M206" s="5">
        <v>5020</v>
      </c>
      <c r="N206" s="51">
        <v>2610</v>
      </c>
      <c r="O206" s="7" t="s">
        <v>32</v>
      </c>
      <c r="P206" s="35"/>
      <c r="Q206" s="65">
        <f t="shared" si="51"/>
        <v>38</v>
      </c>
      <c r="R206" s="36">
        <f t="shared" si="52"/>
        <v>38</v>
      </c>
      <c r="S206" s="36">
        <f t="shared" si="53"/>
        <v>38</v>
      </c>
      <c r="T206" s="36">
        <f t="shared" si="54"/>
        <v>38</v>
      </c>
      <c r="U206" s="36">
        <f t="shared" si="65"/>
        <v>153.52000000000001</v>
      </c>
      <c r="V206" s="36">
        <f t="shared" si="55"/>
        <v>47.393999999999998</v>
      </c>
      <c r="W206" s="36">
        <f t="shared" si="56"/>
        <v>52.981999999999999</v>
      </c>
      <c r="X206" s="36">
        <f t="shared" si="57"/>
        <v>76.799000000000007</v>
      </c>
      <c r="Y206" s="36">
        <f t="shared" si="58"/>
        <v>122.809</v>
      </c>
      <c r="Z206" s="36">
        <f t="shared" si="59"/>
        <v>49.043999999999997</v>
      </c>
      <c r="AA206" s="36">
        <f t="shared" si="60"/>
        <v>43.741999999999997</v>
      </c>
      <c r="AB206" s="66">
        <f t="shared" si="61"/>
        <v>38</v>
      </c>
      <c r="AC206" s="19">
        <f t="shared" si="62"/>
        <v>14524.285714285714</v>
      </c>
      <c r="AD206" s="20">
        <f t="shared" si="63"/>
        <v>101670</v>
      </c>
      <c r="AE206" s="192">
        <f t="shared" si="64"/>
        <v>736.28999999999985</v>
      </c>
    </row>
    <row r="207" spans="1:31" ht="15.4" x14ac:dyDescent="0.45">
      <c r="A207" s="4">
        <v>1</v>
      </c>
      <c r="B207" s="85">
        <v>491</v>
      </c>
      <c r="C207" s="91">
        <f t="shared" si="50"/>
        <v>0</v>
      </c>
      <c r="D207" s="50" t="s">
        <v>32</v>
      </c>
      <c r="E207" s="5" t="s">
        <v>32</v>
      </c>
      <c r="F207" s="51" t="s">
        <v>32</v>
      </c>
      <c r="G207" s="5" t="s">
        <v>32</v>
      </c>
      <c r="H207" s="51">
        <v>14860</v>
      </c>
      <c r="I207" s="5">
        <v>11250</v>
      </c>
      <c r="J207" s="51">
        <v>18560</v>
      </c>
      <c r="K207" s="5">
        <v>21120</v>
      </c>
      <c r="L207" s="51">
        <v>34700</v>
      </c>
      <c r="M207" s="5">
        <v>17680</v>
      </c>
      <c r="N207" s="51">
        <v>3940</v>
      </c>
      <c r="O207" s="7" t="s">
        <v>32</v>
      </c>
      <c r="P207" s="35"/>
      <c r="Q207" s="65">
        <f t="shared" si="51"/>
        <v>38</v>
      </c>
      <c r="R207" s="36">
        <f t="shared" si="52"/>
        <v>38</v>
      </c>
      <c r="S207" s="36">
        <f t="shared" si="53"/>
        <v>38</v>
      </c>
      <c r="T207" s="36">
        <f t="shared" si="54"/>
        <v>38</v>
      </c>
      <c r="U207" s="36">
        <f t="shared" si="65"/>
        <v>70.692000000000007</v>
      </c>
      <c r="V207" s="36">
        <f t="shared" si="55"/>
        <v>69.575000000000003</v>
      </c>
      <c r="W207" s="36">
        <f t="shared" si="56"/>
        <v>101.00800000000001</v>
      </c>
      <c r="X207" s="36">
        <f t="shared" si="57"/>
        <v>112.01599999999999</v>
      </c>
      <c r="Y207" s="36">
        <f t="shared" si="58"/>
        <v>191.381</v>
      </c>
      <c r="Z207" s="36">
        <f t="shared" si="59"/>
        <v>97.22399999999999</v>
      </c>
      <c r="AA207" s="36">
        <f t="shared" si="60"/>
        <v>46.667999999999999</v>
      </c>
      <c r="AB207" s="66">
        <f t="shared" si="61"/>
        <v>38</v>
      </c>
      <c r="AC207" s="19">
        <f t="shared" si="62"/>
        <v>17444.285714285714</v>
      </c>
      <c r="AD207" s="20">
        <f t="shared" si="63"/>
        <v>122110</v>
      </c>
      <c r="AE207" s="192">
        <f t="shared" si="64"/>
        <v>878.56399999999996</v>
      </c>
    </row>
    <row r="208" spans="1:31" ht="15.4" x14ac:dyDescent="0.45">
      <c r="A208" s="4">
        <v>1</v>
      </c>
      <c r="B208" s="85">
        <v>493</v>
      </c>
      <c r="C208" s="91">
        <f t="shared" si="50"/>
        <v>0</v>
      </c>
      <c r="D208" s="50" t="s">
        <v>32</v>
      </c>
      <c r="E208" s="5" t="s">
        <v>32</v>
      </c>
      <c r="F208" s="51" t="s">
        <v>32</v>
      </c>
      <c r="G208" s="5" t="s">
        <v>32</v>
      </c>
      <c r="H208" s="51">
        <v>20330</v>
      </c>
      <c r="I208" s="5">
        <v>4730</v>
      </c>
      <c r="J208" s="51">
        <v>4810</v>
      </c>
      <c r="K208" s="5">
        <v>4110</v>
      </c>
      <c r="L208" s="51">
        <v>5880</v>
      </c>
      <c r="M208" s="5">
        <v>6360</v>
      </c>
      <c r="N208" s="51">
        <v>5160</v>
      </c>
      <c r="O208" s="7" t="s">
        <v>32</v>
      </c>
      <c r="P208" s="35"/>
      <c r="Q208" s="65">
        <f t="shared" si="51"/>
        <v>38</v>
      </c>
      <c r="R208" s="36">
        <f t="shared" si="52"/>
        <v>38</v>
      </c>
      <c r="S208" s="36">
        <f t="shared" si="53"/>
        <v>38</v>
      </c>
      <c r="T208" s="36">
        <f t="shared" si="54"/>
        <v>38</v>
      </c>
      <c r="U208" s="36">
        <f t="shared" si="65"/>
        <v>82.725999999999999</v>
      </c>
      <c r="V208" s="36">
        <f t="shared" si="55"/>
        <v>48.406000000000006</v>
      </c>
      <c r="W208" s="36">
        <f t="shared" si="56"/>
        <v>48.582000000000001</v>
      </c>
      <c r="X208" s="36">
        <f t="shared" si="57"/>
        <v>47.042000000000002</v>
      </c>
      <c r="Y208" s="36">
        <f t="shared" si="58"/>
        <v>50.936</v>
      </c>
      <c r="Z208" s="36">
        <f t="shared" si="59"/>
        <v>51.992000000000004</v>
      </c>
      <c r="AA208" s="36">
        <f t="shared" si="60"/>
        <v>49.352000000000004</v>
      </c>
      <c r="AB208" s="66">
        <f t="shared" si="61"/>
        <v>38</v>
      </c>
      <c r="AC208" s="19">
        <f t="shared" si="62"/>
        <v>7340</v>
      </c>
      <c r="AD208" s="20">
        <f t="shared" si="63"/>
        <v>51380</v>
      </c>
      <c r="AE208" s="192">
        <f t="shared" si="64"/>
        <v>569.03599999999994</v>
      </c>
    </row>
    <row r="209" spans="1:31" ht="15.4" x14ac:dyDescent="0.45">
      <c r="A209" s="4">
        <v>1</v>
      </c>
      <c r="B209" s="85">
        <v>495</v>
      </c>
      <c r="C209" s="91">
        <f t="shared" si="50"/>
        <v>0</v>
      </c>
      <c r="D209" s="50" t="s">
        <v>32</v>
      </c>
      <c r="E209" s="5" t="s">
        <v>32</v>
      </c>
      <c r="F209" s="51" t="s">
        <v>32</v>
      </c>
      <c r="G209" s="5" t="s">
        <v>32</v>
      </c>
      <c r="H209" s="51">
        <v>22760</v>
      </c>
      <c r="I209" s="5">
        <v>9540</v>
      </c>
      <c r="J209" s="51">
        <v>40520</v>
      </c>
      <c r="K209" s="5">
        <v>37040</v>
      </c>
      <c r="L209" s="51">
        <v>48040</v>
      </c>
      <c r="M209" s="5">
        <v>46480</v>
      </c>
      <c r="N209" s="51">
        <v>5510</v>
      </c>
      <c r="O209" s="7" t="s">
        <v>32</v>
      </c>
      <c r="P209" s="35"/>
      <c r="Q209" s="65">
        <f t="shared" si="51"/>
        <v>38</v>
      </c>
      <c r="R209" s="36">
        <f t="shared" si="52"/>
        <v>38</v>
      </c>
      <c r="S209" s="36">
        <f t="shared" si="53"/>
        <v>38</v>
      </c>
      <c r="T209" s="36">
        <f t="shared" si="54"/>
        <v>38</v>
      </c>
      <c r="U209" s="36">
        <f t="shared" si="65"/>
        <v>88.072000000000003</v>
      </c>
      <c r="V209" s="36">
        <f t="shared" si="55"/>
        <v>62.222000000000001</v>
      </c>
      <c r="W209" s="36">
        <f t="shared" si="56"/>
        <v>234.62359999999998</v>
      </c>
      <c r="X209" s="36">
        <f t="shared" si="57"/>
        <v>208.7672</v>
      </c>
      <c r="Y209" s="36">
        <f t="shared" si="58"/>
        <v>290.49720000000002</v>
      </c>
      <c r="Z209" s="36">
        <f t="shared" si="59"/>
        <v>278.90639999999996</v>
      </c>
      <c r="AA209" s="36">
        <f t="shared" si="60"/>
        <v>50.122</v>
      </c>
      <c r="AB209" s="66">
        <f t="shared" si="61"/>
        <v>38</v>
      </c>
      <c r="AC209" s="19">
        <f t="shared" si="62"/>
        <v>29984.285714285714</v>
      </c>
      <c r="AD209" s="20">
        <f t="shared" si="63"/>
        <v>209890</v>
      </c>
      <c r="AE209" s="192">
        <f t="shared" si="64"/>
        <v>1403.2104000000002</v>
      </c>
    </row>
    <row r="210" spans="1:31" ht="15.4" x14ac:dyDescent="0.45">
      <c r="A210" s="4">
        <v>1</v>
      </c>
      <c r="B210" s="85">
        <v>496</v>
      </c>
      <c r="C210" s="91">
        <f t="shared" si="50"/>
        <v>0</v>
      </c>
      <c r="D210" s="50" t="s">
        <v>32</v>
      </c>
      <c r="E210" s="5" t="s">
        <v>32</v>
      </c>
      <c r="F210" s="51" t="s">
        <v>32</v>
      </c>
      <c r="G210" s="5" t="s">
        <v>32</v>
      </c>
      <c r="H210" s="51">
        <v>11510</v>
      </c>
      <c r="I210" s="5">
        <v>5780</v>
      </c>
      <c r="J210" s="51">
        <v>74600</v>
      </c>
      <c r="K210" s="5">
        <v>52880</v>
      </c>
      <c r="L210" s="51">
        <v>66540</v>
      </c>
      <c r="M210" s="5">
        <v>62150</v>
      </c>
      <c r="N210" s="51">
        <v>40300</v>
      </c>
      <c r="O210" s="7" t="s">
        <v>32</v>
      </c>
      <c r="P210" s="35"/>
      <c r="Q210" s="65">
        <f t="shared" si="51"/>
        <v>38</v>
      </c>
      <c r="R210" s="36">
        <f t="shared" si="52"/>
        <v>38</v>
      </c>
      <c r="S210" s="36">
        <f t="shared" si="53"/>
        <v>38</v>
      </c>
      <c r="T210" s="36">
        <f t="shared" si="54"/>
        <v>38</v>
      </c>
      <c r="U210" s="36">
        <f t="shared" si="65"/>
        <v>63.322000000000003</v>
      </c>
      <c r="V210" s="36">
        <f t="shared" si="55"/>
        <v>50.716000000000001</v>
      </c>
      <c r="W210" s="36">
        <f t="shared" si="56"/>
        <v>487.83799999999997</v>
      </c>
      <c r="X210" s="36">
        <f t="shared" si="57"/>
        <v>326.45839999999998</v>
      </c>
      <c r="Y210" s="36">
        <f t="shared" si="58"/>
        <v>427.95219999999995</v>
      </c>
      <c r="Z210" s="36">
        <f t="shared" si="59"/>
        <v>395.33449999999993</v>
      </c>
      <c r="AA210" s="36">
        <f t="shared" si="60"/>
        <v>232.98899999999998</v>
      </c>
      <c r="AB210" s="66">
        <f t="shared" si="61"/>
        <v>38</v>
      </c>
      <c r="AC210" s="19">
        <f t="shared" si="62"/>
        <v>44822.857142857145</v>
      </c>
      <c r="AD210" s="20">
        <f t="shared" si="63"/>
        <v>313760</v>
      </c>
      <c r="AE210" s="192">
        <f t="shared" si="64"/>
        <v>2174.6100999999999</v>
      </c>
    </row>
    <row r="211" spans="1:31" ht="15.4" x14ac:dyDescent="0.45">
      <c r="A211" s="4">
        <v>1</v>
      </c>
      <c r="B211" s="85">
        <v>497</v>
      </c>
      <c r="C211" s="91">
        <f t="shared" si="50"/>
        <v>0</v>
      </c>
      <c r="D211" s="50" t="s">
        <v>32</v>
      </c>
      <c r="E211" s="5" t="s">
        <v>32</v>
      </c>
      <c r="F211" s="51" t="s">
        <v>32</v>
      </c>
      <c r="G211" s="5" t="s">
        <v>32</v>
      </c>
      <c r="H211" s="51">
        <v>9610</v>
      </c>
      <c r="I211" s="5">
        <v>390</v>
      </c>
      <c r="J211" s="51">
        <v>2920</v>
      </c>
      <c r="K211" s="5">
        <v>1810</v>
      </c>
      <c r="L211" s="51">
        <v>2570</v>
      </c>
      <c r="M211" s="5">
        <v>2200</v>
      </c>
      <c r="N211" s="51">
        <v>860</v>
      </c>
      <c r="O211" s="7" t="s">
        <v>32</v>
      </c>
      <c r="P211" s="35"/>
      <c r="Q211" s="65">
        <f t="shared" si="51"/>
        <v>38</v>
      </c>
      <c r="R211" s="36">
        <f t="shared" si="52"/>
        <v>38</v>
      </c>
      <c r="S211" s="36">
        <f t="shared" si="53"/>
        <v>38</v>
      </c>
      <c r="T211" s="36">
        <f t="shared" si="54"/>
        <v>38</v>
      </c>
      <c r="U211" s="36">
        <f t="shared" si="65"/>
        <v>59.141999999999996</v>
      </c>
      <c r="V211" s="36">
        <f t="shared" si="55"/>
        <v>38.857999999999997</v>
      </c>
      <c r="W211" s="36">
        <f t="shared" si="56"/>
        <v>44.423999999999999</v>
      </c>
      <c r="X211" s="36">
        <f t="shared" si="57"/>
        <v>41.981999999999999</v>
      </c>
      <c r="Y211" s="36">
        <f t="shared" si="58"/>
        <v>43.653999999999996</v>
      </c>
      <c r="Z211" s="36">
        <f t="shared" si="59"/>
        <v>42.84</v>
      </c>
      <c r="AA211" s="36">
        <f t="shared" si="60"/>
        <v>39.892000000000003</v>
      </c>
      <c r="AB211" s="66">
        <f t="shared" si="61"/>
        <v>38</v>
      </c>
      <c r="AC211" s="19">
        <f t="shared" si="62"/>
        <v>2908.5714285714284</v>
      </c>
      <c r="AD211" s="20">
        <f t="shared" si="63"/>
        <v>20360</v>
      </c>
      <c r="AE211" s="192">
        <f t="shared" si="64"/>
        <v>500.79199999999997</v>
      </c>
    </row>
    <row r="212" spans="1:31" ht="15.4" x14ac:dyDescent="0.45">
      <c r="A212" s="4">
        <v>1</v>
      </c>
      <c r="B212" s="85">
        <v>498</v>
      </c>
      <c r="C212" s="91">
        <f t="shared" si="50"/>
        <v>0</v>
      </c>
      <c r="D212" s="50" t="s">
        <v>32</v>
      </c>
      <c r="E212" s="5" t="s">
        <v>32</v>
      </c>
      <c r="F212" s="51" t="s">
        <v>32</v>
      </c>
      <c r="G212" s="5" t="s">
        <v>32</v>
      </c>
      <c r="H212" s="51">
        <v>26700</v>
      </c>
      <c r="I212" s="5">
        <v>21840</v>
      </c>
      <c r="J212" s="51">
        <v>26490</v>
      </c>
      <c r="K212" s="5">
        <v>41150</v>
      </c>
      <c r="L212" s="51">
        <v>37790</v>
      </c>
      <c r="M212" s="5">
        <v>30870</v>
      </c>
      <c r="N212" s="51">
        <v>170</v>
      </c>
      <c r="O212" s="7" t="s">
        <v>32</v>
      </c>
      <c r="P212" s="35"/>
      <c r="Q212" s="65">
        <f t="shared" si="51"/>
        <v>38</v>
      </c>
      <c r="R212" s="36">
        <f t="shared" si="52"/>
        <v>38</v>
      </c>
      <c r="S212" s="36">
        <f t="shared" si="53"/>
        <v>38</v>
      </c>
      <c r="T212" s="36">
        <f t="shared" si="54"/>
        <v>38</v>
      </c>
      <c r="U212" s="36">
        <f t="shared" si="65"/>
        <v>96.740000000000009</v>
      </c>
      <c r="V212" s="36">
        <f t="shared" si="55"/>
        <v>115.11199999999999</v>
      </c>
      <c r="W212" s="36">
        <f t="shared" si="56"/>
        <v>135.107</v>
      </c>
      <c r="X212" s="36">
        <f t="shared" si="57"/>
        <v>239.30449999999999</v>
      </c>
      <c r="Y212" s="36">
        <f t="shared" si="58"/>
        <v>214.33969999999999</v>
      </c>
      <c r="Z212" s="36">
        <f t="shared" si="59"/>
        <v>162.92410000000001</v>
      </c>
      <c r="AA212" s="36">
        <f t="shared" si="60"/>
        <v>38.374000000000002</v>
      </c>
      <c r="AB212" s="66">
        <f t="shared" si="61"/>
        <v>38</v>
      </c>
      <c r="AC212" s="19">
        <f t="shared" si="62"/>
        <v>26430</v>
      </c>
      <c r="AD212" s="20">
        <f t="shared" si="63"/>
        <v>185010</v>
      </c>
      <c r="AE212" s="192">
        <f t="shared" si="64"/>
        <v>1191.9013</v>
      </c>
    </row>
    <row r="213" spans="1:31" ht="15.4" x14ac:dyDescent="0.45">
      <c r="A213" s="4">
        <v>1</v>
      </c>
      <c r="B213" s="85">
        <v>499</v>
      </c>
      <c r="C213" s="91">
        <f t="shared" si="50"/>
        <v>0</v>
      </c>
      <c r="D213" s="50" t="s">
        <v>32</v>
      </c>
      <c r="E213" s="5" t="s">
        <v>32</v>
      </c>
      <c r="F213" s="51" t="s">
        <v>32</v>
      </c>
      <c r="G213" s="5" t="s">
        <v>32</v>
      </c>
      <c r="H213" s="51">
        <v>11720</v>
      </c>
      <c r="I213" s="5">
        <v>910</v>
      </c>
      <c r="J213" s="51">
        <v>2830</v>
      </c>
      <c r="K213" s="5">
        <v>4540</v>
      </c>
      <c r="L213" s="51">
        <v>4730</v>
      </c>
      <c r="M213" s="5">
        <v>2950</v>
      </c>
      <c r="N213" s="51">
        <v>2840</v>
      </c>
      <c r="O213" s="7" t="s">
        <v>32</v>
      </c>
      <c r="P213" s="35"/>
      <c r="Q213" s="65">
        <f t="shared" si="51"/>
        <v>38</v>
      </c>
      <c r="R213" s="36">
        <f t="shared" si="52"/>
        <v>38</v>
      </c>
      <c r="S213" s="36">
        <f t="shared" si="53"/>
        <v>38</v>
      </c>
      <c r="T213" s="36">
        <f t="shared" si="54"/>
        <v>38</v>
      </c>
      <c r="U213" s="36">
        <f t="shared" si="65"/>
        <v>63.784000000000006</v>
      </c>
      <c r="V213" s="36">
        <f t="shared" si="55"/>
        <v>40.002000000000002</v>
      </c>
      <c r="W213" s="36">
        <f t="shared" si="56"/>
        <v>44.225999999999999</v>
      </c>
      <c r="X213" s="36">
        <f t="shared" si="57"/>
        <v>47.988</v>
      </c>
      <c r="Y213" s="36">
        <f t="shared" si="58"/>
        <v>48.406000000000006</v>
      </c>
      <c r="Z213" s="36">
        <f t="shared" si="59"/>
        <v>44.49</v>
      </c>
      <c r="AA213" s="36">
        <f t="shared" si="60"/>
        <v>44.247999999999998</v>
      </c>
      <c r="AB213" s="66">
        <f t="shared" si="61"/>
        <v>38</v>
      </c>
      <c r="AC213" s="19">
        <f t="shared" si="62"/>
        <v>4360</v>
      </c>
      <c r="AD213" s="20">
        <f t="shared" si="63"/>
        <v>30520</v>
      </c>
      <c r="AE213" s="192">
        <f t="shared" si="64"/>
        <v>523.14400000000001</v>
      </c>
    </row>
    <row r="214" spans="1:31" ht="15.4" x14ac:dyDescent="0.45">
      <c r="A214" s="4">
        <v>1</v>
      </c>
      <c r="B214" s="85">
        <v>501</v>
      </c>
      <c r="C214" s="91">
        <f t="shared" si="50"/>
        <v>0</v>
      </c>
      <c r="D214" s="50" t="s">
        <v>32</v>
      </c>
      <c r="E214" s="5" t="s">
        <v>32</v>
      </c>
      <c r="F214" s="51" t="s">
        <v>32</v>
      </c>
      <c r="G214" s="5" t="s">
        <v>32</v>
      </c>
      <c r="H214" s="51">
        <v>560</v>
      </c>
      <c r="I214" s="5">
        <v>1860</v>
      </c>
      <c r="J214" s="51">
        <v>5150</v>
      </c>
      <c r="K214" s="5">
        <v>4670</v>
      </c>
      <c r="L214" s="51">
        <v>7030</v>
      </c>
      <c r="M214" s="5">
        <v>6020</v>
      </c>
      <c r="N214" s="51">
        <v>3200</v>
      </c>
      <c r="O214" s="7" t="s">
        <v>32</v>
      </c>
      <c r="P214" s="35"/>
      <c r="Q214" s="65">
        <f t="shared" si="51"/>
        <v>38</v>
      </c>
      <c r="R214" s="36">
        <f t="shared" si="52"/>
        <v>38</v>
      </c>
      <c r="S214" s="36">
        <f t="shared" si="53"/>
        <v>38</v>
      </c>
      <c r="T214" s="36">
        <f t="shared" si="54"/>
        <v>38</v>
      </c>
      <c r="U214" s="36">
        <f t="shared" si="65"/>
        <v>39.231999999999999</v>
      </c>
      <c r="V214" s="36">
        <f t="shared" si="55"/>
        <v>42.091999999999999</v>
      </c>
      <c r="W214" s="36">
        <f t="shared" si="56"/>
        <v>49.33</v>
      </c>
      <c r="X214" s="36">
        <f t="shared" si="57"/>
        <v>48.274000000000001</v>
      </c>
      <c r="Y214" s="36">
        <f t="shared" si="58"/>
        <v>53.466000000000001</v>
      </c>
      <c r="Z214" s="36">
        <f t="shared" si="59"/>
        <v>51.244</v>
      </c>
      <c r="AA214" s="36">
        <f t="shared" si="60"/>
        <v>45.04</v>
      </c>
      <c r="AB214" s="66">
        <f t="shared" si="61"/>
        <v>38</v>
      </c>
      <c r="AC214" s="19">
        <f t="shared" si="62"/>
        <v>4070</v>
      </c>
      <c r="AD214" s="20">
        <f t="shared" si="63"/>
        <v>28490</v>
      </c>
      <c r="AE214" s="192">
        <f t="shared" si="64"/>
        <v>518.67800000000011</v>
      </c>
    </row>
    <row r="215" spans="1:31" ht="15.4" x14ac:dyDescent="0.45">
      <c r="A215" s="4">
        <v>1</v>
      </c>
      <c r="B215" s="85">
        <v>502</v>
      </c>
      <c r="C215" s="91">
        <f t="shared" si="50"/>
        <v>0</v>
      </c>
      <c r="D215" s="50" t="s">
        <v>32</v>
      </c>
      <c r="E215" s="5" t="s">
        <v>32</v>
      </c>
      <c r="F215" s="51" t="s">
        <v>32</v>
      </c>
      <c r="G215" s="5" t="s">
        <v>32</v>
      </c>
      <c r="H215" s="51">
        <v>12750</v>
      </c>
      <c r="I215" s="5">
        <v>4100</v>
      </c>
      <c r="J215" s="51">
        <v>6070</v>
      </c>
      <c r="K215" s="5">
        <v>7150</v>
      </c>
      <c r="L215" s="51">
        <v>12180</v>
      </c>
      <c r="M215" s="5">
        <v>4790</v>
      </c>
      <c r="N215" s="51">
        <v>440</v>
      </c>
      <c r="O215" s="7" t="s">
        <v>32</v>
      </c>
      <c r="P215" s="35"/>
      <c r="Q215" s="65">
        <f t="shared" si="51"/>
        <v>38</v>
      </c>
      <c r="R215" s="36">
        <f t="shared" si="52"/>
        <v>38</v>
      </c>
      <c r="S215" s="36">
        <f t="shared" si="53"/>
        <v>38</v>
      </c>
      <c r="T215" s="36">
        <f t="shared" si="54"/>
        <v>38</v>
      </c>
      <c r="U215" s="36">
        <f t="shared" si="65"/>
        <v>66.05</v>
      </c>
      <c r="V215" s="36">
        <f t="shared" si="55"/>
        <v>47.019999999999996</v>
      </c>
      <c r="W215" s="36">
        <f t="shared" si="56"/>
        <v>51.353999999999999</v>
      </c>
      <c r="X215" s="36">
        <f t="shared" si="57"/>
        <v>53.730000000000004</v>
      </c>
      <c r="Y215" s="36">
        <f t="shared" si="58"/>
        <v>73.573999999999998</v>
      </c>
      <c r="Z215" s="36">
        <f t="shared" si="59"/>
        <v>48.537999999999997</v>
      </c>
      <c r="AA215" s="36">
        <f t="shared" si="60"/>
        <v>38.968000000000004</v>
      </c>
      <c r="AB215" s="66">
        <f t="shared" si="61"/>
        <v>38</v>
      </c>
      <c r="AC215" s="19">
        <f t="shared" si="62"/>
        <v>6782.8571428571431</v>
      </c>
      <c r="AD215" s="20">
        <f t="shared" si="63"/>
        <v>47480</v>
      </c>
      <c r="AE215" s="192">
        <f t="shared" si="64"/>
        <v>569.23400000000004</v>
      </c>
    </row>
    <row r="216" spans="1:31" ht="15.4" x14ac:dyDescent="0.45">
      <c r="A216" s="4">
        <v>1</v>
      </c>
      <c r="B216" s="85">
        <v>503</v>
      </c>
      <c r="C216" s="91">
        <f t="shared" si="50"/>
        <v>0</v>
      </c>
      <c r="D216" s="50" t="s">
        <v>32</v>
      </c>
      <c r="E216" s="5" t="s">
        <v>32</v>
      </c>
      <c r="F216" s="51" t="s">
        <v>32</v>
      </c>
      <c r="G216" s="5" t="s">
        <v>32</v>
      </c>
      <c r="H216" s="51">
        <v>8800</v>
      </c>
      <c r="I216" s="5">
        <v>6520</v>
      </c>
      <c r="J216" s="51">
        <v>12530</v>
      </c>
      <c r="K216" s="5">
        <v>13440</v>
      </c>
      <c r="L216" s="51">
        <v>14550</v>
      </c>
      <c r="M216" s="5">
        <v>16380</v>
      </c>
      <c r="N216" s="51">
        <v>3650</v>
      </c>
      <c r="O216" s="7" t="s">
        <v>32</v>
      </c>
      <c r="P216" s="35"/>
      <c r="Q216" s="65">
        <f t="shared" si="51"/>
        <v>38</v>
      </c>
      <c r="R216" s="36">
        <f t="shared" si="52"/>
        <v>38</v>
      </c>
      <c r="S216" s="36">
        <f t="shared" si="53"/>
        <v>38</v>
      </c>
      <c r="T216" s="36">
        <f t="shared" si="54"/>
        <v>38</v>
      </c>
      <c r="U216" s="36">
        <f t="shared" si="65"/>
        <v>57.36</v>
      </c>
      <c r="V216" s="36">
        <f t="shared" si="55"/>
        <v>52.344000000000001</v>
      </c>
      <c r="W216" s="36">
        <f t="shared" si="56"/>
        <v>75.079000000000008</v>
      </c>
      <c r="X216" s="36">
        <f t="shared" si="57"/>
        <v>78.992000000000004</v>
      </c>
      <c r="Y216" s="36">
        <f t="shared" si="58"/>
        <v>83.765000000000001</v>
      </c>
      <c r="Z216" s="36">
        <f t="shared" si="59"/>
        <v>91.634</v>
      </c>
      <c r="AA216" s="36">
        <f t="shared" si="60"/>
        <v>46.03</v>
      </c>
      <c r="AB216" s="66">
        <f t="shared" si="61"/>
        <v>38</v>
      </c>
      <c r="AC216" s="19">
        <f t="shared" si="62"/>
        <v>10838.571428571429</v>
      </c>
      <c r="AD216" s="20">
        <f t="shared" si="63"/>
        <v>75870</v>
      </c>
      <c r="AE216" s="192">
        <f t="shared" si="64"/>
        <v>675.20399999999995</v>
      </c>
    </row>
    <row r="217" spans="1:31" ht="15.4" x14ac:dyDescent="0.45">
      <c r="A217" s="4">
        <v>1</v>
      </c>
      <c r="B217" s="85">
        <v>504</v>
      </c>
      <c r="C217" s="91">
        <f t="shared" si="50"/>
        <v>0</v>
      </c>
      <c r="D217" s="50" t="s">
        <v>32</v>
      </c>
      <c r="E217" s="5" t="s">
        <v>32</v>
      </c>
      <c r="F217" s="51" t="s">
        <v>32</v>
      </c>
      <c r="G217" s="5" t="s">
        <v>32</v>
      </c>
      <c r="H217" s="51">
        <v>1460</v>
      </c>
      <c r="I217" s="5">
        <v>780</v>
      </c>
      <c r="J217" s="51">
        <v>590</v>
      </c>
      <c r="K217" s="5">
        <v>1930</v>
      </c>
      <c r="L217" s="51">
        <v>12620</v>
      </c>
      <c r="M217" s="5">
        <v>24130</v>
      </c>
      <c r="N217" s="51">
        <v>2990</v>
      </c>
      <c r="O217" s="7" t="s">
        <v>32</v>
      </c>
      <c r="P217" s="35"/>
      <c r="Q217" s="65">
        <f t="shared" si="51"/>
        <v>38</v>
      </c>
      <c r="R217" s="36">
        <f t="shared" si="52"/>
        <v>38</v>
      </c>
      <c r="S217" s="36">
        <f t="shared" si="53"/>
        <v>38</v>
      </c>
      <c r="T217" s="36">
        <f t="shared" si="54"/>
        <v>38</v>
      </c>
      <c r="U217" s="36">
        <f t="shared" si="65"/>
        <v>41.212000000000003</v>
      </c>
      <c r="V217" s="36">
        <f t="shared" si="55"/>
        <v>39.716000000000001</v>
      </c>
      <c r="W217" s="36">
        <f t="shared" si="56"/>
        <v>39.298000000000002</v>
      </c>
      <c r="X217" s="36">
        <f t="shared" si="57"/>
        <v>42.246000000000002</v>
      </c>
      <c r="Y217" s="36">
        <f t="shared" si="58"/>
        <v>75.466000000000008</v>
      </c>
      <c r="Z217" s="36">
        <f t="shared" si="59"/>
        <v>124.959</v>
      </c>
      <c r="AA217" s="36">
        <f t="shared" si="60"/>
        <v>44.578000000000003</v>
      </c>
      <c r="AB217" s="66">
        <f t="shared" si="61"/>
        <v>38</v>
      </c>
      <c r="AC217" s="19">
        <f t="shared" si="62"/>
        <v>6357.1428571428569</v>
      </c>
      <c r="AD217" s="20">
        <f t="shared" si="63"/>
        <v>44500</v>
      </c>
      <c r="AE217" s="192">
        <f t="shared" si="64"/>
        <v>597.47499999999991</v>
      </c>
    </row>
    <row r="218" spans="1:31" ht="15.4" x14ac:dyDescent="0.45">
      <c r="A218" s="4">
        <v>1</v>
      </c>
      <c r="B218" s="85">
        <v>505</v>
      </c>
      <c r="C218" s="91">
        <f t="shared" si="50"/>
        <v>0</v>
      </c>
      <c r="D218" s="50" t="s">
        <v>32</v>
      </c>
      <c r="E218" s="5" t="s">
        <v>32</v>
      </c>
      <c r="F218" s="51" t="s">
        <v>32</v>
      </c>
      <c r="G218" s="5" t="s">
        <v>32</v>
      </c>
      <c r="H218" s="51">
        <v>6890</v>
      </c>
      <c r="I218" s="5">
        <v>1530</v>
      </c>
      <c r="J218" s="51">
        <v>39570</v>
      </c>
      <c r="K218" s="5">
        <v>41380</v>
      </c>
      <c r="L218" s="51">
        <v>49510</v>
      </c>
      <c r="M218" s="5">
        <v>38830</v>
      </c>
      <c r="N218" s="51">
        <v>460</v>
      </c>
      <c r="O218" s="7" t="s">
        <v>32</v>
      </c>
      <c r="P218" s="35"/>
      <c r="Q218" s="65">
        <f t="shared" si="51"/>
        <v>38</v>
      </c>
      <c r="R218" s="36">
        <f t="shared" si="52"/>
        <v>38</v>
      </c>
      <c r="S218" s="36">
        <f t="shared" si="53"/>
        <v>38</v>
      </c>
      <c r="T218" s="36">
        <f t="shared" si="54"/>
        <v>38</v>
      </c>
      <c r="U218" s="36">
        <f t="shared" si="65"/>
        <v>53.158000000000001</v>
      </c>
      <c r="V218" s="36">
        <f t="shared" si="55"/>
        <v>41.366</v>
      </c>
      <c r="W218" s="36">
        <f t="shared" si="56"/>
        <v>227.56509999999997</v>
      </c>
      <c r="X218" s="36">
        <f t="shared" si="57"/>
        <v>241.01339999999999</v>
      </c>
      <c r="Y218" s="36">
        <f t="shared" si="58"/>
        <v>301.41930000000002</v>
      </c>
      <c r="Z218" s="36">
        <f t="shared" si="59"/>
        <v>222.06689999999998</v>
      </c>
      <c r="AA218" s="36">
        <f t="shared" si="60"/>
        <v>39.012</v>
      </c>
      <c r="AB218" s="66">
        <f t="shared" si="61"/>
        <v>38</v>
      </c>
      <c r="AC218" s="19">
        <f t="shared" si="62"/>
        <v>25452.857142857141</v>
      </c>
      <c r="AD218" s="20">
        <f t="shared" si="63"/>
        <v>178170</v>
      </c>
      <c r="AE218" s="192">
        <f t="shared" si="64"/>
        <v>1315.6007</v>
      </c>
    </row>
    <row r="219" spans="1:31" ht="15.4" x14ac:dyDescent="0.45">
      <c r="A219" s="4">
        <v>1</v>
      </c>
      <c r="B219" s="85">
        <v>506</v>
      </c>
      <c r="C219" s="91">
        <f t="shared" si="50"/>
        <v>0</v>
      </c>
      <c r="D219" s="50" t="s">
        <v>32</v>
      </c>
      <c r="E219" s="5" t="s">
        <v>32</v>
      </c>
      <c r="F219" s="51" t="s">
        <v>32</v>
      </c>
      <c r="G219" s="5" t="s">
        <v>32</v>
      </c>
      <c r="H219" s="51">
        <v>17930</v>
      </c>
      <c r="I219" s="5">
        <v>1370</v>
      </c>
      <c r="J219" s="51">
        <v>1830</v>
      </c>
      <c r="K219" s="5">
        <v>510</v>
      </c>
      <c r="L219" s="51">
        <v>980</v>
      </c>
      <c r="M219" s="5">
        <v>1700</v>
      </c>
      <c r="N219" s="51">
        <v>6040</v>
      </c>
      <c r="O219" s="7" t="s">
        <v>32</v>
      </c>
      <c r="P219" s="35"/>
      <c r="Q219" s="65">
        <f t="shared" si="51"/>
        <v>38</v>
      </c>
      <c r="R219" s="36">
        <f t="shared" si="52"/>
        <v>38</v>
      </c>
      <c r="S219" s="36">
        <f t="shared" si="53"/>
        <v>38</v>
      </c>
      <c r="T219" s="36">
        <f t="shared" si="54"/>
        <v>38</v>
      </c>
      <c r="U219" s="36">
        <f t="shared" si="65"/>
        <v>77.445999999999998</v>
      </c>
      <c r="V219" s="36">
        <f t="shared" si="55"/>
        <v>41.014000000000003</v>
      </c>
      <c r="W219" s="36">
        <f t="shared" si="56"/>
        <v>42.026000000000003</v>
      </c>
      <c r="X219" s="36">
        <f t="shared" si="57"/>
        <v>39.122</v>
      </c>
      <c r="Y219" s="36">
        <f t="shared" si="58"/>
        <v>40.155999999999999</v>
      </c>
      <c r="Z219" s="36">
        <f t="shared" si="59"/>
        <v>41.74</v>
      </c>
      <c r="AA219" s="36">
        <f t="shared" si="60"/>
        <v>51.288000000000004</v>
      </c>
      <c r="AB219" s="66">
        <f t="shared" si="61"/>
        <v>38</v>
      </c>
      <c r="AC219" s="19">
        <f t="shared" si="62"/>
        <v>4337.1428571428569</v>
      </c>
      <c r="AD219" s="20">
        <f t="shared" si="63"/>
        <v>30360</v>
      </c>
      <c r="AE219" s="192">
        <f t="shared" si="64"/>
        <v>522.79200000000003</v>
      </c>
    </row>
    <row r="220" spans="1:31" ht="15.4" x14ac:dyDescent="0.45">
      <c r="A220" s="4">
        <v>1</v>
      </c>
      <c r="B220" s="85">
        <v>507</v>
      </c>
      <c r="C220" s="91">
        <f t="shared" si="50"/>
        <v>0</v>
      </c>
      <c r="D220" s="50" t="s">
        <v>32</v>
      </c>
      <c r="E220" s="5" t="s">
        <v>32</v>
      </c>
      <c r="F220" s="51" t="s">
        <v>32</v>
      </c>
      <c r="G220" s="5" t="s">
        <v>32</v>
      </c>
      <c r="H220" s="51">
        <v>30570</v>
      </c>
      <c r="I220" s="5">
        <v>46530</v>
      </c>
      <c r="J220" s="51">
        <v>65930</v>
      </c>
      <c r="K220" s="5">
        <v>51790</v>
      </c>
      <c r="L220" s="51">
        <v>11900</v>
      </c>
      <c r="M220" s="5">
        <v>8150</v>
      </c>
      <c r="N220" s="51">
        <v>1370</v>
      </c>
      <c r="O220" s="7" t="s">
        <v>32</v>
      </c>
      <c r="P220" s="35"/>
      <c r="Q220" s="65">
        <f t="shared" si="51"/>
        <v>38</v>
      </c>
      <c r="R220" s="36">
        <f t="shared" si="52"/>
        <v>38</v>
      </c>
      <c r="S220" s="36">
        <f t="shared" si="53"/>
        <v>38</v>
      </c>
      <c r="T220" s="36">
        <f t="shared" si="54"/>
        <v>38</v>
      </c>
      <c r="U220" s="36">
        <f t="shared" si="65"/>
        <v>105.254</v>
      </c>
      <c r="V220" s="36">
        <f t="shared" si="55"/>
        <v>279.27789999999999</v>
      </c>
      <c r="W220" s="36">
        <f t="shared" si="56"/>
        <v>423.41989999999998</v>
      </c>
      <c r="X220" s="36">
        <f t="shared" si="57"/>
        <v>318.35969999999998</v>
      </c>
      <c r="Y220" s="36">
        <f t="shared" si="58"/>
        <v>72.37</v>
      </c>
      <c r="Z220" s="36">
        <f t="shared" si="59"/>
        <v>56.245000000000005</v>
      </c>
      <c r="AA220" s="36">
        <f t="shared" si="60"/>
        <v>41.014000000000003</v>
      </c>
      <c r="AB220" s="66">
        <f t="shared" si="61"/>
        <v>38</v>
      </c>
      <c r="AC220" s="19">
        <f t="shared" si="62"/>
        <v>30891.428571428572</v>
      </c>
      <c r="AD220" s="20">
        <f t="shared" si="63"/>
        <v>216240</v>
      </c>
      <c r="AE220" s="192">
        <f t="shared" si="64"/>
        <v>1485.9404999999995</v>
      </c>
    </row>
    <row r="221" spans="1:31" ht="15.4" x14ac:dyDescent="0.45">
      <c r="A221" s="4">
        <v>1</v>
      </c>
      <c r="B221" s="85">
        <v>508</v>
      </c>
      <c r="C221" s="91">
        <f t="shared" si="50"/>
        <v>0</v>
      </c>
      <c r="D221" s="50" t="s">
        <v>32</v>
      </c>
      <c r="E221" s="5" t="s">
        <v>32</v>
      </c>
      <c r="F221" s="51" t="s">
        <v>32</v>
      </c>
      <c r="G221" s="5" t="s">
        <v>32</v>
      </c>
      <c r="H221" s="51">
        <v>96840</v>
      </c>
      <c r="I221" s="5">
        <v>6050</v>
      </c>
      <c r="J221" s="51">
        <v>5160</v>
      </c>
      <c r="K221" s="5">
        <v>7240</v>
      </c>
      <c r="L221" s="51">
        <v>4660</v>
      </c>
      <c r="M221" s="5">
        <v>4090</v>
      </c>
      <c r="N221" s="51">
        <v>3200</v>
      </c>
      <c r="O221" s="7" t="s">
        <v>32</v>
      </c>
      <c r="P221" s="35"/>
      <c r="Q221" s="65">
        <f t="shared" si="51"/>
        <v>38</v>
      </c>
      <c r="R221" s="36">
        <f t="shared" si="52"/>
        <v>38</v>
      </c>
      <c r="S221" s="36">
        <f t="shared" si="53"/>
        <v>38</v>
      </c>
      <c r="T221" s="36">
        <f t="shared" si="54"/>
        <v>38</v>
      </c>
      <c r="U221" s="36">
        <f t="shared" si="65"/>
        <v>370.41200000000003</v>
      </c>
      <c r="V221" s="36">
        <f t="shared" si="55"/>
        <v>51.31</v>
      </c>
      <c r="W221" s="36">
        <f t="shared" si="56"/>
        <v>49.352000000000004</v>
      </c>
      <c r="X221" s="36">
        <f t="shared" si="57"/>
        <v>53.928000000000004</v>
      </c>
      <c r="Y221" s="36">
        <f t="shared" si="58"/>
        <v>48.252000000000002</v>
      </c>
      <c r="Z221" s="36">
        <f t="shared" si="59"/>
        <v>46.998000000000005</v>
      </c>
      <c r="AA221" s="36">
        <f t="shared" si="60"/>
        <v>45.04</v>
      </c>
      <c r="AB221" s="66">
        <f t="shared" si="61"/>
        <v>38</v>
      </c>
      <c r="AC221" s="19">
        <f t="shared" si="62"/>
        <v>18177.142857142859</v>
      </c>
      <c r="AD221" s="20">
        <f t="shared" si="63"/>
        <v>127240</v>
      </c>
      <c r="AE221" s="192">
        <f t="shared" si="64"/>
        <v>855.29199999999992</v>
      </c>
    </row>
    <row r="222" spans="1:31" ht="15.4" x14ac:dyDescent="0.45">
      <c r="A222" s="4">
        <v>1</v>
      </c>
      <c r="B222" s="85">
        <v>508.1</v>
      </c>
      <c r="C222" s="91">
        <f t="shared" si="50"/>
        <v>0</v>
      </c>
      <c r="D222" s="50" t="s">
        <v>32</v>
      </c>
      <c r="E222" s="5" t="s">
        <v>32</v>
      </c>
      <c r="F222" s="51" t="s">
        <v>32</v>
      </c>
      <c r="G222" s="5" t="s">
        <v>32</v>
      </c>
      <c r="H222" s="51">
        <v>21960</v>
      </c>
      <c r="I222" s="5">
        <v>14980</v>
      </c>
      <c r="J222" s="51">
        <v>22250</v>
      </c>
      <c r="K222" s="5">
        <v>13290</v>
      </c>
      <c r="L222" s="51">
        <v>16790</v>
      </c>
      <c r="M222" s="5">
        <v>17870</v>
      </c>
      <c r="N222" s="51">
        <v>10850</v>
      </c>
      <c r="O222" s="7" t="s">
        <v>32</v>
      </c>
      <c r="P222" s="35"/>
      <c r="Q222" s="65">
        <f t="shared" si="51"/>
        <v>38</v>
      </c>
      <c r="R222" s="36">
        <f t="shared" si="52"/>
        <v>38</v>
      </c>
      <c r="S222" s="36">
        <f t="shared" si="53"/>
        <v>38</v>
      </c>
      <c r="T222" s="36">
        <f t="shared" si="54"/>
        <v>38</v>
      </c>
      <c r="U222" s="36">
        <f t="shared" si="65"/>
        <v>86.312000000000012</v>
      </c>
      <c r="V222" s="36">
        <f t="shared" si="55"/>
        <v>85.614000000000004</v>
      </c>
      <c r="W222" s="36">
        <f t="shared" si="56"/>
        <v>116.875</v>
      </c>
      <c r="X222" s="36">
        <f t="shared" si="57"/>
        <v>78.347000000000008</v>
      </c>
      <c r="Y222" s="36">
        <f t="shared" si="58"/>
        <v>93.396999999999991</v>
      </c>
      <c r="Z222" s="36">
        <f t="shared" si="59"/>
        <v>98.040999999999997</v>
      </c>
      <c r="AA222" s="36">
        <f t="shared" si="60"/>
        <v>67.855000000000004</v>
      </c>
      <c r="AB222" s="66">
        <f t="shared" si="61"/>
        <v>38</v>
      </c>
      <c r="AC222" s="19">
        <f t="shared" si="62"/>
        <v>16855.714285714286</v>
      </c>
      <c r="AD222" s="20">
        <f t="shared" si="63"/>
        <v>117990</v>
      </c>
      <c r="AE222" s="192">
        <f t="shared" si="64"/>
        <v>816.44100000000003</v>
      </c>
    </row>
    <row r="223" spans="1:31" ht="15.4" x14ac:dyDescent="0.45">
      <c r="A223" s="4">
        <v>1</v>
      </c>
      <c r="B223" s="85">
        <v>509</v>
      </c>
      <c r="C223" s="91">
        <f t="shared" si="50"/>
        <v>0</v>
      </c>
      <c r="D223" s="50" t="s">
        <v>32</v>
      </c>
      <c r="E223" s="5" t="s">
        <v>32</v>
      </c>
      <c r="F223" s="51" t="s">
        <v>32</v>
      </c>
      <c r="G223" s="5" t="s">
        <v>32</v>
      </c>
      <c r="H223" s="51">
        <v>41750</v>
      </c>
      <c r="I223" s="5">
        <v>17300</v>
      </c>
      <c r="J223" s="51">
        <v>13490</v>
      </c>
      <c r="K223" s="5">
        <v>18810</v>
      </c>
      <c r="L223" s="51">
        <v>25290</v>
      </c>
      <c r="M223" s="5">
        <v>17140</v>
      </c>
      <c r="N223" s="51">
        <v>11380</v>
      </c>
      <c r="O223" s="7" t="s">
        <v>32</v>
      </c>
      <c r="P223" s="35"/>
      <c r="Q223" s="65">
        <f t="shared" si="51"/>
        <v>38</v>
      </c>
      <c r="R223" s="36">
        <f t="shared" si="52"/>
        <v>38</v>
      </c>
      <c r="S223" s="36">
        <f t="shared" si="53"/>
        <v>38</v>
      </c>
      <c r="T223" s="36">
        <f t="shared" si="54"/>
        <v>38</v>
      </c>
      <c r="U223" s="36">
        <f t="shared" si="65"/>
        <v>133.52500000000001</v>
      </c>
      <c r="V223" s="36">
        <f t="shared" si="55"/>
        <v>95.59</v>
      </c>
      <c r="W223" s="36">
        <f t="shared" si="56"/>
        <v>79.206999999999994</v>
      </c>
      <c r="X223" s="36">
        <f t="shared" si="57"/>
        <v>102.083</v>
      </c>
      <c r="Y223" s="36">
        <f t="shared" si="58"/>
        <v>129.947</v>
      </c>
      <c r="Z223" s="36">
        <f t="shared" si="59"/>
        <v>94.902000000000001</v>
      </c>
      <c r="AA223" s="36">
        <f t="shared" si="60"/>
        <v>70.134</v>
      </c>
      <c r="AB223" s="66">
        <f t="shared" si="61"/>
        <v>38</v>
      </c>
      <c r="AC223" s="19">
        <f t="shared" si="62"/>
        <v>20737.142857142859</v>
      </c>
      <c r="AD223" s="20">
        <f t="shared" si="63"/>
        <v>145160</v>
      </c>
      <c r="AE223" s="192">
        <f t="shared" si="64"/>
        <v>895.38800000000003</v>
      </c>
    </row>
    <row r="224" spans="1:31" ht="15.4" x14ac:dyDescent="0.45">
      <c r="A224" s="4">
        <v>1</v>
      </c>
      <c r="B224" s="85">
        <v>510</v>
      </c>
      <c r="C224" s="91">
        <f t="shared" si="50"/>
        <v>0</v>
      </c>
      <c r="D224" s="50" t="s">
        <v>32</v>
      </c>
      <c r="E224" s="5" t="s">
        <v>32</v>
      </c>
      <c r="F224" s="51" t="s">
        <v>32</v>
      </c>
      <c r="G224" s="5" t="s">
        <v>32</v>
      </c>
      <c r="H224" s="51">
        <v>7050</v>
      </c>
      <c r="I224" s="5">
        <v>1660</v>
      </c>
      <c r="J224" s="51">
        <v>4390</v>
      </c>
      <c r="K224" s="5">
        <v>1070</v>
      </c>
      <c r="L224" s="51">
        <v>1650</v>
      </c>
      <c r="M224" s="5">
        <v>1300</v>
      </c>
      <c r="N224" s="51">
        <v>2380</v>
      </c>
      <c r="O224" s="7" t="s">
        <v>32</v>
      </c>
      <c r="P224" s="35"/>
      <c r="Q224" s="65">
        <f t="shared" si="51"/>
        <v>38</v>
      </c>
      <c r="R224" s="36">
        <f t="shared" si="52"/>
        <v>38</v>
      </c>
      <c r="S224" s="36">
        <f t="shared" si="53"/>
        <v>38</v>
      </c>
      <c r="T224" s="36">
        <f t="shared" si="54"/>
        <v>38</v>
      </c>
      <c r="U224" s="36">
        <f t="shared" si="65"/>
        <v>53.510000000000005</v>
      </c>
      <c r="V224" s="36">
        <f t="shared" si="55"/>
        <v>41.652000000000001</v>
      </c>
      <c r="W224" s="36">
        <f t="shared" si="56"/>
        <v>47.658000000000001</v>
      </c>
      <c r="X224" s="36">
        <f t="shared" si="57"/>
        <v>40.353999999999999</v>
      </c>
      <c r="Y224" s="36">
        <f t="shared" si="58"/>
        <v>41.63</v>
      </c>
      <c r="Z224" s="36">
        <f t="shared" si="59"/>
        <v>40.86</v>
      </c>
      <c r="AA224" s="36">
        <f t="shared" si="60"/>
        <v>43.235999999999997</v>
      </c>
      <c r="AB224" s="66">
        <f t="shared" si="61"/>
        <v>38</v>
      </c>
      <c r="AC224" s="19">
        <f t="shared" si="62"/>
        <v>2785.7142857142858</v>
      </c>
      <c r="AD224" s="20">
        <f t="shared" si="63"/>
        <v>19500</v>
      </c>
      <c r="AE224" s="192">
        <f t="shared" si="64"/>
        <v>498.9</v>
      </c>
    </row>
    <row r="225" spans="1:31" ht="15.4" x14ac:dyDescent="0.45">
      <c r="A225" s="4">
        <v>1</v>
      </c>
      <c r="B225" s="85">
        <v>511</v>
      </c>
      <c r="C225" s="91">
        <f t="shared" si="50"/>
        <v>0</v>
      </c>
      <c r="D225" s="50" t="s">
        <v>32</v>
      </c>
      <c r="E225" s="5" t="s">
        <v>32</v>
      </c>
      <c r="F225" s="51" t="s">
        <v>32</v>
      </c>
      <c r="G225" s="5" t="s">
        <v>32</v>
      </c>
      <c r="H225" s="51">
        <v>190</v>
      </c>
      <c r="I225" s="5">
        <v>1070</v>
      </c>
      <c r="J225" s="51">
        <v>240</v>
      </c>
      <c r="K225" s="5">
        <v>480</v>
      </c>
      <c r="L225" s="51">
        <v>190</v>
      </c>
      <c r="M225" s="5">
        <v>280</v>
      </c>
      <c r="N225" s="51">
        <v>150</v>
      </c>
      <c r="O225" s="7" t="s">
        <v>32</v>
      </c>
      <c r="P225" s="35"/>
      <c r="Q225" s="65">
        <f t="shared" si="51"/>
        <v>38</v>
      </c>
      <c r="R225" s="36">
        <f t="shared" si="52"/>
        <v>38</v>
      </c>
      <c r="S225" s="36">
        <f t="shared" si="53"/>
        <v>38</v>
      </c>
      <c r="T225" s="36">
        <f t="shared" si="54"/>
        <v>38</v>
      </c>
      <c r="U225" s="36">
        <f t="shared" si="65"/>
        <v>38.417999999999999</v>
      </c>
      <c r="V225" s="36">
        <f t="shared" si="55"/>
        <v>40.353999999999999</v>
      </c>
      <c r="W225" s="36">
        <f t="shared" si="56"/>
        <v>38.527999999999999</v>
      </c>
      <c r="X225" s="36">
        <f t="shared" si="57"/>
        <v>39.055999999999997</v>
      </c>
      <c r="Y225" s="36">
        <f t="shared" si="58"/>
        <v>38.417999999999999</v>
      </c>
      <c r="Z225" s="36">
        <f t="shared" si="59"/>
        <v>38.616</v>
      </c>
      <c r="AA225" s="36">
        <f t="shared" si="60"/>
        <v>38.33</v>
      </c>
      <c r="AB225" s="66">
        <f t="shared" si="61"/>
        <v>38</v>
      </c>
      <c r="AC225" s="19">
        <f t="shared" si="62"/>
        <v>371.42857142857144</v>
      </c>
      <c r="AD225" s="20">
        <f t="shared" si="63"/>
        <v>2600</v>
      </c>
      <c r="AE225" s="192">
        <f t="shared" si="64"/>
        <v>461.71999999999997</v>
      </c>
    </row>
    <row r="226" spans="1:31" ht="15.4" x14ac:dyDescent="0.45">
      <c r="A226" s="4">
        <v>1</v>
      </c>
      <c r="B226" s="85">
        <v>512</v>
      </c>
      <c r="C226" s="91">
        <f t="shared" si="50"/>
        <v>0</v>
      </c>
      <c r="D226" s="50" t="s">
        <v>32</v>
      </c>
      <c r="E226" s="5" t="s">
        <v>32</v>
      </c>
      <c r="F226" s="51" t="s">
        <v>32</v>
      </c>
      <c r="G226" s="5" t="s">
        <v>32</v>
      </c>
      <c r="H226" s="51">
        <v>8750</v>
      </c>
      <c r="I226" s="5">
        <v>2410</v>
      </c>
      <c r="J226" s="51">
        <v>24690</v>
      </c>
      <c r="K226" s="5">
        <v>35990</v>
      </c>
      <c r="L226" s="51">
        <v>36890</v>
      </c>
      <c r="M226" s="5">
        <v>42310</v>
      </c>
      <c r="N226" s="51">
        <v>16550</v>
      </c>
      <c r="O226" s="7" t="s">
        <v>32</v>
      </c>
      <c r="P226" s="35"/>
      <c r="Q226" s="65">
        <f t="shared" si="51"/>
        <v>38</v>
      </c>
      <c r="R226" s="36">
        <f t="shared" si="52"/>
        <v>38</v>
      </c>
      <c r="S226" s="36">
        <f t="shared" si="53"/>
        <v>38</v>
      </c>
      <c r="T226" s="36">
        <f t="shared" si="54"/>
        <v>38</v>
      </c>
      <c r="U226" s="36">
        <f t="shared" si="65"/>
        <v>57.25</v>
      </c>
      <c r="V226" s="36">
        <f t="shared" si="55"/>
        <v>43.302</v>
      </c>
      <c r="W226" s="36">
        <f t="shared" si="56"/>
        <v>127.36699999999999</v>
      </c>
      <c r="X226" s="36">
        <f t="shared" si="57"/>
        <v>200.9657</v>
      </c>
      <c r="Y226" s="36">
        <f t="shared" si="58"/>
        <v>207.65269999999998</v>
      </c>
      <c r="Z226" s="36">
        <f t="shared" si="59"/>
        <v>247.92329999999998</v>
      </c>
      <c r="AA226" s="36">
        <f t="shared" si="60"/>
        <v>92.365000000000009</v>
      </c>
      <c r="AB226" s="66">
        <f t="shared" si="61"/>
        <v>38</v>
      </c>
      <c r="AC226" s="19">
        <f t="shared" si="62"/>
        <v>23941.428571428572</v>
      </c>
      <c r="AD226" s="20">
        <f t="shared" si="63"/>
        <v>167590</v>
      </c>
      <c r="AE226" s="192">
        <f t="shared" si="64"/>
        <v>1166.8256999999999</v>
      </c>
    </row>
    <row r="227" spans="1:31" ht="15.4" x14ac:dyDescent="0.45">
      <c r="A227" s="4">
        <v>1</v>
      </c>
      <c r="B227" s="85">
        <v>513</v>
      </c>
      <c r="C227" s="91">
        <f t="shared" si="50"/>
        <v>0</v>
      </c>
      <c r="D227" s="50" t="s">
        <v>32</v>
      </c>
      <c r="E227" s="5" t="s">
        <v>32</v>
      </c>
      <c r="F227" s="51" t="s">
        <v>32</v>
      </c>
      <c r="G227" s="5" t="s">
        <v>32</v>
      </c>
      <c r="H227" s="51">
        <v>9140</v>
      </c>
      <c r="I227" s="5">
        <v>4890</v>
      </c>
      <c r="J227" s="51">
        <v>2280</v>
      </c>
      <c r="K227" s="5">
        <v>790</v>
      </c>
      <c r="L227" s="51">
        <v>1110</v>
      </c>
      <c r="M227" s="5">
        <v>2330</v>
      </c>
      <c r="N227" s="51">
        <v>1420</v>
      </c>
      <c r="O227" s="7" t="s">
        <v>32</v>
      </c>
      <c r="P227" s="35"/>
      <c r="Q227" s="65">
        <f t="shared" si="51"/>
        <v>38</v>
      </c>
      <c r="R227" s="36">
        <f t="shared" si="52"/>
        <v>38</v>
      </c>
      <c r="S227" s="36">
        <f t="shared" si="53"/>
        <v>38</v>
      </c>
      <c r="T227" s="36">
        <f t="shared" si="54"/>
        <v>38</v>
      </c>
      <c r="U227" s="36">
        <f t="shared" si="65"/>
        <v>58.108000000000004</v>
      </c>
      <c r="V227" s="36">
        <f t="shared" si="55"/>
        <v>48.758000000000003</v>
      </c>
      <c r="W227" s="36">
        <f t="shared" si="56"/>
        <v>43.015999999999998</v>
      </c>
      <c r="X227" s="36">
        <f t="shared" si="57"/>
        <v>39.738</v>
      </c>
      <c r="Y227" s="36">
        <f t="shared" si="58"/>
        <v>40.442</v>
      </c>
      <c r="Z227" s="36">
        <f t="shared" si="59"/>
        <v>43.125999999999998</v>
      </c>
      <c r="AA227" s="36">
        <f t="shared" si="60"/>
        <v>41.124000000000002</v>
      </c>
      <c r="AB227" s="66">
        <f t="shared" si="61"/>
        <v>38</v>
      </c>
      <c r="AC227" s="19">
        <f t="shared" si="62"/>
        <v>3137.1428571428573</v>
      </c>
      <c r="AD227" s="20">
        <f t="shared" si="63"/>
        <v>21960</v>
      </c>
      <c r="AE227" s="192">
        <f t="shared" si="64"/>
        <v>504.31200000000001</v>
      </c>
    </row>
    <row r="228" spans="1:31" ht="15.4" x14ac:dyDescent="0.45">
      <c r="A228" s="4">
        <v>1</v>
      </c>
      <c r="B228" s="85">
        <v>514</v>
      </c>
      <c r="C228" s="91">
        <f t="shared" si="50"/>
        <v>0</v>
      </c>
      <c r="D228" s="50" t="s">
        <v>32</v>
      </c>
      <c r="E228" s="5" t="s">
        <v>32</v>
      </c>
      <c r="F228" s="51" t="s">
        <v>32</v>
      </c>
      <c r="G228" s="5" t="s">
        <v>32</v>
      </c>
      <c r="H228" s="51">
        <v>31470</v>
      </c>
      <c r="I228" s="5">
        <v>9390</v>
      </c>
      <c r="J228" s="51">
        <v>10280</v>
      </c>
      <c r="K228" s="5">
        <v>8050</v>
      </c>
      <c r="L228" s="51">
        <v>13490</v>
      </c>
      <c r="M228" s="5">
        <v>10800</v>
      </c>
      <c r="N228" s="51">
        <v>8620</v>
      </c>
      <c r="O228" s="7" t="s">
        <v>32</v>
      </c>
      <c r="P228" s="35"/>
      <c r="Q228" s="65">
        <f t="shared" si="51"/>
        <v>38</v>
      </c>
      <c r="R228" s="36">
        <f t="shared" si="52"/>
        <v>38</v>
      </c>
      <c r="S228" s="36">
        <f t="shared" si="53"/>
        <v>38</v>
      </c>
      <c r="T228" s="36">
        <f t="shared" si="54"/>
        <v>38</v>
      </c>
      <c r="U228" s="36">
        <f t="shared" si="65"/>
        <v>107.23400000000001</v>
      </c>
      <c r="V228" s="36">
        <f t="shared" si="55"/>
        <v>61.576999999999998</v>
      </c>
      <c r="W228" s="36">
        <f t="shared" si="56"/>
        <v>65.403999999999996</v>
      </c>
      <c r="X228" s="36">
        <f t="shared" si="57"/>
        <v>55.815000000000005</v>
      </c>
      <c r="Y228" s="36">
        <f t="shared" si="58"/>
        <v>79.206999999999994</v>
      </c>
      <c r="Z228" s="36">
        <f t="shared" si="59"/>
        <v>67.64</v>
      </c>
      <c r="AA228" s="36">
        <f t="shared" si="60"/>
        <v>58.265999999999998</v>
      </c>
      <c r="AB228" s="66">
        <f t="shared" si="61"/>
        <v>38</v>
      </c>
      <c r="AC228" s="19">
        <f t="shared" si="62"/>
        <v>13157.142857142857</v>
      </c>
      <c r="AD228" s="20">
        <f t="shared" si="63"/>
        <v>92100</v>
      </c>
      <c r="AE228" s="192">
        <f t="shared" si="64"/>
        <v>685.14300000000003</v>
      </c>
    </row>
    <row r="229" spans="1:31" ht="15.4" x14ac:dyDescent="0.45">
      <c r="A229" s="4">
        <v>1</v>
      </c>
      <c r="B229" s="85">
        <v>515</v>
      </c>
      <c r="C229" s="91">
        <f t="shared" si="50"/>
        <v>0</v>
      </c>
      <c r="D229" s="50" t="s">
        <v>32</v>
      </c>
      <c r="E229" s="5" t="s">
        <v>32</v>
      </c>
      <c r="F229" s="51" t="s">
        <v>32</v>
      </c>
      <c r="G229" s="5" t="s">
        <v>32</v>
      </c>
      <c r="H229" s="51">
        <v>17100</v>
      </c>
      <c r="I229" s="5">
        <v>9380</v>
      </c>
      <c r="J229" s="51">
        <v>10360</v>
      </c>
      <c r="K229" s="5">
        <v>8830</v>
      </c>
      <c r="L229" s="51">
        <v>17830</v>
      </c>
      <c r="M229" s="5">
        <v>10510</v>
      </c>
      <c r="N229" s="51">
        <v>6190</v>
      </c>
      <c r="O229" s="7" t="s">
        <v>32</v>
      </c>
      <c r="P229" s="35"/>
      <c r="Q229" s="65">
        <f t="shared" si="51"/>
        <v>38</v>
      </c>
      <c r="R229" s="36">
        <f t="shared" si="52"/>
        <v>38</v>
      </c>
      <c r="S229" s="36">
        <f t="shared" si="53"/>
        <v>38</v>
      </c>
      <c r="T229" s="36">
        <f t="shared" si="54"/>
        <v>38</v>
      </c>
      <c r="U229" s="36">
        <f t="shared" si="65"/>
        <v>75.62</v>
      </c>
      <c r="V229" s="36">
        <f t="shared" si="55"/>
        <v>61.533999999999999</v>
      </c>
      <c r="W229" s="36">
        <f t="shared" si="56"/>
        <v>65.748000000000005</v>
      </c>
      <c r="X229" s="36">
        <f t="shared" si="57"/>
        <v>59.169000000000004</v>
      </c>
      <c r="Y229" s="36">
        <f t="shared" si="58"/>
        <v>97.869</v>
      </c>
      <c r="Z229" s="36">
        <f t="shared" si="59"/>
        <v>66.393000000000001</v>
      </c>
      <c r="AA229" s="36">
        <f t="shared" si="60"/>
        <v>51.618000000000002</v>
      </c>
      <c r="AB229" s="66">
        <f t="shared" si="61"/>
        <v>38</v>
      </c>
      <c r="AC229" s="19">
        <f t="shared" si="62"/>
        <v>11457.142857142857</v>
      </c>
      <c r="AD229" s="20">
        <f t="shared" si="63"/>
        <v>80200</v>
      </c>
      <c r="AE229" s="192">
        <f t="shared" si="64"/>
        <v>667.95100000000002</v>
      </c>
    </row>
    <row r="230" spans="1:31" ht="15.4" x14ac:dyDescent="0.45">
      <c r="A230" s="4">
        <v>1</v>
      </c>
      <c r="B230" s="85">
        <v>516</v>
      </c>
      <c r="C230" s="91">
        <f t="shared" si="50"/>
        <v>0</v>
      </c>
      <c r="D230" s="50" t="s">
        <v>32</v>
      </c>
      <c r="E230" s="5">
        <v>15000</v>
      </c>
      <c r="F230" s="51" t="s">
        <v>32</v>
      </c>
      <c r="G230" s="5" t="s">
        <v>32</v>
      </c>
      <c r="H230" s="51">
        <v>8120</v>
      </c>
      <c r="I230" s="5">
        <v>46530</v>
      </c>
      <c r="J230" s="51">
        <v>35130</v>
      </c>
      <c r="K230" s="5">
        <v>15250</v>
      </c>
      <c r="L230" s="51">
        <v>20600</v>
      </c>
      <c r="M230" s="5">
        <v>12110</v>
      </c>
      <c r="N230" s="51">
        <v>3600</v>
      </c>
      <c r="O230" s="7" t="s">
        <v>32</v>
      </c>
      <c r="P230" s="35"/>
      <c r="Q230" s="65">
        <f t="shared" si="51"/>
        <v>38</v>
      </c>
      <c r="R230" s="36">
        <f t="shared" si="52"/>
        <v>85.7</v>
      </c>
      <c r="S230" s="36">
        <f t="shared" si="53"/>
        <v>38</v>
      </c>
      <c r="T230" s="36">
        <f t="shared" si="54"/>
        <v>38</v>
      </c>
      <c r="U230" s="36">
        <f t="shared" si="65"/>
        <v>55.864000000000004</v>
      </c>
      <c r="V230" s="36">
        <f t="shared" si="55"/>
        <v>279.27789999999999</v>
      </c>
      <c r="W230" s="36">
        <f t="shared" si="56"/>
        <v>194.57589999999999</v>
      </c>
      <c r="X230" s="36">
        <f t="shared" si="57"/>
        <v>86.775000000000006</v>
      </c>
      <c r="Y230" s="36">
        <f t="shared" si="58"/>
        <v>109.78</v>
      </c>
      <c r="Z230" s="36">
        <f t="shared" si="59"/>
        <v>73.272999999999996</v>
      </c>
      <c r="AA230" s="36">
        <f t="shared" si="60"/>
        <v>45.92</v>
      </c>
      <c r="AB230" s="66">
        <f t="shared" si="61"/>
        <v>38</v>
      </c>
      <c r="AC230" s="19">
        <f t="shared" si="62"/>
        <v>19542.5</v>
      </c>
      <c r="AD230" s="20">
        <f t="shared" si="63"/>
        <v>156340</v>
      </c>
      <c r="AE230" s="192">
        <f t="shared" si="64"/>
        <v>1083.1658</v>
      </c>
    </row>
    <row r="231" spans="1:31" ht="15.4" x14ac:dyDescent="0.45">
      <c r="A231" s="4">
        <v>1</v>
      </c>
      <c r="B231" s="85">
        <v>517</v>
      </c>
      <c r="C231" s="91">
        <f t="shared" si="50"/>
        <v>0</v>
      </c>
      <c r="D231" s="50" t="s">
        <v>32</v>
      </c>
      <c r="E231" s="5" t="s">
        <v>32</v>
      </c>
      <c r="F231" s="51" t="s">
        <v>32</v>
      </c>
      <c r="G231" s="5" t="s">
        <v>32</v>
      </c>
      <c r="H231" s="51">
        <v>32720</v>
      </c>
      <c r="I231" s="5">
        <v>24080</v>
      </c>
      <c r="J231" s="51">
        <v>31570</v>
      </c>
      <c r="K231" s="5">
        <v>27510</v>
      </c>
      <c r="L231" s="51">
        <v>26530</v>
      </c>
      <c r="M231" s="5">
        <v>29480</v>
      </c>
      <c r="N231" s="51">
        <v>19310</v>
      </c>
      <c r="O231" s="7" t="s">
        <v>32</v>
      </c>
      <c r="P231" s="35"/>
      <c r="Q231" s="65">
        <f t="shared" si="51"/>
        <v>38</v>
      </c>
      <c r="R231" s="36">
        <f t="shared" si="52"/>
        <v>38</v>
      </c>
      <c r="S231" s="36">
        <f t="shared" si="53"/>
        <v>38</v>
      </c>
      <c r="T231" s="36">
        <f t="shared" si="54"/>
        <v>38</v>
      </c>
      <c r="U231" s="36">
        <f t="shared" si="65"/>
        <v>109.98400000000001</v>
      </c>
      <c r="V231" s="36">
        <f t="shared" si="55"/>
        <v>124.744</v>
      </c>
      <c r="W231" s="36">
        <f t="shared" si="56"/>
        <v>168.1251</v>
      </c>
      <c r="X231" s="36">
        <f t="shared" si="57"/>
        <v>139.49299999999999</v>
      </c>
      <c r="Y231" s="36">
        <f t="shared" si="58"/>
        <v>135.279</v>
      </c>
      <c r="Z231" s="36">
        <f t="shared" si="59"/>
        <v>152.59639999999999</v>
      </c>
      <c r="AA231" s="36">
        <f t="shared" si="60"/>
        <v>104.233</v>
      </c>
      <c r="AB231" s="66">
        <f t="shared" si="61"/>
        <v>38</v>
      </c>
      <c r="AC231" s="19">
        <f t="shared" si="62"/>
        <v>27314.285714285714</v>
      </c>
      <c r="AD231" s="20">
        <f t="shared" si="63"/>
        <v>191200</v>
      </c>
      <c r="AE231" s="192">
        <f t="shared" si="64"/>
        <v>1124.4545000000001</v>
      </c>
    </row>
    <row r="232" spans="1:31" ht="15.4" x14ac:dyDescent="0.45">
      <c r="A232" s="4">
        <v>1</v>
      </c>
      <c r="B232" s="85">
        <v>518</v>
      </c>
      <c r="C232" s="91">
        <f t="shared" si="50"/>
        <v>0</v>
      </c>
      <c r="D232" s="50" t="s">
        <v>32</v>
      </c>
      <c r="E232" s="5" t="s">
        <v>32</v>
      </c>
      <c r="F232" s="51" t="s">
        <v>32</v>
      </c>
      <c r="G232" s="5" t="s">
        <v>32</v>
      </c>
      <c r="H232" s="51">
        <v>23630</v>
      </c>
      <c r="I232" s="5">
        <v>9920</v>
      </c>
      <c r="J232" s="51">
        <v>10300</v>
      </c>
      <c r="K232" s="5">
        <v>6940</v>
      </c>
      <c r="L232" s="51">
        <v>13430</v>
      </c>
      <c r="M232" s="5">
        <v>14080</v>
      </c>
      <c r="N232" s="51">
        <v>8100</v>
      </c>
      <c r="O232" s="7" t="s">
        <v>32</v>
      </c>
      <c r="P232" s="35"/>
      <c r="Q232" s="65">
        <f t="shared" si="51"/>
        <v>38</v>
      </c>
      <c r="R232" s="36">
        <f t="shared" si="52"/>
        <v>38</v>
      </c>
      <c r="S232" s="36">
        <f t="shared" si="53"/>
        <v>38</v>
      </c>
      <c r="T232" s="36">
        <f t="shared" si="54"/>
        <v>38</v>
      </c>
      <c r="U232" s="36">
        <f t="shared" si="65"/>
        <v>89.986000000000004</v>
      </c>
      <c r="V232" s="36">
        <f t="shared" si="55"/>
        <v>63.856000000000002</v>
      </c>
      <c r="W232" s="36">
        <f t="shared" si="56"/>
        <v>65.489999999999995</v>
      </c>
      <c r="X232" s="36">
        <f t="shared" si="57"/>
        <v>53.268000000000001</v>
      </c>
      <c r="Y232" s="36">
        <f t="shared" si="58"/>
        <v>78.948999999999998</v>
      </c>
      <c r="Z232" s="36">
        <f t="shared" si="59"/>
        <v>81.744</v>
      </c>
      <c r="AA232" s="36">
        <f t="shared" si="60"/>
        <v>56.03</v>
      </c>
      <c r="AB232" s="66">
        <f t="shared" si="61"/>
        <v>38</v>
      </c>
      <c r="AC232" s="19">
        <f t="shared" si="62"/>
        <v>12342.857142857143</v>
      </c>
      <c r="AD232" s="20">
        <f t="shared" si="63"/>
        <v>86400</v>
      </c>
      <c r="AE232" s="192">
        <f t="shared" si="64"/>
        <v>679.32299999999998</v>
      </c>
    </row>
    <row r="233" spans="1:31" ht="15.4" x14ac:dyDescent="0.45">
      <c r="A233" s="4">
        <v>1</v>
      </c>
      <c r="B233" s="85">
        <v>519</v>
      </c>
      <c r="C233" s="91">
        <f t="shared" si="50"/>
        <v>0</v>
      </c>
      <c r="D233" s="50" t="s">
        <v>32</v>
      </c>
      <c r="E233" s="5" t="s">
        <v>32</v>
      </c>
      <c r="F233" s="51" t="s">
        <v>32</v>
      </c>
      <c r="G233" s="5" t="s">
        <v>32</v>
      </c>
      <c r="H233" s="51">
        <v>15820</v>
      </c>
      <c r="I233" s="5">
        <v>4050</v>
      </c>
      <c r="J233" s="51">
        <v>8040</v>
      </c>
      <c r="K233" s="5">
        <v>3980</v>
      </c>
      <c r="L233" s="51">
        <v>8170</v>
      </c>
      <c r="M233" s="5">
        <v>7710</v>
      </c>
      <c r="N233" s="51">
        <v>5210</v>
      </c>
      <c r="O233" s="7" t="s">
        <v>32</v>
      </c>
      <c r="P233" s="35"/>
      <c r="Q233" s="65">
        <f t="shared" si="51"/>
        <v>38</v>
      </c>
      <c r="R233" s="36">
        <f t="shared" si="52"/>
        <v>38</v>
      </c>
      <c r="S233" s="36">
        <f t="shared" si="53"/>
        <v>38</v>
      </c>
      <c r="T233" s="36">
        <f t="shared" si="54"/>
        <v>38</v>
      </c>
      <c r="U233" s="36">
        <f t="shared" si="65"/>
        <v>72.804000000000002</v>
      </c>
      <c r="V233" s="36">
        <f t="shared" si="55"/>
        <v>46.91</v>
      </c>
      <c r="W233" s="36">
        <f t="shared" si="56"/>
        <v>55.771999999999998</v>
      </c>
      <c r="X233" s="36">
        <f t="shared" si="57"/>
        <v>46.756</v>
      </c>
      <c r="Y233" s="36">
        <f t="shared" si="58"/>
        <v>56.331000000000003</v>
      </c>
      <c r="Z233" s="36">
        <f t="shared" si="59"/>
        <v>54.962000000000003</v>
      </c>
      <c r="AA233" s="36">
        <f t="shared" si="60"/>
        <v>49.462000000000003</v>
      </c>
      <c r="AB233" s="66">
        <f t="shared" si="61"/>
        <v>38</v>
      </c>
      <c r="AC233" s="19">
        <f t="shared" si="62"/>
        <v>7568.5714285714284</v>
      </c>
      <c r="AD233" s="20">
        <f t="shared" si="63"/>
        <v>52980</v>
      </c>
      <c r="AE233" s="192">
        <f t="shared" si="64"/>
        <v>572.99699999999996</v>
      </c>
    </row>
    <row r="234" spans="1:31" ht="15.4" x14ac:dyDescent="0.45">
      <c r="A234" s="4">
        <v>1</v>
      </c>
      <c r="B234" s="85">
        <v>521</v>
      </c>
      <c r="C234" s="91">
        <f t="shared" si="50"/>
        <v>0</v>
      </c>
      <c r="D234" s="50" t="s">
        <v>32</v>
      </c>
      <c r="E234" s="5" t="s">
        <v>32</v>
      </c>
      <c r="F234" s="51" t="s">
        <v>32</v>
      </c>
      <c r="G234" s="5" t="s">
        <v>32</v>
      </c>
      <c r="H234" s="51">
        <v>21370</v>
      </c>
      <c r="I234" s="5">
        <v>33420</v>
      </c>
      <c r="J234" s="51">
        <v>14210</v>
      </c>
      <c r="K234" s="5">
        <v>21190</v>
      </c>
      <c r="L234" s="51">
        <v>21220</v>
      </c>
      <c r="M234" s="5">
        <v>22910</v>
      </c>
      <c r="N234" s="51">
        <v>9140</v>
      </c>
      <c r="O234" s="7" t="s">
        <v>32</v>
      </c>
      <c r="P234" s="35"/>
      <c r="Q234" s="65">
        <f t="shared" si="51"/>
        <v>38</v>
      </c>
      <c r="R234" s="36">
        <f t="shared" si="52"/>
        <v>38</v>
      </c>
      <c r="S234" s="36">
        <f t="shared" si="53"/>
        <v>38</v>
      </c>
      <c r="T234" s="36">
        <f t="shared" si="54"/>
        <v>38</v>
      </c>
      <c r="U234" s="36">
        <f t="shared" si="65"/>
        <v>85.01400000000001</v>
      </c>
      <c r="V234" s="36">
        <f t="shared" si="55"/>
        <v>181.8706</v>
      </c>
      <c r="W234" s="36">
        <f t="shared" si="56"/>
        <v>82.302999999999997</v>
      </c>
      <c r="X234" s="36">
        <f t="shared" si="57"/>
        <v>112.31700000000001</v>
      </c>
      <c r="Y234" s="36">
        <f t="shared" si="58"/>
        <v>112.446</v>
      </c>
      <c r="Z234" s="36">
        <f t="shared" si="59"/>
        <v>119.71299999999999</v>
      </c>
      <c r="AA234" s="36">
        <f t="shared" si="60"/>
        <v>60.502000000000002</v>
      </c>
      <c r="AB234" s="66">
        <f t="shared" si="61"/>
        <v>38</v>
      </c>
      <c r="AC234" s="19">
        <f t="shared" si="62"/>
        <v>20494.285714285714</v>
      </c>
      <c r="AD234" s="20">
        <f t="shared" si="63"/>
        <v>143460</v>
      </c>
      <c r="AE234" s="192">
        <f t="shared" si="64"/>
        <v>944.16559999999993</v>
      </c>
    </row>
    <row r="235" spans="1:31" ht="15.4" x14ac:dyDescent="0.45">
      <c r="A235" s="4">
        <v>1</v>
      </c>
      <c r="B235" s="85">
        <v>522</v>
      </c>
      <c r="C235" s="91">
        <f t="shared" si="50"/>
        <v>0</v>
      </c>
      <c r="D235" s="50" t="s">
        <v>32</v>
      </c>
      <c r="E235" s="5" t="s">
        <v>32</v>
      </c>
      <c r="F235" s="51" t="s">
        <v>32</v>
      </c>
      <c r="G235" s="5" t="s">
        <v>32</v>
      </c>
      <c r="H235" s="51">
        <v>720</v>
      </c>
      <c r="I235" s="5">
        <v>8420</v>
      </c>
      <c r="J235" s="51">
        <v>5480</v>
      </c>
      <c r="K235" s="5">
        <v>27500</v>
      </c>
      <c r="L235" s="51">
        <v>37300</v>
      </c>
      <c r="M235" s="5">
        <v>42830</v>
      </c>
      <c r="N235" s="51">
        <v>35460</v>
      </c>
      <c r="O235" s="7" t="s">
        <v>32</v>
      </c>
      <c r="P235" s="35"/>
      <c r="Q235" s="65">
        <f t="shared" si="51"/>
        <v>38</v>
      </c>
      <c r="R235" s="36">
        <f t="shared" si="52"/>
        <v>38</v>
      </c>
      <c r="S235" s="36">
        <f t="shared" si="53"/>
        <v>38</v>
      </c>
      <c r="T235" s="36">
        <f t="shared" si="54"/>
        <v>38</v>
      </c>
      <c r="U235" s="36">
        <f t="shared" si="65"/>
        <v>39.584000000000003</v>
      </c>
      <c r="V235" s="36">
        <f t="shared" si="55"/>
        <v>57.405999999999999</v>
      </c>
      <c r="W235" s="36">
        <f t="shared" si="56"/>
        <v>50.056000000000004</v>
      </c>
      <c r="X235" s="36">
        <f t="shared" si="57"/>
        <v>139.44999999999999</v>
      </c>
      <c r="Y235" s="36">
        <f t="shared" si="58"/>
        <v>210.69900000000001</v>
      </c>
      <c r="Z235" s="36">
        <f t="shared" si="59"/>
        <v>251.7869</v>
      </c>
      <c r="AA235" s="36">
        <f t="shared" si="60"/>
        <v>197.02779999999998</v>
      </c>
      <c r="AB235" s="66">
        <f t="shared" si="61"/>
        <v>38</v>
      </c>
      <c r="AC235" s="19">
        <f t="shared" si="62"/>
        <v>22530</v>
      </c>
      <c r="AD235" s="20">
        <f t="shared" si="63"/>
        <v>157710</v>
      </c>
      <c r="AE235" s="192">
        <f t="shared" si="64"/>
        <v>1136.0097000000001</v>
      </c>
    </row>
    <row r="236" spans="1:31" ht="15.4" x14ac:dyDescent="0.45">
      <c r="A236" s="4">
        <v>1</v>
      </c>
      <c r="B236" s="85">
        <v>523</v>
      </c>
      <c r="C236" s="91">
        <f t="shared" si="50"/>
        <v>0</v>
      </c>
      <c r="D236" s="50" t="s">
        <v>32</v>
      </c>
      <c r="E236" s="5" t="s">
        <v>32</v>
      </c>
      <c r="F236" s="51" t="s">
        <v>32</v>
      </c>
      <c r="G236" s="5" t="s">
        <v>32</v>
      </c>
      <c r="H236" s="51">
        <v>13800</v>
      </c>
      <c r="I236" s="5">
        <v>800</v>
      </c>
      <c r="J236" s="51">
        <v>1500</v>
      </c>
      <c r="K236" s="5">
        <v>2420</v>
      </c>
      <c r="L236" s="51">
        <v>3400</v>
      </c>
      <c r="M236" s="5">
        <v>2490</v>
      </c>
      <c r="N236" s="51">
        <v>2020</v>
      </c>
      <c r="O236" s="7" t="s">
        <v>32</v>
      </c>
      <c r="P236" s="35"/>
      <c r="Q236" s="65">
        <f t="shared" si="51"/>
        <v>38</v>
      </c>
      <c r="R236" s="36">
        <f t="shared" si="52"/>
        <v>38</v>
      </c>
      <c r="S236" s="36">
        <f t="shared" si="53"/>
        <v>38</v>
      </c>
      <c r="T236" s="36">
        <f t="shared" si="54"/>
        <v>38</v>
      </c>
      <c r="U236" s="36">
        <f t="shared" si="65"/>
        <v>68.36</v>
      </c>
      <c r="V236" s="36">
        <f t="shared" si="55"/>
        <v>39.76</v>
      </c>
      <c r="W236" s="36">
        <f t="shared" si="56"/>
        <v>41.3</v>
      </c>
      <c r="X236" s="36">
        <f t="shared" si="57"/>
        <v>43.323999999999998</v>
      </c>
      <c r="Y236" s="36">
        <f t="shared" si="58"/>
        <v>45.480000000000004</v>
      </c>
      <c r="Z236" s="36">
        <f t="shared" si="59"/>
        <v>43.478000000000002</v>
      </c>
      <c r="AA236" s="36">
        <f t="shared" si="60"/>
        <v>42.444000000000003</v>
      </c>
      <c r="AB236" s="66">
        <f t="shared" si="61"/>
        <v>38</v>
      </c>
      <c r="AC236" s="19">
        <f t="shared" si="62"/>
        <v>3775.7142857142858</v>
      </c>
      <c r="AD236" s="20">
        <f t="shared" si="63"/>
        <v>26430</v>
      </c>
      <c r="AE236" s="192">
        <f t="shared" si="64"/>
        <v>514.14600000000007</v>
      </c>
    </row>
    <row r="237" spans="1:31" ht="15.4" x14ac:dyDescent="0.45">
      <c r="A237" s="4">
        <v>1</v>
      </c>
      <c r="B237" s="85">
        <v>524</v>
      </c>
      <c r="C237" s="91">
        <f t="shared" si="50"/>
        <v>0</v>
      </c>
      <c r="D237" s="50" t="s">
        <v>32</v>
      </c>
      <c r="E237" s="5" t="s">
        <v>32</v>
      </c>
      <c r="F237" s="51" t="s">
        <v>32</v>
      </c>
      <c r="G237" s="5" t="s">
        <v>32</v>
      </c>
      <c r="H237" s="51">
        <v>5740</v>
      </c>
      <c r="I237" s="5">
        <v>200</v>
      </c>
      <c r="J237" s="51">
        <v>1200</v>
      </c>
      <c r="K237" s="5">
        <v>860</v>
      </c>
      <c r="L237" s="51">
        <v>4100</v>
      </c>
      <c r="M237" s="5">
        <v>3850</v>
      </c>
      <c r="N237" s="51">
        <v>1310</v>
      </c>
      <c r="O237" s="7" t="s">
        <v>32</v>
      </c>
      <c r="P237" s="35"/>
      <c r="Q237" s="65">
        <f t="shared" si="51"/>
        <v>38</v>
      </c>
      <c r="R237" s="36">
        <f t="shared" si="52"/>
        <v>38</v>
      </c>
      <c r="S237" s="36">
        <f t="shared" si="53"/>
        <v>38</v>
      </c>
      <c r="T237" s="36">
        <f t="shared" si="54"/>
        <v>38</v>
      </c>
      <c r="U237" s="36">
        <f t="shared" si="65"/>
        <v>50.628</v>
      </c>
      <c r="V237" s="36">
        <f t="shared" si="55"/>
        <v>38.44</v>
      </c>
      <c r="W237" s="36">
        <f t="shared" si="56"/>
        <v>40.64</v>
      </c>
      <c r="X237" s="36">
        <f t="shared" si="57"/>
        <v>39.892000000000003</v>
      </c>
      <c r="Y237" s="36">
        <f t="shared" si="58"/>
        <v>47.019999999999996</v>
      </c>
      <c r="Z237" s="36">
        <f t="shared" si="59"/>
        <v>46.47</v>
      </c>
      <c r="AA237" s="36">
        <f t="shared" si="60"/>
        <v>40.881999999999998</v>
      </c>
      <c r="AB237" s="66">
        <f t="shared" si="61"/>
        <v>38</v>
      </c>
      <c r="AC237" s="19">
        <f t="shared" si="62"/>
        <v>2465.7142857142858</v>
      </c>
      <c r="AD237" s="20">
        <f t="shared" si="63"/>
        <v>17260</v>
      </c>
      <c r="AE237" s="192">
        <f t="shared" si="64"/>
        <v>493.97199999999992</v>
      </c>
    </row>
    <row r="238" spans="1:31" ht="15.4" x14ac:dyDescent="0.45">
      <c r="A238" s="4">
        <v>1</v>
      </c>
      <c r="B238" s="85">
        <v>525</v>
      </c>
      <c r="C238" s="91">
        <f t="shared" si="50"/>
        <v>0</v>
      </c>
      <c r="D238" s="50" t="s">
        <v>32</v>
      </c>
      <c r="E238" s="5" t="s">
        <v>32</v>
      </c>
      <c r="F238" s="51" t="s">
        <v>32</v>
      </c>
      <c r="G238" s="5" t="s">
        <v>32</v>
      </c>
      <c r="H238" s="51">
        <v>15170</v>
      </c>
      <c r="I238" s="5">
        <v>2340</v>
      </c>
      <c r="J238" s="51">
        <v>2390</v>
      </c>
      <c r="K238" s="5">
        <v>1440</v>
      </c>
      <c r="L238" s="51">
        <v>2630</v>
      </c>
      <c r="M238" s="5">
        <v>1330</v>
      </c>
      <c r="N238" s="51">
        <v>2050</v>
      </c>
      <c r="O238" s="7" t="s">
        <v>32</v>
      </c>
      <c r="P238" s="35"/>
      <c r="Q238" s="65">
        <f t="shared" si="51"/>
        <v>38</v>
      </c>
      <c r="R238" s="36">
        <f t="shared" si="52"/>
        <v>38</v>
      </c>
      <c r="S238" s="36">
        <f t="shared" si="53"/>
        <v>38</v>
      </c>
      <c r="T238" s="36">
        <f t="shared" si="54"/>
        <v>38</v>
      </c>
      <c r="U238" s="36">
        <f t="shared" si="65"/>
        <v>71.373999999999995</v>
      </c>
      <c r="V238" s="36">
        <f t="shared" si="55"/>
        <v>43.147999999999996</v>
      </c>
      <c r="W238" s="36">
        <f t="shared" si="56"/>
        <v>43.258000000000003</v>
      </c>
      <c r="X238" s="36">
        <f t="shared" si="57"/>
        <v>41.167999999999999</v>
      </c>
      <c r="Y238" s="36">
        <f t="shared" si="58"/>
        <v>43.786000000000001</v>
      </c>
      <c r="Z238" s="36">
        <f t="shared" si="59"/>
        <v>40.926000000000002</v>
      </c>
      <c r="AA238" s="36">
        <f t="shared" si="60"/>
        <v>42.51</v>
      </c>
      <c r="AB238" s="66">
        <f t="shared" si="61"/>
        <v>38</v>
      </c>
      <c r="AC238" s="19">
        <f t="shared" si="62"/>
        <v>3907.1428571428573</v>
      </c>
      <c r="AD238" s="20">
        <f t="shared" si="63"/>
        <v>27350</v>
      </c>
      <c r="AE238" s="192">
        <f t="shared" si="64"/>
        <v>516.16999999999996</v>
      </c>
    </row>
    <row r="239" spans="1:31" ht="15.4" x14ac:dyDescent="0.45">
      <c r="A239" s="4">
        <v>1</v>
      </c>
      <c r="B239" s="85">
        <v>526</v>
      </c>
      <c r="C239" s="91">
        <f t="shared" si="50"/>
        <v>0</v>
      </c>
      <c r="D239" s="50" t="s">
        <v>32</v>
      </c>
      <c r="E239" s="5" t="s">
        <v>32</v>
      </c>
      <c r="F239" s="51" t="s">
        <v>32</v>
      </c>
      <c r="G239" s="5" t="s">
        <v>32</v>
      </c>
      <c r="H239" s="51">
        <v>670</v>
      </c>
      <c r="I239" s="5">
        <v>151800</v>
      </c>
      <c r="J239" s="51">
        <v>99250</v>
      </c>
      <c r="K239" s="5">
        <v>287720</v>
      </c>
      <c r="L239" s="51">
        <v>325690</v>
      </c>
      <c r="M239" s="5">
        <v>161230</v>
      </c>
      <c r="N239" s="51">
        <v>79290</v>
      </c>
      <c r="O239" s="7" t="s">
        <v>32</v>
      </c>
      <c r="P239" s="35"/>
      <c r="Q239" s="65">
        <f t="shared" si="51"/>
        <v>38</v>
      </c>
      <c r="R239" s="36">
        <f t="shared" si="52"/>
        <v>38</v>
      </c>
      <c r="S239" s="36">
        <f t="shared" si="53"/>
        <v>38</v>
      </c>
      <c r="T239" s="36">
        <f t="shared" si="54"/>
        <v>38</v>
      </c>
      <c r="U239" s="36">
        <f t="shared" si="65"/>
        <v>39.474000000000004</v>
      </c>
      <c r="V239" s="36">
        <f t="shared" si="55"/>
        <v>1061.434</v>
      </c>
      <c r="W239" s="36">
        <f t="shared" si="56"/>
        <v>670.98749999999995</v>
      </c>
      <c r="X239" s="36">
        <f t="shared" si="57"/>
        <v>2071.3196000000003</v>
      </c>
      <c r="Y239" s="36">
        <f t="shared" si="58"/>
        <v>2353.4366999999997</v>
      </c>
      <c r="Z239" s="36">
        <f t="shared" si="59"/>
        <v>1131.4988999999998</v>
      </c>
      <c r="AA239" s="36">
        <f t="shared" si="60"/>
        <v>522.68470000000002</v>
      </c>
      <c r="AB239" s="66">
        <f t="shared" si="61"/>
        <v>38</v>
      </c>
      <c r="AC239" s="19">
        <f t="shared" si="62"/>
        <v>157950</v>
      </c>
      <c r="AD239" s="20">
        <f t="shared" si="63"/>
        <v>1105650</v>
      </c>
      <c r="AE239" s="192">
        <f t="shared" si="64"/>
        <v>8040.835399999999</v>
      </c>
    </row>
    <row r="240" spans="1:31" ht="15.4" x14ac:dyDescent="0.45">
      <c r="A240" s="4">
        <v>1</v>
      </c>
      <c r="B240" s="85">
        <v>528</v>
      </c>
      <c r="C240" s="91">
        <f t="shared" si="50"/>
        <v>0</v>
      </c>
      <c r="D240" s="50" t="s">
        <v>32</v>
      </c>
      <c r="E240" s="5" t="s">
        <v>32</v>
      </c>
      <c r="F240" s="51" t="s">
        <v>32</v>
      </c>
      <c r="G240" s="5" t="s">
        <v>32</v>
      </c>
      <c r="H240" s="51">
        <v>1370</v>
      </c>
      <c r="I240" s="5">
        <v>51220</v>
      </c>
      <c r="J240" s="51">
        <v>42590</v>
      </c>
      <c r="K240" s="5">
        <v>65040</v>
      </c>
      <c r="L240" s="51">
        <v>82500</v>
      </c>
      <c r="M240" s="5">
        <v>65990</v>
      </c>
      <c r="N240" s="51">
        <v>20970</v>
      </c>
      <c r="O240" s="7" t="s">
        <v>32</v>
      </c>
      <c r="P240" s="35"/>
      <c r="Q240" s="65">
        <f t="shared" si="51"/>
        <v>38</v>
      </c>
      <c r="R240" s="36">
        <f t="shared" si="52"/>
        <v>38</v>
      </c>
      <c r="S240" s="36">
        <f t="shared" si="53"/>
        <v>38</v>
      </c>
      <c r="T240" s="36">
        <f t="shared" si="54"/>
        <v>38</v>
      </c>
      <c r="U240" s="36">
        <f t="shared" si="65"/>
        <v>41.014000000000003</v>
      </c>
      <c r="V240" s="36">
        <f t="shared" si="55"/>
        <v>314.12459999999999</v>
      </c>
      <c r="W240" s="36">
        <f t="shared" si="56"/>
        <v>250.00369999999998</v>
      </c>
      <c r="X240" s="36">
        <f t="shared" si="57"/>
        <v>416.80719999999997</v>
      </c>
      <c r="Y240" s="36">
        <f t="shared" si="58"/>
        <v>546.53499999999997</v>
      </c>
      <c r="Z240" s="36">
        <f t="shared" si="59"/>
        <v>423.86569999999995</v>
      </c>
      <c r="AA240" s="36">
        <f t="shared" si="60"/>
        <v>111.37100000000001</v>
      </c>
      <c r="AB240" s="66">
        <f t="shared" si="61"/>
        <v>38</v>
      </c>
      <c r="AC240" s="19">
        <f t="shared" si="62"/>
        <v>47097.142857142855</v>
      </c>
      <c r="AD240" s="20">
        <f t="shared" si="63"/>
        <v>329680</v>
      </c>
      <c r="AE240" s="192">
        <f t="shared" si="64"/>
        <v>2293.7212</v>
      </c>
    </row>
    <row r="241" spans="1:31" ht="15.4" x14ac:dyDescent="0.45">
      <c r="A241" s="4">
        <v>1</v>
      </c>
      <c r="B241" s="85">
        <v>529</v>
      </c>
      <c r="C241" s="91">
        <f t="shared" si="50"/>
        <v>0</v>
      </c>
      <c r="D241" s="50" t="s">
        <v>32</v>
      </c>
      <c r="E241" s="5" t="s">
        <v>32</v>
      </c>
      <c r="F241" s="51" t="s">
        <v>32</v>
      </c>
      <c r="G241" s="5" t="s">
        <v>32</v>
      </c>
      <c r="H241" s="51">
        <v>2630</v>
      </c>
      <c r="I241" s="5" t="s">
        <v>32</v>
      </c>
      <c r="J241" s="51">
        <v>30</v>
      </c>
      <c r="K241" s="5">
        <v>20</v>
      </c>
      <c r="L241" s="51">
        <v>1060</v>
      </c>
      <c r="M241" s="5">
        <v>40</v>
      </c>
      <c r="N241" s="51">
        <v>60</v>
      </c>
      <c r="O241" s="7" t="s">
        <v>32</v>
      </c>
      <c r="P241" s="35"/>
      <c r="Q241" s="65">
        <f t="shared" si="51"/>
        <v>38</v>
      </c>
      <c r="R241" s="36">
        <f t="shared" si="52"/>
        <v>38</v>
      </c>
      <c r="S241" s="36">
        <f t="shared" si="53"/>
        <v>38</v>
      </c>
      <c r="T241" s="36">
        <f t="shared" si="54"/>
        <v>38</v>
      </c>
      <c r="U241" s="36">
        <f t="shared" si="65"/>
        <v>43.786000000000001</v>
      </c>
      <c r="V241" s="36">
        <f t="shared" si="55"/>
        <v>38</v>
      </c>
      <c r="W241" s="36">
        <f t="shared" si="56"/>
        <v>38.066000000000003</v>
      </c>
      <c r="X241" s="36">
        <f t="shared" si="57"/>
        <v>38.043999999999997</v>
      </c>
      <c r="Y241" s="36">
        <f t="shared" si="58"/>
        <v>40.332000000000001</v>
      </c>
      <c r="Z241" s="36">
        <f t="shared" si="59"/>
        <v>38.088000000000001</v>
      </c>
      <c r="AA241" s="36">
        <f t="shared" si="60"/>
        <v>38.131999999999998</v>
      </c>
      <c r="AB241" s="66">
        <f t="shared" si="61"/>
        <v>38</v>
      </c>
      <c r="AC241" s="19">
        <f t="shared" si="62"/>
        <v>640</v>
      </c>
      <c r="AD241" s="20">
        <f t="shared" si="63"/>
        <v>3840</v>
      </c>
      <c r="AE241" s="192">
        <f t="shared" si="64"/>
        <v>464.44799999999998</v>
      </c>
    </row>
    <row r="242" spans="1:31" ht="15.4" x14ac:dyDescent="0.45">
      <c r="A242" s="4">
        <v>1</v>
      </c>
      <c r="B242" s="85">
        <v>530</v>
      </c>
      <c r="C242" s="91">
        <f t="shared" si="50"/>
        <v>0</v>
      </c>
      <c r="D242" s="50" t="s">
        <v>32</v>
      </c>
      <c r="E242" s="5" t="s">
        <v>32</v>
      </c>
      <c r="F242" s="51" t="s">
        <v>32</v>
      </c>
      <c r="G242" s="5" t="s">
        <v>32</v>
      </c>
      <c r="H242" s="51">
        <v>4360</v>
      </c>
      <c r="I242" s="5">
        <v>3560</v>
      </c>
      <c r="J242" s="51">
        <v>6840</v>
      </c>
      <c r="K242" s="5">
        <v>5770</v>
      </c>
      <c r="L242" s="51">
        <v>6910</v>
      </c>
      <c r="M242" s="5">
        <v>5050</v>
      </c>
      <c r="N242" s="51">
        <v>300</v>
      </c>
      <c r="O242" s="7" t="s">
        <v>32</v>
      </c>
      <c r="P242" s="35"/>
      <c r="Q242" s="65">
        <f t="shared" si="51"/>
        <v>38</v>
      </c>
      <c r="R242" s="36">
        <f t="shared" si="52"/>
        <v>38</v>
      </c>
      <c r="S242" s="36">
        <f t="shared" si="53"/>
        <v>38</v>
      </c>
      <c r="T242" s="36">
        <f t="shared" si="54"/>
        <v>38</v>
      </c>
      <c r="U242" s="36">
        <f t="shared" si="65"/>
        <v>47.591999999999999</v>
      </c>
      <c r="V242" s="36">
        <f t="shared" si="55"/>
        <v>45.832000000000001</v>
      </c>
      <c r="W242" s="36">
        <f t="shared" si="56"/>
        <v>53.048000000000002</v>
      </c>
      <c r="X242" s="36">
        <f t="shared" si="57"/>
        <v>50.694000000000003</v>
      </c>
      <c r="Y242" s="36">
        <f t="shared" si="58"/>
        <v>53.201999999999998</v>
      </c>
      <c r="Z242" s="36">
        <f t="shared" si="59"/>
        <v>49.11</v>
      </c>
      <c r="AA242" s="36">
        <f t="shared" si="60"/>
        <v>38.659999999999997</v>
      </c>
      <c r="AB242" s="66">
        <f t="shared" si="61"/>
        <v>38</v>
      </c>
      <c r="AC242" s="19">
        <f t="shared" si="62"/>
        <v>4684.2857142857147</v>
      </c>
      <c r="AD242" s="20">
        <f t="shared" si="63"/>
        <v>32790</v>
      </c>
      <c r="AE242" s="192">
        <f t="shared" si="64"/>
        <v>528.13800000000003</v>
      </c>
    </row>
    <row r="243" spans="1:31" ht="15.4" x14ac:dyDescent="0.45">
      <c r="A243" s="4">
        <v>1</v>
      </c>
      <c r="B243" s="85">
        <v>531</v>
      </c>
      <c r="C243" s="91">
        <f t="shared" si="50"/>
        <v>0</v>
      </c>
      <c r="D243" s="50" t="s">
        <v>32</v>
      </c>
      <c r="E243" s="5" t="s">
        <v>32</v>
      </c>
      <c r="F243" s="51" t="s">
        <v>32</v>
      </c>
      <c r="G243" s="5" t="s">
        <v>32</v>
      </c>
      <c r="H243" s="51">
        <v>24930</v>
      </c>
      <c r="I243" s="5">
        <v>44210</v>
      </c>
      <c r="J243" s="51">
        <v>43350</v>
      </c>
      <c r="K243" s="5">
        <v>28630</v>
      </c>
      <c r="L243" s="51">
        <v>30270</v>
      </c>
      <c r="M243" s="5">
        <v>20670</v>
      </c>
      <c r="N243" s="51">
        <v>9070</v>
      </c>
      <c r="O243" s="7" t="s">
        <v>32</v>
      </c>
      <c r="P243" s="35"/>
      <c r="Q243" s="65">
        <f t="shared" si="51"/>
        <v>38</v>
      </c>
      <c r="R243" s="36">
        <f t="shared" si="52"/>
        <v>38</v>
      </c>
      <c r="S243" s="36">
        <f t="shared" si="53"/>
        <v>38</v>
      </c>
      <c r="T243" s="36">
        <f t="shared" si="54"/>
        <v>38</v>
      </c>
      <c r="U243" s="36">
        <f t="shared" si="65"/>
        <v>92.846000000000004</v>
      </c>
      <c r="V243" s="36">
        <f t="shared" si="55"/>
        <v>262.0403</v>
      </c>
      <c r="W243" s="36">
        <f t="shared" si="56"/>
        <v>255.65049999999999</v>
      </c>
      <c r="X243" s="36">
        <f t="shared" si="57"/>
        <v>146.2809</v>
      </c>
      <c r="Y243" s="36">
        <f t="shared" si="58"/>
        <v>158.46609999999998</v>
      </c>
      <c r="Z243" s="36">
        <f t="shared" si="59"/>
        <v>110.08099999999999</v>
      </c>
      <c r="AA243" s="36">
        <f t="shared" si="60"/>
        <v>60.201000000000001</v>
      </c>
      <c r="AB243" s="66">
        <f t="shared" si="61"/>
        <v>38</v>
      </c>
      <c r="AC243" s="19">
        <f t="shared" si="62"/>
        <v>28732.857142857141</v>
      </c>
      <c r="AD243" s="20">
        <f t="shared" si="63"/>
        <v>201130</v>
      </c>
      <c r="AE243" s="192">
        <f t="shared" si="64"/>
        <v>1275.5657999999999</v>
      </c>
    </row>
    <row r="244" spans="1:31" ht="15.4" x14ac:dyDescent="0.45">
      <c r="A244" s="4">
        <v>1</v>
      </c>
      <c r="B244" s="85">
        <v>532</v>
      </c>
      <c r="C244" s="91">
        <f t="shared" si="50"/>
        <v>0</v>
      </c>
      <c r="D244" s="50" t="s">
        <v>32</v>
      </c>
      <c r="E244" s="5" t="s">
        <v>32</v>
      </c>
      <c r="F244" s="51" t="s">
        <v>32</v>
      </c>
      <c r="G244" s="5" t="s">
        <v>32</v>
      </c>
      <c r="H244" s="51">
        <v>4390</v>
      </c>
      <c r="I244" s="5">
        <v>20</v>
      </c>
      <c r="J244" s="51">
        <v>6310</v>
      </c>
      <c r="K244" s="5">
        <v>9650</v>
      </c>
      <c r="L244" s="51">
        <v>28800</v>
      </c>
      <c r="M244" s="5">
        <v>15330</v>
      </c>
      <c r="N244" s="51">
        <v>2030</v>
      </c>
      <c r="O244" s="7" t="s">
        <v>32</v>
      </c>
      <c r="P244" s="35"/>
      <c r="Q244" s="65">
        <f t="shared" si="51"/>
        <v>38</v>
      </c>
      <c r="R244" s="36">
        <f t="shared" si="52"/>
        <v>38</v>
      </c>
      <c r="S244" s="36">
        <f t="shared" si="53"/>
        <v>38</v>
      </c>
      <c r="T244" s="36">
        <f t="shared" si="54"/>
        <v>38</v>
      </c>
      <c r="U244" s="36">
        <f t="shared" si="65"/>
        <v>47.658000000000001</v>
      </c>
      <c r="V244" s="36">
        <f t="shared" si="55"/>
        <v>38.043999999999997</v>
      </c>
      <c r="W244" s="36">
        <f t="shared" si="56"/>
        <v>51.881999999999998</v>
      </c>
      <c r="X244" s="36">
        <f t="shared" si="57"/>
        <v>62.695</v>
      </c>
      <c r="Y244" s="36">
        <f t="shared" si="58"/>
        <v>147.54399999999998</v>
      </c>
      <c r="Z244" s="36">
        <f t="shared" si="59"/>
        <v>87.119</v>
      </c>
      <c r="AA244" s="36">
        <f t="shared" si="60"/>
        <v>42.466000000000001</v>
      </c>
      <c r="AB244" s="66">
        <f t="shared" si="61"/>
        <v>38</v>
      </c>
      <c r="AC244" s="19">
        <f t="shared" si="62"/>
        <v>9504.2857142857138</v>
      </c>
      <c r="AD244" s="20">
        <f t="shared" si="63"/>
        <v>66530</v>
      </c>
      <c r="AE244" s="192">
        <f t="shared" si="64"/>
        <v>667.40800000000002</v>
      </c>
    </row>
    <row r="245" spans="1:31" ht="15.4" x14ac:dyDescent="0.45">
      <c r="A245" s="4">
        <v>1</v>
      </c>
      <c r="B245" s="85">
        <v>533</v>
      </c>
      <c r="C245" s="91">
        <f t="shared" si="50"/>
        <v>0</v>
      </c>
      <c r="D245" s="50" t="s">
        <v>32</v>
      </c>
      <c r="E245" s="5" t="s">
        <v>32</v>
      </c>
      <c r="F245" s="51" t="s">
        <v>32</v>
      </c>
      <c r="G245" s="5" t="s">
        <v>32</v>
      </c>
      <c r="H245" s="51">
        <v>620</v>
      </c>
      <c r="I245" s="5">
        <v>5480</v>
      </c>
      <c r="J245" s="51">
        <v>5040</v>
      </c>
      <c r="K245" s="5">
        <v>5120</v>
      </c>
      <c r="L245" s="51">
        <v>11910</v>
      </c>
      <c r="M245" s="5">
        <v>13800</v>
      </c>
      <c r="N245" s="51">
        <v>40</v>
      </c>
      <c r="O245" s="7" t="s">
        <v>32</v>
      </c>
      <c r="P245" s="35"/>
      <c r="Q245" s="65">
        <f t="shared" si="51"/>
        <v>38</v>
      </c>
      <c r="R245" s="36">
        <f t="shared" si="52"/>
        <v>38</v>
      </c>
      <c r="S245" s="36">
        <f t="shared" si="53"/>
        <v>38</v>
      </c>
      <c r="T245" s="36">
        <f t="shared" si="54"/>
        <v>38</v>
      </c>
      <c r="U245" s="36">
        <f t="shared" si="65"/>
        <v>39.363999999999997</v>
      </c>
      <c r="V245" s="36">
        <f t="shared" si="55"/>
        <v>50.056000000000004</v>
      </c>
      <c r="W245" s="36">
        <f t="shared" si="56"/>
        <v>49.088000000000001</v>
      </c>
      <c r="X245" s="36">
        <f t="shared" si="57"/>
        <v>49.264000000000003</v>
      </c>
      <c r="Y245" s="36">
        <f t="shared" si="58"/>
        <v>72.412999999999997</v>
      </c>
      <c r="Z245" s="36">
        <f t="shared" si="59"/>
        <v>80.539999999999992</v>
      </c>
      <c r="AA245" s="36">
        <f t="shared" si="60"/>
        <v>38.088000000000001</v>
      </c>
      <c r="AB245" s="66">
        <f t="shared" si="61"/>
        <v>38</v>
      </c>
      <c r="AC245" s="19">
        <f t="shared" si="62"/>
        <v>6001.4285714285716</v>
      </c>
      <c r="AD245" s="20">
        <f t="shared" si="63"/>
        <v>42010</v>
      </c>
      <c r="AE245" s="192">
        <f t="shared" si="64"/>
        <v>568.81299999999999</v>
      </c>
    </row>
    <row r="246" spans="1:31" ht="15.4" x14ac:dyDescent="0.45">
      <c r="A246" s="4">
        <v>1</v>
      </c>
      <c r="B246" s="85">
        <v>534</v>
      </c>
      <c r="C246" s="91">
        <f t="shared" si="50"/>
        <v>0</v>
      </c>
      <c r="D246" s="50" t="s">
        <v>32</v>
      </c>
      <c r="E246" s="5" t="s">
        <v>32</v>
      </c>
      <c r="F246" s="51" t="s">
        <v>32</v>
      </c>
      <c r="G246" s="5" t="s">
        <v>32</v>
      </c>
      <c r="H246" s="51">
        <v>7180</v>
      </c>
      <c r="I246" s="5">
        <v>3290</v>
      </c>
      <c r="J246" s="51">
        <v>4190</v>
      </c>
      <c r="K246" s="5">
        <v>7360</v>
      </c>
      <c r="L246" s="51">
        <v>8910</v>
      </c>
      <c r="M246" s="5">
        <v>12790</v>
      </c>
      <c r="N246" s="51">
        <v>10</v>
      </c>
      <c r="O246" s="7" t="s">
        <v>32</v>
      </c>
      <c r="P246" s="35"/>
      <c r="Q246" s="65">
        <f t="shared" si="51"/>
        <v>38</v>
      </c>
      <c r="R246" s="36">
        <f t="shared" si="52"/>
        <v>38</v>
      </c>
      <c r="S246" s="36">
        <f t="shared" si="53"/>
        <v>38</v>
      </c>
      <c r="T246" s="36">
        <f t="shared" si="54"/>
        <v>38</v>
      </c>
      <c r="U246" s="36">
        <f t="shared" si="65"/>
        <v>53.795999999999999</v>
      </c>
      <c r="V246" s="36">
        <f t="shared" si="55"/>
        <v>45.238</v>
      </c>
      <c r="W246" s="36">
        <f t="shared" si="56"/>
        <v>47.218000000000004</v>
      </c>
      <c r="X246" s="36">
        <f t="shared" si="57"/>
        <v>54.192000000000007</v>
      </c>
      <c r="Y246" s="36">
        <f t="shared" si="58"/>
        <v>59.512999999999998</v>
      </c>
      <c r="Z246" s="36">
        <f t="shared" si="59"/>
        <v>76.197000000000003</v>
      </c>
      <c r="AA246" s="36">
        <f t="shared" si="60"/>
        <v>38.021999999999998</v>
      </c>
      <c r="AB246" s="66">
        <f t="shared" si="61"/>
        <v>38</v>
      </c>
      <c r="AC246" s="19">
        <f t="shared" si="62"/>
        <v>6247.1428571428569</v>
      </c>
      <c r="AD246" s="20">
        <f t="shared" si="63"/>
        <v>43730</v>
      </c>
      <c r="AE246" s="192">
        <f t="shared" si="64"/>
        <v>564.17600000000004</v>
      </c>
    </row>
    <row r="247" spans="1:31" ht="15.4" x14ac:dyDescent="0.45">
      <c r="A247" s="4">
        <v>1</v>
      </c>
      <c r="B247" s="85">
        <v>547</v>
      </c>
      <c r="C247" s="91">
        <f t="shared" si="50"/>
        <v>0</v>
      </c>
      <c r="D247" s="50" t="s">
        <v>32</v>
      </c>
      <c r="E247" s="5" t="s">
        <v>32</v>
      </c>
      <c r="F247" s="51" t="s">
        <v>32</v>
      </c>
      <c r="G247" s="5" t="s">
        <v>32</v>
      </c>
      <c r="H247" s="51">
        <v>2510</v>
      </c>
      <c r="I247" s="5">
        <v>9340</v>
      </c>
      <c r="J247" s="51">
        <v>17280</v>
      </c>
      <c r="K247" s="5">
        <v>8980</v>
      </c>
      <c r="L247" s="51">
        <v>13420</v>
      </c>
      <c r="M247" s="5">
        <v>11910</v>
      </c>
      <c r="N247" s="51">
        <v>5780</v>
      </c>
      <c r="O247" s="7" t="s">
        <v>32</v>
      </c>
      <c r="P247" s="35"/>
      <c r="Q247" s="65">
        <f t="shared" si="51"/>
        <v>38</v>
      </c>
      <c r="R247" s="36">
        <f t="shared" si="52"/>
        <v>38</v>
      </c>
      <c r="S247" s="36">
        <f t="shared" si="53"/>
        <v>38</v>
      </c>
      <c r="T247" s="36">
        <f t="shared" si="54"/>
        <v>38</v>
      </c>
      <c r="U247" s="36">
        <f t="shared" si="65"/>
        <v>43.521999999999998</v>
      </c>
      <c r="V247" s="36">
        <f t="shared" si="55"/>
        <v>61.362000000000002</v>
      </c>
      <c r="W247" s="36">
        <f t="shared" si="56"/>
        <v>95.503999999999991</v>
      </c>
      <c r="X247" s="36">
        <f t="shared" si="57"/>
        <v>59.814</v>
      </c>
      <c r="Y247" s="36">
        <f t="shared" si="58"/>
        <v>78.906000000000006</v>
      </c>
      <c r="Z247" s="36">
        <f t="shared" si="59"/>
        <v>72.412999999999997</v>
      </c>
      <c r="AA247" s="36">
        <f t="shared" si="60"/>
        <v>50.716000000000001</v>
      </c>
      <c r="AB247" s="66">
        <f t="shared" si="61"/>
        <v>38</v>
      </c>
      <c r="AC247" s="19">
        <f t="shared" si="62"/>
        <v>9888.5714285714294</v>
      </c>
      <c r="AD247" s="20">
        <f t="shared" si="63"/>
        <v>69220</v>
      </c>
      <c r="AE247" s="192">
        <f t="shared" si="64"/>
        <v>652.23700000000008</v>
      </c>
    </row>
    <row r="248" spans="1:31" ht="15.4" x14ac:dyDescent="0.45">
      <c r="A248" s="4">
        <v>1</v>
      </c>
      <c r="B248" s="85">
        <v>548</v>
      </c>
      <c r="C248" s="91">
        <f t="shared" si="50"/>
        <v>0</v>
      </c>
      <c r="D248" s="50" t="s">
        <v>32</v>
      </c>
      <c r="E248" s="5" t="s">
        <v>32</v>
      </c>
      <c r="F248" s="51" t="s">
        <v>32</v>
      </c>
      <c r="G248" s="5" t="s">
        <v>32</v>
      </c>
      <c r="H248" s="51">
        <v>14110</v>
      </c>
      <c r="I248" s="5">
        <v>10670</v>
      </c>
      <c r="J248" s="51">
        <v>8700</v>
      </c>
      <c r="K248" s="5">
        <v>3840</v>
      </c>
      <c r="L248" s="51">
        <v>10930</v>
      </c>
      <c r="M248" s="5">
        <v>6810</v>
      </c>
      <c r="N248" s="51">
        <v>5250</v>
      </c>
      <c r="O248" s="7" t="s">
        <v>32</v>
      </c>
      <c r="P248" s="35"/>
      <c r="Q248" s="65">
        <f t="shared" si="51"/>
        <v>38</v>
      </c>
      <c r="R248" s="36">
        <f t="shared" si="52"/>
        <v>38</v>
      </c>
      <c r="S248" s="36">
        <f t="shared" si="53"/>
        <v>38</v>
      </c>
      <c r="T248" s="36">
        <f t="shared" si="54"/>
        <v>38</v>
      </c>
      <c r="U248" s="36">
        <f t="shared" si="65"/>
        <v>69.042000000000002</v>
      </c>
      <c r="V248" s="36">
        <f t="shared" si="55"/>
        <v>67.081000000000003</v>
      </c>
      <c r="W248" s="36">
        <f t="shared" si="56"/>
        <v>58.61</v>
      </c>
      <c r="X248" s="36">
        <f t="shared" si="57"/>
        <v>46.448</v>
      </c>
      <c r="Y248" s="36">
        <f t="shared" si="58"/>
        <v>68.198999999999998</v>
      </c>
      <c r="Z248" s="36">
        <f t="shared" si="59"/>
        <v>52.981999999999999</v>
      </c>
      <c r="AA248" s="36">
        <f t="shared" si="60"/>
        <v>49.55</v>
      </c>
      <c r="AB248" s="66">
        <f t="shared" si="61"/>
        <v>38</v>
      </c>
      <c r="AC248" s="19">
        <f t="shared" si="62"/>
        <v>8615.7142857142862</v>
      </c>
      <c r="AD248" s="20">
        <f t="shared" si="63"/>
        <v>60310</v>
      </c>
      <c r="AE248" s="192">
        <f t="shared" si="64"/>
        <v>601.91199999999992</v>
      </c>
    </row>
    <row r="249" spans="1:31" ht="15.4" x14ac:dyDescent="0.45">
      <c r="A249" s="4">
        <v>1</v>
      </c>
      <c r="B249" s="85">
        <v>549</v>
      </c>
      <c r="C249" s="91">
        <f t="shared" si="50"/>
        <v>0</v>
      </c>
      <c r="D249" s="50" t="s">
        <v>32</v>
      </c>
      <c r="E249" s="5" t="s">
        <v>32</v>
      </c>
      <c r="F249" s="51" t="s">
        <v>32</v>
      </c>
      <c r="G249" s="5" t="s">
        <v>32</v>
      </c>
      <c r="H249" s="51">
        <v>40730</v>
      </c>
      <c r="I249" s="5">
        <v>4140</v>
      </c>
      <c r="J249" s="51">
        <v>12120</v>
      </c>
      <c r="K249" s="5">
        <v>13570</v>
      </c>
      <c r="L249" s="51">
        <v>9040</v>
      </c>
      <c r="M249" s="5">
        <v>700</v>
      </c>
      <c r="N249" s="51">
        <v>1690</v>
      </c>
      <c r="O249" s="7" t="s">
        <v>32</v>
      </c>
      <c r="P249" s="35"/>
      <c r="Q249" s="65">
        <f t="shared" si="51"/>
        <v>38</v>
      </c>
      <c r="R249" s="36">
        <f t="shared" si="52"/>
        <v>38</v>
      </c>
      <c r="S249" s="36">
        <f t="shared" si="53"/>
        <v>38</v>
      </c>
      <c r="T249" s="36">
        <f t="shared" si="54"/>
        <v>38</v>
      </c>
      <c r="U249" s="36">
        <f t="shared" si="65"/>
        <v>129.13900000000001</v>
      </c>
      <c r="V249" s="36">
        <f t="shared" si="55"/>
        <v>47.108000000000004</v>
      </c>
      <c r="W249" s="36">
        <f t="shared" si="56"/>
        <v>73.316000000000003</v>
      </c>
      <c r="X249" s="36">
        <f t="shared" si="57"/>
        <v>79.551000000000002</v>
      </c>
      <c r="Y249" s="36">
        <f t="shared" si="58"/>
        <v>60.072000000000003</v>
      </c>
      <c r="Z249" s="36">
        <f t="shared" si="59"/>
        <v>39.54</v>
      </c>
      <c r="AA249" s="36">
        <f t="shared" si="60"/>
        <v>41.718000000000004</v>
      </c>
      <c r="AB249" s="66">
        <f t="shared" si="61"/>
        <v>38</v>
      </c>
      <c r="AC249" s="19">
        <f t="shared" si="62"/>
        <v>11712.857142857143</v>
      </c>
      <c r="AD249" s="20">
        <f t="shared" si="63"/>
        <v>81990</v>
      </c>
      <c r="AE249" s="192">
        <f t="shared" si="64"/>
        <v>660.44399999999985</v>
      </c>
    </row>
    <row r="250" spans="1:31" ht="15.4" x14ac:dyDescent="0.45">
      <c r="A250" s="4">
        <v>1</v>
      </c>
      <c r="B250" s="85">
        <v>550</v>
      </c>
      <c r="C250" s="91">
        <f t="shared" si="50"/>
        <v>0</v>
      </c>
      <c r="D250" s="50" t="s">
        <v>32</v>
      </c>
      <c r="E250" s="5" t="s">
        <v>32</v>
      </c>
      <c r="F250" s="51" t="s">
        <v>32</v>
      </c>
      <c r="G250" s="5" t="s">
        <v>32</v>
      </c>
      <c r="H250" s="51">
        <v>25280</v>
      </c>
      <c r="I250" s="5">
        <v>2080</v>
      </c>
      <c r="J250" s="51">
        <v>2370</v>
      </c>
      <c r="K250" s="5">
        <v>3780</v>
      </c>
      <c r="L250" s="51">
        <v>42890</v>
      </c>
      <c r="M250" s="5">
        <v>11520</v>
      </c>
      <c r="N250" s="51">
        <v>780</v>
      </c>
      <c r="O250" s="7" t="s">
        <v>32</v>
      </c>
      <c r="P250" s="35"/>
      <c r="Q250" s="65">
        <f t="shared" si="51"/>
        <v>38</v>
      </c>
      <c r="R250" s="36">
        <f t="shared" si="52"/>
        <v>38</v>
      </c>
      <c r="S250" s="36">
        <f t="shared" si="53"/>
        <v>38</v>
      </c>
      <c r="T250" s="36">
        <f t="shared" si="54"/>
        <v>38</v>
      </c>
      <c r="U250" s="36">
        <f t="shared" si="65"/>
        <v>93.616000000000014</v>
      </c>
      <c r="V250" s="36">
        <f t="shared" si="55"/>
        <v>42.576000000000001</v>
      </c>
      <c r="W250" s="36">
        <f t="shared" si="56"/>
        <v>43.213999999999999</v>
      </c>
      <c r="X250" s="36">
        <f t="shared" si="57"/>
        <v>46.316000000000003</v>
      </c>
      <c r="Y250" s="36">
        <f t="shared" si="58"/>
        <v>252.23269999999999</v>
      </c>
      <c r="Z250" s="36">
        <f t="shared" si="59"/>
        <v>70.736000000000004</v>
      </c>
      <c r="AA250" s="36">
        <f t="shared" si="60"/>
        <v>39.716000000000001</v>
      </c>
      <c r="AB250" s="66">
        <f t="shared" si="61"/>
        <v>38</v>
      </c>
      <c r="AC250" s="19">
        <f t="shared" si="62"/>
        <v>12671.428571428571</v>
      </c>
      <c r="AD250" s="20">
        <f t="shared" si="63"/>
        <v>88700</v>
      </c>
      <c r="AE250" s="192">
        <f t="shared" si="64"/>
        <v>778.4067</v>
      </c>
    </row>
    <row r="251" spans="1:31" ht="15.4" x14ac:dyDescent="0.45">
      <c r="A251" s="4">
        <v>1</v>
      </c>
      <c r="B251" s="85">
        <v>555</v>
      </c>
      <c r="C251" s="91">
        <f t="shared" si="50"/>
        <v>0</v>
      </c>
      <c r="D251" s="50" t="s">
        <v>32</v>
      </c>
      <c r="E251" s="5" t="s">
        <v>32</v>
      </c>
      <c r="F251" s="51" t="s">
        <v>32</v>
      </c>
      <c r="G251" s="5" t="s">
        <v>32</v>
      </c>
      <c r="H251" s="51">
        <v>6550</v>
      </c>
      <c r="I251" s="5">
        <v>19130</v>
      </c>
      <c r="J251" s="51">
        <v>28260</v>
      </c>
      <c r="K251" s="5">
        <v>29530</v>
      </c>
      <c r="L251" s="51">
        <v>67030</v>
      </c>
      <c r="M251" s="5">
        <v>56200</v>
      </c>
      <c r="N251" s="51">
        <v>50130</v>
      </c>
      <c r="O251" s="7" t="s">
        <v>32</v>
      </c>
      <c r="P251" s="35"/>
      <c r="Q251" s="65">
        <f t="shared" si="51"/>
        <v>38</v>
      </c>
      <c r="R251" s="36">
        <f t="shared" si="52"/>
        <v>38</v>
      </c>
      <c r="S251" s="36">
        <f t="shared" si="53"/>
        <v>38</v>
      </c>
      <c r="T251" s="36">
        <f t="shared" si="54"/>
        <v>38</v>
      </c>
      <c r="U251" s="36">
        <f t="shared" si="65"/>
        <v>52.41</v>
      </c>
      <c r="V251" s="36">
        <f t="shared" si="55"/>
        <v>103.459</v>
      </c>
      <c r="W251" s="36">
        <f t="shared" si="56"/>
        <v>143.5318</v>
      </c>
      <c r="X251" s="36">
        <f t="shared" si="57"/>
        <v>152.96789999999999</v>
      </c>
      <c r="Y251" s="36">
        <f t="shared" si="58"/>
        <v>431.59289999999999</v>
      </c>
      <c r="Z251" s="36">
        <f t="shared" si="59"/>
        <v>351.12599999999998</v>
      </c>
      <c r="AA251" s="36">
        <f t="shared" si="60"/>
        <v>306.02589999999998</v>
      </c>
      <c r="AB251" s="66">
        <f t="shared" si="61"/>
        <v>38</v>
      </c>
      <c r="AC251" s="19">
        <f t="shared" si="62"/>
        <v>36690</v>
      </c>
      <c r="AD251" s="20">
        <f t="shared" si="63"/>
        <v>256830</v>
      </c>
      <c r="AE251" s="192">
        <f t="shared" si="64"/>
        <v>1731.1134999999999</v>
      </c>
    </row>
    <row r="252" spans="1:31" ht="15.4" x14ac:dyDescent="0.45">
      <c r="A252" s="4">
        <v>1</v>
      </c>
      <c r="B252" s="85">
        <v>558</v>
      </c>
      <c r="C252" s="91">
        <f t="shared" si="50"/>
        <v>0</v>
      </c>
      <c r="D252" s="50" t="s">
        <v>32</v>
      </c>
      <c r="E252" s="5" t="s">
        <v>32</v>
      </c>
      <c r="F252" s="51" t="s">
        <v>32</v>
      </c>
      <c r="G252" s="5" t="s">
        <v>32</v>
      </c>
      <c r="H252" s="51">
        <v>15210</v>
      </c>
      <c r="I252" s="5">
        <v>3230</v>
      </c>
      <c r="J252" s="51">
        <v>360</v>
      </c>
      <c r="K252" s="5">
        <v>30</v>
      </c>
      <c r="L252" s="51">
        <v>4500</v>
      </c>
      <c r="M252" s="5">
        <v>11560</v>
      </c>
      <c r="N252" s="51">
        <v>1840</v>
      </c>
      <c r="O252" s="7" t="s">
        <v>32</v>
      </c>
      <c r="P252" s="35"/>
      <c r="Q252" s="65">
        <f t="shared" si="51"/>
        <v>38</v>
      </c>
      <c r="R252" s="36">
        <f t="shared" si="52"/>
        <v>38</v>
      </c>
      <c r="S252" s="36">
        <f t="shared" si="53"/>
        <v>38</v>
      </c>
      <c r="T252" s="36">
        <f t="shared" si="54"/>
        <v>38</v>
      </c>
      <c r="U252" s="36">
        <f t="shared" si="65"/>
        <v>71.462000000000003</v>
      </c>
      <c r="V252" s="36">
        <f t="shared" si="55"/>
        <v>45.106000000000002</v>
      </c>
      <c r="W252" s="36">
        <f t="shared" si="56"/>
        <v>38.792000000000002</v>
      </c>
      <c r="X252" s="36">
        <f t="shared" si="57"/>
        <v>38.066000000000003</v>
      </c>
      <c r="Y252" s="36">
        <f t="shared" si="58"/>
        <v>47.9</v>
      </c>
      <c r="Z252" s="36">
        <f t="shared" si="59"/>
        <v>70.908000000000001</v>
      </c>
      <c r="AA252" s="36">
        <f t="shared" si="60"/>
        <v>42.048000000000002</v>
      </c>
      <c r="AB252" s="66">
        <f t="shared" si="61"/>
        <v>38</v>
      </c>
      <c r="AC252" s="19">
        <f t="shared" si="62"/>
        <v>5247.1428571428569</v>
      </c>
      <c r="AD252" s="20">
        <f t="shared" si="63"/>
        <v>36730</v>
      </c>
      <c r="AE252" s="192">
        <f t="shared" si="64"/>
        <v>544.28200000000004</v>
      </c>
    </row>
    <row r="253" spans="1:31" ht="15.4" x14ac:dyDescent="0.45">
      <c r="A253" s="4">
        <v>1</v>
      </c>
      <c r="B253" s="85">
        <v>559</v>
      </c>
      <c r="C253" s="91">
        <f t="shared" si="50"/>
        <v>0</v>
      </c>
      <c r="D253" s="50" t="s">
        <v>32</v>
      </c>
      <c r="E253" s="5" t="s">
        <v>32</v>
      </c>
      <c r="F253" s="51" t="s">
        <v>32</v>
      </c>
      <c r="G253" s="5" t="s">
        <v>32</v>
      </c>
      <c r="H253" s="51">
        <v>25780</v>
      </c>
      <c r="I253" s="5">
        <v>27410</v>
      </c>
      <c r="J253" s="51">
        <v>31220</v>
      </c>
      <c r="K253" s="5">
        <v>41650</v>
      </c>
      <c r="L253" s="51">
        <v>38480</v>
      </c>
      <c r="M253" s="5">
        <v>38400</v>
      </c>
      <c r="N253" s="51">
        <v>8470</v>
      </c>
      <c r="O253" s="7" t="s">
        <v>32</v>
      </c>
      <c r="P253" s="35"/>
      <c r="Q253" s="65">
        <f t="shared" si="51"/>
        <v>38</v>
      </c>
      <c r="R253" s="36">
        <f t="shared" si="52"/>
        <v>38</v>
      </c>
      <c r="S253" s="36">
        <f t="shared" si="53"/>
        <v>38</v>
      </c>
      <c r="T253" s="36">
        <f t="shared" si="54"/>
        <v>38</v>
      </c>
      <c r="U253" s="36">
        <f t="shared" si="65"/>
        <v>94.716000000000008</v>
      </c>
      <c r="V253" s="36">
        <f t="shared" si="55"/>
        <v>139.06299999999999</v>
      </c>
      <c r="W253" s="36">
        <f t="shared" si="56"/>
        <v>165.52459999999999</v>
      </c>
      <c r="X253" s="36">
        <f t="shared" si="57"/>
        <v>243.01949999999999</v>
      </c>
      <c r="Y253" s="36">
        <f t="shared" si="58"/>
        <v>219.46639999999999</v>
      </c>
      <c r="Z253" s="36">
        <f t="shared" si="59"/>
        <v>218.87200000000001</v>
      </c>
      <c r="AA253" s="36">
        <f t="shared" si="60"/>
        <v>57.621000000000002</v>
      </c>
      <c r="AB253" s="66">
        <f t="shared" si="61"/>
        <v>38</v>
      </c>
      <c r="AC253" s="19">
        <f t="shared" si="62"/>
        <v>30201.428571428572</v>
      </c>
      <c r="AD253" s="20">
        <f t="shared" si="63"/>
        <v>211410</v>
      </c>
      <c r="AE253" s="192">
        <f t="shared" si="64"/>
        <v>1328.2825</v>
      </c>
    </row>
    <row r="254" spans="1:31" ht="15.4" x14ac:dyDescent="0.45">
      <c r="A254" s="4">
        <v>1</v>
      </c>
      <c r="B254" s="85">
        <v>561</v>
      </c>
      <c r="C254" s="91">
        <f t="shared" si="50"/>
        <v>0</v>
      </c>
      <c r="D254" s="50" t="s">
        <v>32</v>
      </c>
      <c r="E254" s="5" t="s">
        <v>32</v>
      </c>
      <c r="F254" s="51" t="s">
        <v>32</v>
      </c>
      <c r="G254" s="5" t="s">
        <v>32</v>
      </c>
      <c r="H254" s="51">
        <v>8090</v>
      </c>
      <c r="I254" s="5">
        <v>93190</v>
      </c>
      <c r="J254" s="51">
        <v>7160</v>
      </c>
      <c r="K254" s="5">
        <v>3970</v>
      </c>
      <c r="L254" s="51">
        <v>6420</v>
      </c>
      <c r="M254" s="5">
        <v>6460</v>
      </c>
      <c r="N254" s="51">
        <v>1130</v>
      </c>
      <c r="O254" s="7" t="s">
        <v>32</v>
      </c>
      <c r="P254" s="35"/>
      <c r="Q254" s="65">
        <f t="shared" si="51"/>
        <v>38</v>
      </c>
      <c r="R254" s="36">
        <f t="shared" si="52"/>
        <v>38</v>
      </c>
      <c r="S254" s="36">
        <f t="shared" si="53"/>
        <v>38</v>
      </c>
      <c r="T254" s="36">
        <f t="shared" si="54"/>
        <v>38</v>
      </c>
      <c r="U254" s="36">
        <f t="shared" si="65"/>
        <v>55.798000000000002</v>
      </c>
      <c r="V254" s="36">
        <f t="shared" si="55"/>
        <v>625.96169999999995</v>
      </c>
      <c r="W254" s="36">
        <f t="shared" si="56"/>
        <v>53.752000000000002</v>
      </c>
      <c r="X254" s="36">
        <f t="shared" si="57"/>
        <v>46.734000000000002</v>
      </c>
      <c r="Y254" s="36">
        <f t="shared" si="58"/>
        <v>52.124000000000002</v>
      </c>
      <c r="Z254" s="36">
        <f t="shared" si="59"/>
        <v>52.212000000000003</v>
      </c>
      <c r="AA254" s="36">
        <f t="shared" si="60"/>
        <v>40.485999999999997</v>
      </c>
      <c r="AB254" s="66">
        <f t="shared" si="61"/>
        <v>38</v>
      </c>
      <c r="AC254" s="19">
        <f t="shared" si="62"/>
        <v>18060</v>
      </c>
      <c r="AD254" s="20">
        <f t="shared" si="63"/>
        <v>126420</v>
      </c>
      <c r="AE254" s="192">
        <f t="shared" si="64"/>
        <v>1117.0677000000001</v>
      </c>
    </row>
    <row r="255" spans="1:31" ht="15.4" x14ac:dyDescent="0.45">
      <c r="A255" s="4">
        <v>1</v>
      </c>
      <c r="B255" s="85">
        <v>563</v>
      </c>
      <c r="C255" s="91">
        <f t="shared" si="50"/>
        <v>0</v>
      </c>
      <c r="D255" s="50" t="s">
        <v>32</v>
      </c>
      <c r="E255" s="5" t="s">
        <v>32</v>
      </c>
      <c r="F255" s="51" t="s">
        <v>32</v>
      </c>
      <c r="G255" s="5" t="s">
        <v>32</v>
      </c>
      <c r="H255" s="51">
        <v>4880</v>
      </c>
      <c r="I255" s="5">
        <v>50</v>
      </c>
      <c r="J255" s="51">
        <v>4660</v>
      </c>
      <c r="K255" s="5">
        <v>9020</v>
      </c>
      <c r="L255" s="51">
        <v>160</v>
      </c>
      <c r="M255" s="5">
        <v>640</v>
      </c>
      <c r="N255" s="51">
        <v>850</v>
      </c>
      <c r="O255" s="7" t="s">
        <v>32</v>
      </c>
      <c r="P255" s="35"/>
      <c r="Q255" s="65">
        <f t="shared" si="51"/>
        <v>38</v>
      </c>
      <c r="R255" s="36">
        <f t="shared" si="52"/>
        <v>38</v>
      </c>
      <c r="S255" s="36">
        <f t="shared" si="53"/>
        <v>38</v>
      </c>
      <c r="T255" s="36">
        <f t="shared" si="54"/>
        <v>38</v>
      </c>
      <c r="U255" s="36">
        <f t="shared" si="65"/>
        <v>48.736000000000004</v>
      </c>
      <c r="V255" s="36">
        <f t="shared" si="55"/>
        <v>38.11</v>
      </c>
      <c r="W255" s="36">
        <f t="shared" si="56"/>
        <v>48.252000000000002</v>
      </c>
      <c r="X255" s="36">
        <f t="shared" si="57"/>
        <v>59.986000000000004</v>
      </c>
      <c r="Y255" s="36">
        <f t="shared" si="58"/>
        <v>38.351999999999997</v>
      </c>
      <c r="Z255" s="36">
        <f t="shared" si="59"/>
        <v>39.408000000000001</v>
      </c>
      <c r="AA255" s="36">
        <f t="shared" si="60"/>
        <v>39.869999999999997</v>
      </c>
      <c r="AB255" s="66">
        <f t="shared" si="61"/>
        <v>38</v>
      </c>
      <c r="AC255" s="19">
        <f t="shared" si="62"/>
        <v>2894.2857142857142</v>
      </c>
      <c r="AD255" s="20">
        <f t="shared" si="63"/>
        <v>20260</v>
      </c>
      <c r="AE255" s="192">
        <f t="shared" si="64"/>
        <v>502.714</v>
      </c>
    </row>
    <row r="256" spans="1:31" ht="15.4" x14ac:dyDescent="0.45">
      <c r="A256" s="4">
        <v>1</v>
      </c>
      <c r="B256" s="85">
        <v>564</v>
      </c>
      <c r="C256" s="91">
        <f t="shared" si="50"/>
        <v>0</v>
      </c>
      <c r="D256" s="50" t="s">
        <v>32</v>
      </c>
      <c r="E256" s="5" t="s">
        <v>32</v>
      </c>
      <c r="F256" s="51" t="s">
        <v>32</v>
      </c>
      <c r="G256" s="5" t="s">
        <v>32</v>
      </c>
      <c r="H256" s="51">
        <v>22060</v>
      </c>
      <c r="I256" s="5">
        <v>1230</v>
      </c>
      <c r="J256" s="51">
        <v>3930</v>
      </c>
      <c r="K256" s="5">
        <v>4060</v>
      </c>
      <c r="L256" s="51">
        <v>6300</v>
      </c>
      <c r="M256" s="5">
        <v>10170</v>
      </c>
      <c r="N256" s="51">
        <v>2820</v>
      </c>
      <c r="O256" s="7" t="s">
        <v>32</v>
      </c>
      <c r="P256" s="35"/>
      <c r="Q256" s="65">
        <f t="shared" si="51"/>
        <v>38</v>
      </c>
      <c r="R256" s="36">
        <f t="shared" si="52"/>
        <v>38</v>
      </c>
      <c r="S256" s="36">
        <f t="shared" si="53"/>
        <v>38</v>
      </c>
      <c r="T256" s="36">
        <f t="shared" si="54"/>
        <v>38</v>
      </c>
      <c r="U256" s="36">
        <f t="shared" si="65"/>
        <v>86.532000000000011</v>
      </c>
      <c r="V256" s="36">
        <f t="shared" si="55"/>
        <v>40.706000000000003</v>
      </c>
      <c r="W256" s="36">
        <f t="shared" si="56"/>
        <v>46.646000000000001</v>
      </c>
      <c r="X256" s="36">
        <f t="shared" si="57"/>
        <v>46.932000000000002</v>
      </c>
      <c r="Y256" s="36">
        <f t="shared" si="58"/>
        <v>51.86</v>
      </c>
      <c r="Z256" s="36">
        <f t="shared" si="59"/>
        <v>64.930999999999997</v>
      </c>
      <c r="AA256" s="36">
        <f t="shared" si="60"/>
        <v>44.204000000000001</v>
      </c>
      <c r="AB256" s="66">
        <f t="shared" si="61"/>
        <v>38</v>
      </c>
      <c r="AC256" s="19">
        <f t="shared" si="62"/>
        <v>7224.2857142857147</v>
      </c>
      <c r="AD256" s="20">
        <f t="shared" si="63"/>
        <v>50570</v>
      </c>
      <c r="AE256" s="192">
        <f t="shared" si="64"/>
        <v>571.81100000000004</v>
      </c>
    </row>
    <row r="257" spans="1:31" ht="15.4" x14ac:dyDescent="0.45">
      <c r="A257" s="4">
        <v>1</v>
      </c>
      <c r="B257" s="85">
        <v>565</v>
      </c>
      <c r="C257" s="91">
        <f t="shared" si="50"/>
        <v>0</v>
      </c>
      <c r="D257" s="50" t="s">
        <v>32</v>
      </c>
      <c r="E257" s="5" t="s">
        <v>32</v>
      </c>
      <c r="F257" s="51" t="s">
        <v>32</v>
      </c>
      <c r="G257" s="5" t="s">
        <v>32</v>
      </c>
      <c r="H257" s="51">
        <v>27400</v>
      </c>
      <c r="I257" s="5">
        <v>79340</v>
      </c>
      <c r="J257" s="51">
        <v>105440</v>
      </c>
      <c r="K257" s="5">
        <v>140050</v>
      </c>
      <c r="L257" s="51">
        <v>63600</v>
      </c>
      <c r="M257" s="5">
        <v>39420</v>
      </c>
      <c r="N257" s="51">
        <v>780</v>
      </c>
      <c r="O257" s="7" t="s">
        <v>32</v>
      </c>
      <c r="P257" s="35"/>
      <c r="Q257" s="65">
        <f t="shared" si="51"/>
        <v>38</v>
      </c>
      <c r="R257" s="36">
        <f t="shared" si="52"/>
        <v>38</v>
      </c>
      <c r="S257" s="36">
        <f t="shared" si="53"/>
        <v>38</v>
      </c>
      <c r="T257" s="36">
        <f t="shared" si="54"/>
        <v>38</v>
      </c>
      <c r="U257" s="36">
        <f t="shared" si="65"/>
        <v>98.28</v>
      </c>
      <c r="V257" s="36">
        <f t="shared" si="55"/>
        <v>523.05619999999999</v>
      </c>
      <c r="W257" s="36">
        <f t="shared" si="56"/>
        <v>716.97919999999999</v>
      </c>
      <c r="X257" s="36">
        <f t="shared" si="57"/>
        <v>974.13149999999996</v>
      </c>
      <c r="Y257" s="36">
        <f t="shared" si="58"/>
        <v>406.10799999999995</v>
      </c>
      <c r="Z257" s="36">
        <f t="shared" si="59"/>
        <v>226.45060000000001</v>
      </c>
      <c r="AA257" s="36">
        <f t="shared" si="60"/>
        <v>39.716000000000001</v>
      </c>
      <c r="AB257" s="66">
        <f t="shared" si="61"/>
        <v>38</v>
      </c>
      <c r="AC257" s="19">
        <f t="shared" si="62"/>
        <v>65147.142857142855</v>
      </c>
      <c r="AD257" s="20">
        <f t="shared" si="63"/>
        <v>456030</v>
      </c>
      <c r="AE257" s="192">
        <f t="shared" si="64"/>
        <v>3174.7215000000001</v>
      </c>
    </row>
    <row r="258" spans="1:31" ht="15.4" x14ac:dyDescent="0.45">
      <c r="A258" s="4">
        <v>1</v>
      </c>
      <c r="B258" s="85">
        <v>566</v>
      </c>
      <c r="C258" s="91">
        <f t="shared" si="50"/>
        <v>0</v>
      </c>
      <c r="D258" s="50" t="s">
        <v>32</v>
      </c>
      <c r="E258" s="5" t="s">
        <v>32</v>
      </c>
      <c r="F258" s="51" t="s">
        <v>32</v>
      </c>
      <c r="G258" s="5" t="s">
        <v>32</v>
      </c>
      <c r="H258" s="51">
        <v>4450</v>
      </c>
      <c r="I258" s="5">
        <v>830</v>
      </c>
      <c r="J258" s="51">
        <v>730</v>
      </c>
      <c r="K258" s="5">
        <v>310</v>
      </c>
      <c r="L258" s="51">
        <v>790</v>
      </c>
      <c r="M258" s="5">
        <v>4540</v>
      </c>
      <c r="N258" s="51">
        <v>690</v>
      </c>
      <c r="O258" s="7" t="s">
        <v>32</v>
      </c>
      <c r="P258" s="35"/>
      <c r="Q258" s="65">
        <f t="shared" si="51"/>
        <v>38</v>
      </c>
      <c r="R258" s="36">
        <f t="shared" si="52"/>
        <v>38</v>
      </c>
      <c r="S258" s="36">
        <f t="shared" si="53"/>
        <v>38</v>
      </c>
      <c r="T258" s="36">
        <f t="shared" si="54"/>
        <v>38</v>
      </c>
      <c r="U258" s="36">
        <f t="shared" si="65"/>
        <v>47.79</v>
      </c>
      <c r="V258" s="36">
        <f t="shared" si="55"/>
        <v>39.826000000000001</v>
      </c>
      <c r="W258" s="36">
        <f t="shared" si="56"/>
        <v>39.606000000000002</v>
      </c>
      <c r="X258" s="36">
        <f t="shared" si="57"/>
        <v>38.682000000000002</v>
      </c>
      <c r="Y258" s="36">
        <f t="shared" si="58"/>
        <v>39.738</v>
      </c>
      <c r="Z258" s="36">
        <f t="shared" si="59"/>
        <v>47.988</v>
      </c>
      <c r="AA258" s="36">
        <f t="shared" si="60"/>
        <v>39.518000000000001</v>
      </c>
      <c r="AB258" s="66">
        <f t="shared" si="61"/>
        <v>38</v>
      </c>
      <c r="AC258" s="19">
        <f t="shared" si="62"/>
        <v>1762.8571428571429</v>
      </c>
      <c r="AD258" s="20">
        <f t="shared" si="63"/>
        <v>12340</v>
      </c>
      <c r="AE258" s="192">
        <f t="shared" si="64"/>
        <v>483.14800000000002</v>
      </c>
    </row>
    <row r="259" spans="1:31" ht="15.4" x14ac:dyDescent="0.45">
      <c r="A259" s="4">
        <v>1</v>
      </c>
      <c r="B259" s="85">
        <v>567</v>
      </c>
      <c r="C259" s="91">
        <f t="shared" si="50"/>
        <v>0</v>
      </c>
      <c r="D259" s="50" t="s">
        <v>32</v>
      </c>
      <c r="E259" s="5" t="s">
        <v>32</v>
      </c>
      <c r="F259" s="51" t="s">
        <v>32</v>
      </c>
      <c r="G259" s="5" t="s">
        <v>32</v>
      </c>
      <c r="H259" s="51">
        <v>17810</v>
      </c>
      <c r="I259" s="5">
        <v>14790</v>
      </c>
      <c r="J259" s="51">
        <v>16650</v>
      </c>
      <c r="K259" s="5">
        <v>22490</v>
      </c>
      <c r="L259" s="51">
        <v>18790</v>
      </c>
      <c r="M259" s="5">
        <v>19380</v>
      </c>
      <c r="N259" s="51">
        <v>9000</v>
      </c>
      <c r="O259" s="7" t="s">
        <v>32</v>
      </c>
      <c r="P259" s="35"/>
      <c r="Q259" s="65">
        <f t="shared" si="51"/>
        <v>38</v>
      </c>
      <c r="R259" s="36">
        <f t="shared" si="52"/>
        <v>38</v>
      </c>
      <c r="S259" s="36">
        <f t="shared" si="53"/>
        <v>38</v>
      </c>
      <c r="T259" s="36">
        <f t="shared" si="54"/>
        <v>38</v>
      </c>
      <c r="U259" s="36">
        <f t="shared" si="65"/>
        <v>77.182000000000002</v>
      </c>
      <c r="V259" s="36">
        <f t="shared" si="55"/>
        <v>84.796999999999997</v>
      </c>
      <c r="W259" s="36">
        <f t="shared" si="56"/>
        <v>92.795000000000002</v>
      </c>
      <c r="X259" s="36">
        <f t="shared" si="57"/>
        <v>117.907</v>
      </c>
      <c r="Y259" s="36">
        <f t="shared" si="58"/>
        <v>101.99699999999999</v>
      </c>
      <c r="Z259" s="36">
        <f t="shared" si="59"/>
        <v>104.53400000000001</v>
      </c>
      <c r="AA259" s="36">
        <f t="shared" si="60"/>
        <v>59.9</v>
      </c>
      <c r="AB259" s="66">
        <f t="shared" si="61"/>
        <v>38</v>
      </c>
      <c r="AC259" s="19">
        <f t="shared" si="62"/>
        <v>16987.142857142859</v>
      </c>
      <c r="AD259" s="20">
        <f t="shared" si="63"/>
        <v>118910</v>
      </c>
      <c r="AE259" s="192">
        <f t="shared" si="64"/>
        <v>829.11199999999997</v>
      </c>
    </row>
    <row r="260" spans="1:31" ht="15.4" x14ac:dyDescent="0.45">
      <c r="A260" s="4">
        <v>1</v>
      </c>
      <c r="B260" s="85">
        <v>568</v>
      </c>
      <c r="C260" s="91">
        <f t="shared" si="50"/>
        <v>0</v>
      </c>
      <c r="D260" s="50" t="s">
        <v>32</v>
      </c>
      <c r="E260" s="5">
        <v>11666</v>
      </c>
      <c r="F260" s="51" t="s">
        <v>32</v>
      </c>
      <c r="G260" s="5" t="s">
        <v>32</v>
      </c>
      <c r="H260" s="51">
        <v>10904</v>
      </c>
      <c r="I260" s="5">
        <v>24830</v>
      </c>
      <c r="J260" s="51">
        <v>37730</v>
      </c>
      <c r="K260" s="5">
        <v>24450</v>
      </c>
      <c r="L260" s="51">
        <v>55900</v>
      </c>
      <c r="M260" s="5">
        <v>47630</v>
      </c>
      <c r="N260" s="51">
        <v>46010</v>
      </c>
      <c r="O260" s="7" t="s">
        <v>32</v>
      </c>
      <c r="P260" s="35"/>
      <c r="Q260" s="65">
        <f t="shared" si="51"/>
        <v>38</v>
      </c>
      <c r="R260" s="36">
        <f t="shared" si="52"/>
        <v>71.363799999999998</v>
      </c>
      <c r="S260" s="36">
        <f t="shared" si="53"/>
        <v>38</v>
      </c>
      <c r="T260" s="36">
        <f t="shared" si="54"/>
        <v>38</v>
      </c>
      <c r="U260" s="36">
        <f t="shared" si="65"/>
        <v>61.988799999999998</v>
      </c>
      <c r="V260" s="36">
        <f t="shared" si="55"/>
        <v>127.96899999999999</v>
      </c>
      <c r="W260" s="36">
        <f t="shared" si="56"/>
        <v>213.89389999999997</v>
      </c>
      <c r="X260" s="36">
        <f t="shared" si="57"/>
        <v>126.33500000000001</v>
      </c>
      <c r="Y260" s="36">
        <f t="shared" si="58"/>
        <v>348.89699999999993</v>
      </c>
      <c r="Z260" s="36">
        <f t="shared" si="59"/>
        <v>287.45089999999999</v>
      </c>
      <c r="AA260" s="36">
        <f t="shared" si="60"/>
        <v>275.41430000000003</v>
      </c>
      <c r="AB260" s="66">
        <f t="shared" si="61"/>
        <v>38</v>
      </c>
      <c r="AC260" s="19">
        <f t="shared" si="62"/>
        <v>32390</v>
      </c>
      <c r="AD260" s="20">
        <f t="shared" si="63"/>
        <v>259120</v>
      </c>
      <c r="AE260" s="192">
        <f t="shared" si="64"/>
        <v>1665.3126999999999</v>
      </c>
    </row>
    <row r="261" spans="1:31" ht="15.4" x14ac:dyDescent="0.45">
      <c r="A261" s="4">
        <v>1</v>
      </c>
      <c r="B261" s="85">
        <v>569</v>
      </c>
      <c r="C261" s="91">
        <f t="shared" si="50"/>
        <v>0</v>
      </c>
      <c r="D261" s="50" t="s">
        <v>32</v>
      </c>
      <c r="E261" s="5" t="s">
        <v>32</v>
      </c>
      <c r="F261" s="51" t="s">
        <v>32</v>
      </c>
      <c r="G261" s="5" t="s">
        <v>32</v>
      </c>
      <c r="H261" s="51">
        <v>47420</v>
      </c>
      <c r="I261" s="5">
        <v>480</v>
      </c>
      <c r="J261" s="51">
        <v>2770</v>
      </c>
      <c r="K261" s="5">
        <v>12220</v>
      </c>
      <c r="L261" s="51">
        <v>19740</v>
      </c>
      <c r="M261" s="5">
        <v>15330</v>
      </c>
      <c r="N261" s="51">
        <v>480</v>
      </c>
      <c r="O261" s="7" t="s">
        <v>32</v>
      </c>
      <c r="P261" s="35"/>
      <c r="Q261" s="65">
        <f t="shared" si="51"/>
        <v>38</v>
      </c>
      <c r="R261" s="36">
        <f t="shared" si="52"/>
        <v>38</v>
      </c>
      <c r="S261" s="36">
        <f t="shared" si="53"/>
        <v>38</v>
      </c>
      <c r="T261" s="36">
        <f t="shared" si="54"/>
        <v>38</v>
      </c>
      <c r="U261" s="36">
        <f t="shared" si="65"/>
        <v>157.90600000000001</v>
      </c>
      <c r="V261" s="36">
        <f t="shared" si="55"/>
        <v>39.055999999999997</v>
      </c>
      <c r="W261" s="36">
        <f t="shared" si="56"/>
        <v>44.094000000000001</v>
      </c>
      <c r="X261" s="36">
        <f t="shared" si="57"/>
        <v>73.745999999999995</v>
      </c>
      <c r="Y261" s="36">
        <f t="shared" si="58"/>
        <v>106.08199999999999</v>
      </c>
      <c r="Z261" s="36">
        <f t="shared" si="59"/>
        <v>87.119</v>
      </c>
      <c r="AA261" s="36">
        <f t="shared" si="60"/>
        <v>39.055999999999997</v>
      </c>
      <c r="AB261" s="66">
        <f t="shared" si="61"/>
        <v>38</v>
      </c>
      <c r="AC261" s="19">
        <f t="shared" si="62"/>
        <v>14062.857142857143</v>
      </c>
      <c r="AD261" s="20">
        <f t="shared" si="63"/>
        <v>98440</v>
      </c>
      <c r="AE261" s="192">
        <f t="shared" si="64"/>
        <v>737.05900000000008</v>
      </c>
    </row>
    <row r="262" spans="1:31" ht="15.4" x14ac:dyDescent="0.45">
      <c r="A262" s="4">
        <v>1</v>
      </c>
      <c r="B262" s="85">
        <v>570</v>
      </c>
      <c r="C262" s="91">
        <f t="shared" si="50"/>
        <v>0</v>
      </c>
      <c r="D262" s="50" t="s">
        <v>32</v>
      </c>
      <c r="E262" s="5" t="s">
        <v>32</v>
      </c>
      <c r="F262" s="79" t="s">
        <v>32</v>
      </c>
      <c r="G262" s="5" t="s">
        <v>32</v>
      </c>
      <c r="H262" s="79">
        <v>36170</v>
      </c>
      <c r="I262" s="5">
        <v>38170</v>
      </c>
      <c r="J262" s="79">
        <v>80690</v>
      </c>
      <c r="K262" s="5">
        <v>40440</v>
      </c>
      <c r="L262" s="79">
        <v>89810</v>
      </c>
      <c r="M262" s="5">
        <v>48630</v>
      </c>
      <c r="N262" s="79">
        <v>7150</v>
      </c>
      <c r="O262" s="7" t="s">
        <v>32</v>
      </c>
      <c r="P262" s="35"/>
      <c r="Q262" s="65">
        <f t="shared" si="51"/>
        <v>38</v>
      </c>
      <c r="R262" s="36">
        <f t="shared" si="52"/>
        <v>38</v>
      </c>
      <c r="S262" s="36">
        <f t="shared" si="53"/>
        <v>38</v>
      </c>
      <c r="T262" s="36">
        <f t="shared" si="54"/>
        <v>38</v>
      </c>
      <c r="U262" s="36">
        <f t="shared" si="65"/>
        <v>117.57400000000001</v>
      </c>
      <c r="V262" s="36">
        <f t="shared" si="55"/>
        <v>217.16309999999999</v>
      </c>
      <c r="W262" s="36">
        <f t="shared" si="56"/>
        <v>533.08669999999995</v>
      </c>
      <c r="X262" s="36">
        <f t="shared" si="57"/>
        <v>234.0292</v>
      </c>
      <c r="Y262" s="36">
        <f t="shared" si="58"/>
        <v>600.84829999999999</v>
      </c>
      <c r="Z262" s="36">
        <f t="shared" si="59"/>
        <v>294.8809</v>
      </c>
      <c r="AA262" s="36">
        <f t="shared" si="60"/>
        <v>53.730000000000004</v>
      </c>
      <c r="AB262" s="66">
        <f t="shared" si="61"/>
        <v>38</v>
      </c>
      <c r="AC262" s="19">
        <f t="shared" si="62"/>
        <v>48722.857142857145</v>
      </c>
      <c r="AD262" s="20">
        <f t="shared" si="63"/>
        <v>341060</v>
      </c>
      <c r="AE262" s="192">
        <f t="shared" si="64"/>
        <v>2241.3121999999998</v>
      </c>
    </row>
    <row r="263" spans="1:31" ht="15.4" x14ac:dyDescent="0.45">
      <c r="A263" s="4">
        <v>1</v>
      </c>
      <c r="B263" s="85">
        <v>571</v>
      </c>
      <c r="C263" s="91">
        <f t="shared" ref="C263:C326" si="66">COUNTIF($AU$7:$AU$118,B263)</f>
        <v>0</v>
      </c>
      <c r="D263" s="50" t="s">
        <v>32</v>
      </c>
      <c r="E263" s="5" t="s">
        <v>32</v>
      </c>
      <c r="F263" s="79" t="s">
        <v>32</v>
      </c>
      <c r="G263" s="5" t="s">
        <v>32</v>
      </c>
      <c r="H263" s="79">
        <v>9830</v>
      </c>
      <c r="I263" s="5">
        <v>11640</v>
      </c>
      <c r="J263" s="79">
        <v>29400</v>
      </c>
      <c r="K263" s="5">
        <v>23850</v>
      </c>
      <c r="L263" s="79">
        <v>32760</v>
      </c>
      <c r="M263" s="5">
        <v>9060</v>
      </c>
      <c r="N263" s="79">
        <v>820</v>
      </c>
      <c r="O263" s="7" t="s">
        <v>32</v>
      </c>
      <c r="P263" s="35"/>
      <c r="Q263" s="65">
        <f t="shared" ref="Q263:Q326" si="67">IFERROR(38+IF(D263&gt;8000, 8000/1000*2.2,D263/1000*2.2)+IF(IF(D263&gt;28000,(28000-8000)/1000*4.3,(D263-8000)/1000*4.3)&lt;0,0,IF(D263&gt;28000,(28000-8000)/1000*4.3,(D263-8000)/1000*4.3))+IF(D263&gt;28000,(D263-28000)/1000*7.43,0),38)</f>
        <v>38</v>
      </c>
      <c r="R263" s="36">
        <f t="shared" ref="R263:R326" si="68">IFERROR(38+IF(E263&gt;8000, 8000/1000*2.2,E263/1000*2.2)+IF(IF(E263&gt;28000,(28000-8000)/1000*4.3,(E263-8000)/1000*4.3)&lt;0,0,IF(E263&gt;28000,(28000-8000)/1000*4.3,(E263-8000)/1000*4.3))+IF(E263&gt;28000,(E263-28000)/1000*7.43,0),38)</f>
        <v>38</v>
      </c>
      <c r="S263" s="36">
        <f t="shared" ref="S263:S326" si="69">IFERROR(38+IF(F263&gt;8000, 8000/1000*2.2,F263/1000*2.2)+IF(IF(F263&gt;28000,(28000-8000)/1000*4.3,(F263-8000)/1000*4.3)&lt;0,0,IF(F263&gt;28000,(28000-8000)/1000*4.3,(F263-8000)/1000*4.3))+IF(F263&gt;28000,(F263-28000)/1000*7.43,0),38)</f>
        <v>38</v>
      </c>
      <c r="T263" s="36">
        <f t="shared" ref="T263:T326" si="70">IFERROR(38+IF(G263&gt;8000, 8000/1000*2.2,G263/1000*2.2)+IF(IF(G263&gt;28000,(28000-8000)/1000*4.3,(G263-8000)/1000*4.3)&lt;0,0,IF(G263&gt;28000,(28000-8000)/1000*4.3,(G263-8000)/1000*4.3))+IF(G263&gt;28000,(G263-28000)/1000*7.43,0),38)</f>
        <v>38</v>
      </c>
      <c r="U263" s="36">
        <f t="shared" si="65"/>
        <v>59.626000000000005</v>
      </c>
      <c r="V263" s="36">
        <f t="shared" ref="V263:V326" si="71">IFERROR(38+IF(I263&gt;8000, 8000/1000*2.2,I263/1000*2.2)+IF(IF(I263&gt;28000,(28000-8000)/1000*4.3,(I263-8000)/1000*4.3)&lt;0,0,IF(I263&gt;28000,(28000-8000)/1000*4.3,(I263-8000)/1000*4.3))+IF(I263&gt;28000,(I263-28000)/1000*7.43,0),38)</f>
        <v>71.251999999999995</v>
      </c>
      <c r="W263" s="36">
        <f t="shared" ref="W263:W326" si="72">IFERROR(38+IF(J263&gt;8000, 8000/1000*2.2,J263/1000*2.2)+IF(IF(J263&gt;28000,(28000-8000)/1000*4.3,(J263-8000)/1000*4.3)&lt;0,0,IF(J263&gt;28000,(28000-8000)/1000*4.3,(J263-8000)/1000*4.3))+IF(J263&gt;28000,(J263-28000)/1000*7.43,0),38)</f>
        <v>152.00199999999998</v>
      </c>
      <c r="X263" s="36">
        <f t="shared" ref="X263:X326" si="73">IFERROR(38+IF(K263&gt;8000, 8000/1000*2.2,K263/1000*2.2)+IF(IF(K263&gt;28000,(28000-8000)/1000*4.3,(K263-8000)/1000*4.3)&lt;0,0,IF(K263&gt;28000,(28000-8000)/1000*4.3,(K263-8000)/1000*4.3))+IF(K263&gt;28000,(K263-28000)/1000*7.43,0),38)</f>
        <v>123.755</v>
      </c>
      <c r="Y263" s="36">
        <f t="shared" ref="Y263:Y326" si="74">IFERROR(38+IF(L263&gt;8000, 8000/1000*2.2,L263/1000*2.2)+IF(IF(L263&gt;28000,(28000-8000)/1000*4.3,(L263-8000)/1000*4.3)&lt;0,0,IF(L263&gt;28000,(28000-8000)/1000*4.3,(L263-8000)/1000*4.3))+IF(L263&gt;28000,(L263-28000)/1000*7.43,0),38)</f>
        <v>176.96679999999998</v>
      </c>
      <c r="Z263" s="36">
        <f t="shared" ref="Z263:Z326" si="75">IFERROR(38+IF(M263&gt;8000, 8000/1000*2.2,M263/1000*2.2)+IF(IF(M263&gt;28000,(28000-8000)/1000*4.3,(M263-8000)/1000*4.3)&lt;0,0,IF(M263&gt;28000,(28000-8000)/1000*4.3,(M263-8000)/1000*4.3))+IF(M263&gt;28000,(M263-28000)/1000*7.43,0),38)</f>
        <v>60.158000000000001</v>
      </c>
      <c r="AA263" s="36">
        <f t="shared" ref="AA263:AA326" si="76">IFERROR(38+IF(N263&gt;8000, 8000/1000*2.2,N263/1000*2.2)+IF(IF(N263&gt;28000,(28000-8000)/1000*4.3,(N263-8000)/1000*4.3)&lt;0,0,IF(N263&gt;28000,(28000-8000)/1000*4.3,(N263-8000)/1000*4.3))+IF(N263&gt;28000,(N263-28000)/1000*7.43,0),38)</f>
        <v>39.804000000000002</v>
      </c>
      <c r="AB263" s="66">
        <f t="shared" ref="AB263:AB326" si="77">IFERROR(38+IF(O263&gt;8000, 8000/1000*2.2,O263/1000*2.2)+IF(IF(O263&gt;28000,(28000-8000)/1000*4.3,(O263-8000)/1000*4.3)&lt;0,0,IF(O263&gt;28000,(28000-8000)/1000*4.3,(O263-8000)/1000*4.3))+IF(O263&gt;28000,(O263-28000)/1000*7.43,0),38)</f>
        <v>38</v>
      </c>
      <c r="AC263" s="19">
        <f t="shared" ref="AC263:AC326" si="78">IFERROR(AVERAGE(D263:O263),"")</f>
        <v>16765.714285714286</v>
      </c>
      <c r="AD263" s="20">
        <f t="shared" ref="AD263:AD326" si="79">SUM(D263:O263)</f>
        <v>117360</v>
      </c>
      <c r="AE263" s="192">
        <f t="shared" ref="AE263:AE326" si="80">SUM(Q263:AB263)</f>
        <v>873.5637999999999</v>
      </c>
    </row>
    <row r="264" spans="1:31" ht="15.4" x14ac:dyDescent="0.45">
      <c r="A264" s="4">
        <v>1</v>
      </c>
      <c r="B264" s="85">
        <v>572</v>
      </c>
      <c r="C264" s="91">
        <f t="shared" si="66"/>
        <v>0</v>
      </c>
      <c r="D264" s="50" t="s">
        <v>32</v>
      </c>
      <c r="E264" s="5" t="s">
        <v>32</v>
      </c>
      <c r="F264" s="79" t="s">
        <v>32</v>
      </c>
      <c r="G264" s="5" t="s">
        <v>32</v>
      </c>
      <c r="H264" s="79">
        <v>6390</v>
      </c>
      <c r="I264" s="5">
        <v>2000</v>
      </c>
      <c r="J264" s="79">
        <v>3400</v>
      </c>
      <c r="K264" s="5">
        <v>3800</v>
      </c>
      <c r="L264" s="79">
        <v>3260</v>
      </c>
      <c r="M264" s="5">
        <v>2310</v>
      </c>
      <c r="N264" s="79">
        <v>570</v>
      </c>
      <c r="O264" s="7" t="s">
        <v>32</v>
      </c>
      <c r="P264" s="35"/>
      <c r="Q264" s="65">
        <f t="shared" si="67"/>
        <v>38</v>
      </c>
      <c r="R264" s="36">
        <f t="shared" si="68"/>
        <v>38</v>
      </c>
      <c r="S264" s="36">
        <f t="shared" si="69"/>
        <v>38</v>
      </c>
      <c r="T264" s="36">
        <f t="shared" si="70"/>
        <v>38</v>
      </c>
      <c r="U264" s="36">
        <f t="shared" ref="U264:U327" si="81">IFERROR(38+IF(H264&gt;40000, 40000/1000*2.2,H264/1000*2.2)+IF(IF(H264&gt;140000,(140000-40000)/1000*4.3,(H264-40000)/1000*4.3)&lt;0,0,IF(H264&gt;140000,(140000-40000)/1000*4.3,(H264-40000)/1000*4.3))+IF(H264&gt;140000,(H264-140000)/1000*7.43,0),38)</f>
        <v>52.058</v>
      </c>
      <c r="V264" s="36">
        <f t="shared" si="71"/>
        <v>42.4</v>
      </c>
      <c r="W264" s="36">
        <f t="shared" si="72"/>
        <v>45.480000000000004</v>
      </c>
      <c r="X264" s="36">
        <f t="shared" si="73"/>
        <v>46.36</v>
      </c>
      <c r="Y264" s="36">
        <f t="shared" si="74"/>
        <v>45.171999999999997</v>
      </c>
      <c r="Z264" s="36">
        <f t="shared" si="75"/>
        <v>43.082000000000001</v>
      </c>
      <c r="AA264" s="36">
        <f t="shared" si="76"/>
        <v>39.253999999999998</v>
      </c>
      <c r="AB264" s="66">
        <f t="shared" si="77"/>
        <v>38</v>
      </c>
      <c r="AC264" s="19">
        <f t="shared" si="78"/>
        <v>3104.2857142857142</v>
      </c>
      <c r="AD264" s="20">
        <f t="shared" si="79"/>
        <v>21730</v>
      </c>
      <c r="AE264" s="192">
        <f t="shared" si="80"/>
        <v>503.80600000000004</v>
      </c>
    </row>
    <row r="265" spans="1:31" ht="15.4" x14ac:dyDescent="0.45">
      <c r="A265" s="4">
        <v>1</v>
      </c>
      <c r="B265" s="85">
        <v>573</v>
      </c>
      <c r="C265" s="91">
        <f t="shared" si="66"/>
        <v>0</v>
      </c>
      <c r="D265" s="50" t="s">
        <v>32</v>
      </c>
      <c r="E265" s="5" t="s">
        <v>32</v>
      </c>
      <c r="F265" s="79" t="s">
        <v>32</v>
      </c>
      <c r="G265" s="5" t="s">
        <v>32</v>
      </c>
      <c r="H265" s="79">
        <v>6650</v>
      </c>
      <c r="I265" s="5">
        <v>10540</v>
      </c>
      <c r="J265" s="79">
        <v>13550</v>
      </c>
      <c r="K265" s="5">
        <v>42140</v>
      </c>
      <c r="L265" s="79">
        <v>8940</v>
      </c>
      <c r="M265" s="5">
        <v>35440</v>
      </c>
      <c r="N265" s="79">
        <v>11730</v>
      </c>
      <c r="O265" s="7" t="s">
        <v>32</v>
      </c>
      <c r="P265" s="35"/>
      <c r="Q265" s="65">
        <f t="shared" si="67"/>
        <v>38</v>
      </c>
      <c r="R265" s="36">
        <f t="shared" si="68"/>
        <v>38</v>
      </c>
      <c r="S265" s="36">
        <f t="shared" si="69"/>
        <v>38</v>
      </c>
      <c r="T265" s="36">
        <f t="shared" si="70"/>
        <v>38</v>
      </c>
      <c r="U265" s="36">
        <f t="shared" si="81"/>
        <v>52.63</v>
      </c>
      <c r="V265" s="36">
        <f t="shared" si="71"/>
        <v>66.522000000000006</v>
      </c>
      <c r="W265" s="36">
        <f t="shared" si="72"/>
        <v>79.465000000000003</v>
      </c>
      <c r="X265" s="36">
        <f t="shared" si="73"/>
        <v>246.66019999999997</v>
      </c>
      <c r="Y265" s="36">
        <f t="shared" si="74"/>
        <v>59.642000000000003</v>
      </c>
      <c r="Z265" s="36">
        <f t="shared" si="75"/>
        <v>196.8792</v>
      </c>
      <c r="AA265" s="36">
        <f t="shared" si="76"/>
        <v>71.638999999999996</v>
      </c>
      <c r="AB265" s="66">
        <f t="shared" si="77"/>
        <v>38</v>
      </c>
      <c r="AC265" s="19">
        <f t="shared" si="78"/>
        <v>18427.142857142859</v>
      </c>
      <c r="AD265" s="20">
        <f t="shared" si="79"/>
        <v>128990</v>
      </c>
      <c r="AE265" s="192">
        <f t="shared" si="80"/>
        <v>963.43740000000003</v>
      </c>
    </row>
    <row r="266" spans="1:31" ht="15.4" x14ac:dyDescent="0.45">
      <c r="A266" s="4">
        <v>1</v>
      </c>
      <c r="B266" s="85">
        <v>574</v>
      </c>
      <c r="C266" s="91">
        <f t="shared" si="66"/>
        <v>0</v>
      </c>
      <c r="D266" s="50" t="s">
        <v>32</v>
      </c>
      <c r="E266" s="5" t="s">
        <v>32</v>
      </c>
      <c r="F266" s="79" t="s">
        <v>32</v>
      </c>
      <c r="G266" s="5" t="s">
        <v>32</v>
      </c>
      <c r="H266" s="79">
        <v>14440</v>
      </c>
      <c r="I266" s="5">
        <v>10470</v>
      </c>
      <c r="J266" s="79">
        <v>10530</v>
      </c>
      <c r="K266" s="5">
        <v>9000</v>
      </c>
      <c r="L266" s="79">
        <v>10780</v>
      </c>
      <c r="M266" s="5">
        <v>10590</v>
      </c>
      <c r="N266" s="79">
        <v>2900</v>
      </c>
      <c r="O266" s="7" t="s">
        <v>32</v>
      </c>
      <c r="P266" s="35"/>
      <c r="Q266" s="65">
        <f t="shared" si="67"/>
        <v>38</v>
      </c>
      <c r="R266" s="36">
        <f t="shared" si="68"/>
        <v>38</v>
      </c>
      <c r="S266" s="36">
        <f t="shared" si="69"/>
        <v>38</v>
      </c>
      <c r="T266" s="36">
        <f t="shared" si="70"/>
        <v>38</v>
      </c>
      <c r="U266" s="36">
        <f t="shared" si="81"/>
        <v>69.768000000000001</v>
      </c>
      <c r="V266" s="36">
        <f t="shared" si="71"/>
        <v>66.221000000000004</v>
      </c>
      <c r="W266" s="36">
        <f t="shared" si="72"/>
        <v>66.478999999999999</v>
      </c>
      <c r="X266" s="36">
        <f t="shared" si="73"/>
        <v>59.9</v>
      </c>
      <c r="Y266" s="36">
        <f t="shared" si="74"/>
        <v>67.554000000000002</v>
      </c>
      <c r="Z266" s="36">
        <f t="shared" si="75"/>
        <v>66.736999999999995</v>
      </c>
      <c r="AA266" s="36">
        <f t="shared" si="76"/>
        <v>44.38</v>
      </c>
      <c r="AB266" s="66">
        <f t="shared" si="77"/>
        <v>38</v>
      </c>
      <c r="AC266" s="19">
        <f t="shared" si="78"/>
        <v>9815.7142857142862</v>
      </c>
      <c r="AD266" s="20">
        <f t="shared" si="79"/>
        <v>68710</v>
      </c>
      <c r="AE266" s="192">
        <f t="shared" si="80"/>
        <v>631.03899999999999</v>
      </c>
    </row>
    <row r="267" spans="1:31" ht="15.4" x14ac:dyDescent="0.45">
      <c r="A267" s="4">
        <v>1</v>
      </c>
      <c r="B267" s="85">
        <v>575</v>
      </c>
      <c r="C267" s="91">
        <f t="shared" si="66"/>
        <v>0</v>
      </c>
      <c r="D267" s="50" t="s">
        <v>32</v>
      </c>
      <c r="E267" s="5" t="s">
        <v>32</v>
      </c>
      <c r="F267" s="79" t="s">
        <v>32</v>
      </c>
      <c r="G267" s="5" t="s">
        <v>32</v>
      </c>
      <c r="H267" s="79">
        <v>7240</v>
      </c>
      <c r="I267" s="5">
        <v>10340</v>
      </c>
      <c r="J267" s="79">
        <v>11960</v>
      </c>
      <c r="K267" s="5">
        <v>12700</v>
      </c>
      <c r="L267" s="79">
        <v>15680</v>
      </c>
      <c r="M267" s="5">
        <v>16990</v>
      </c>
      <c r="N267" s="79">
        <v>420</v>
      </c>
      <c r="O267" s="7" t="s">
        <v>32</v>
      </c>
      <c r="P267" s="35"/>
      <c r="Q267" s="65">
        <f t="shared" si="67"/>
        <v>38</v>
      </c>
      <c r="R267" s="36">
        <f t="shared" si="68"/>
        <v>38</v>
      </c>
      <c r="S267" s="36">
        <f t="shared" si="69"/>
        <v>38</v>
      </c>
      <c r="T267" s="36">
        <f t="shared" si="70"/>
        <v>38</v>
      </c>
      <c r="U267" s="36">
        <f t="shared" si="81"/>
        <v>53.928000000000004</v>
      </c>
      <c r="V267" s="36">
        <f t="shared" si="71"/>
        <v>65.662000000000006</v>
      </c>
      <c r="W267" s="36">
        <f t="shared" si="72"/>
        <v>72.628</v>
      </c>
      <c r="X267" s="36">
        <f t="shared" si="73"/>
        <v>75.81</v>
      </c>
      <c r="Y267" s="36">
        <f t="shared" si="74"/>
        <v>88.623999999999995</v>
      </c>
      <c r="Z267" s="36">
        <f t="shared" si="75"/>
        <v>94.257000000000005</v>
      </c>
      <c r="AA267" s="36">
        <f t="shared" si="76"/>
        <v>38.923999999999999</v>
      </c>
      <c r="AB267" s="66">
        <f t="shared" si="77"/>
        <v>38</v>
      </c>
      <c r="AC267" s="19">
        <f t="shared" si="78"/>
        <v>10761.428571428571</v>
      </c>
      <c r="AD267" s="20">
        <f t="shared" si="79"/>
        <v>75330</v>
      </c>
      <c r="AE267" s="192">
        <f t="shared" si="80"/>
        <v>679.83300000000008</v>
      </c>
    </row>
    <row r="268" spans="1:31" ht="15.4" x14ac:dyDescent="0.45">
      <c r="A268" s="4">
        <v>1</v>
      </c>
      <c r="B268" s="85">
        <v>576</v>
      </c>
      <c r="C268" s="91">
        <f t="shared" si="66"/>
        <v>0</v>
      </c>
      <c r="D268" s="50" t="s">
        <v>32</v>
      </c>
      <c r="E268" s="5" t="s">
        <v>32</v>
      </c>
      <c r="F268" s="79" t="s">
        <v>32</v>
      </c>
      <c r="G268" s="5" t="s">
        <v>32</v>
      </c>
      <c r="H268" s="79">
        <v>7940</v>
      </c>
      <c r="I268" s="5">
        <v>13790</v>
      </c>
      <c r="J268" s="79">
        <v>14900</v>
      </c>
      <c r="K268" s="5">
        <v>10800</v>
      </c>
      <c r="L268" s="79">
        <v>14730</v>
      </c>
      <c r="M268" s="5">
        <v>13150</v>
      </c>
      <c r="N268" s="79">
        <v>7270</v>
      </c>
      <c r="O268" s="7" t="s">
        <v>32</v>
      </c>
      <c r="P268" s="35"/>
      <c r="Q268" s="65">
        <f t="shared" si="67"/>
        <v>38</v>
      </c>
      <c r="R268" s="36">
        <f t="shared" si="68"/>
        <v>38</v>
      </c>
      <c r="S268" s="36">
        <f t="shared" si="69"/>
        <v>38</v>
      </c>
      <c r="T268" s="36">
        <f t="shared" si="70"/>
        <v>38</v>
      </c>
      <c r="U268" s="36">
        <f t="shared" si="81"/>
        <v>55.468000000000004</v>
      </c>
      <c r="V268" s="36">
        <f t="shared" si="71"/>
        <v>80.497</v>
      </c>
      <c r="W268" s="36">
        <f t="shared" si="72"/>
        <v>85.27000000000001</v>
      </c>
      <c r="X268" s="36">
        <f t="shared" si="73"/>
        <v>67.64</v>
      </c>
      <c r="Y268" s="36">
        <f t="shared" si="74"/>
        <v>84.539000000000001</v>
      </c>
      <c r="Z268" s="36">
        <f t="shared" si="75"/>
        <v>77.745000000000005</v>
      </c>
      <c r="AA268" s="36">
        <f t="shared" si="76"/>
        <v>53.994</v>
      </c>
      <c r="AB268" s="66">
        <f t="shared" si="77"/>
        <v>38</v>
      </c>
      <c r="AC268" s="19">
        <f t="shared" si="78"/>
        <v>11797.142857142857</v>
      </c>
      <c r="AD268" s="20">
        <f t="shared" si="79"/>
        <v>82580</v>
      </c>
      <c r="AE268" s="192">
        <f t="shared" si="80"/>
        <v>695.15300000000002</v>
      </c>
    </row>
    <row r="269" spans="1:31" ht="15.4" x14ac:dyDescent="0.45">
      <c r="A269" s="4">
        <v>1</v>
      </c>
      <c r="B269" s="85">
        <v>577</v>
      </c>
      <c r="C269" s="91">
        <f t="shared" si="66"/>
        <v>0</v>
      </c>
      <c r="D269" s="50" t="s">
        <v>32</v>
      </c>
      <c r="E269" s="5" t="s">
        <v>32</v>
      </c>
      <c r="F269" s="79" t="s">
        <v>32</v>
      </c>
      <c r="G269" s="5" t="s">
        <v>32</v>
      </c>
      <c r="H269" s="79">
        <v>40</v>
      </c>
      <c r="I269" s="5">
        <v>30</v>
      </c>
      <c r="J269" s="79">
        <v>150</v>
      </c>
      <c r="K269" s="5" t="s">
        <v>32</v>
      </c>
      <c r="L269" s="79" t="s">
        <v>32</v>
      </c>
      <c r="M269" s="5" t="s">
        <v>32</v>
      </c>
      <c r="N269" s="79" t="s">
        <v>32</v>
      </c>
      <c r="O269" s="7" t="s">
        <v>32</v>
      </c>
      <c r="P269" s="35"/>
      <c r="Q269" s="65">
        <f t="shared" si="67"/>
        <v>38</v>
      </c>
      <c r="R269" s="36">
        <f t="shared" si="68"/>
        <v>38</v>
      </c>
      <c r="S269" s="36">
        <f t="shared" si="69"/>
        <v>38</v>
      </c>
      <c r="T269" s="36">
        <f t="shared" si="70"/>
        <v>38</v>
      </c>
      <c r="U269" s="36">
        <f t="shared" si="81"/>
        <v>38.088000000000001</v>
      </c>
      <c r="V269" s="36">
        <f t="shared" si="71"/>
        <v>38.066000000000003</v>
      </c>
      <c r="W269" s="36">
        <f t="shared" si="72"/>
        <v>38.33</v>
      </c>
      <c r="X269" s="36">
        <f t="shared" si="73"/>
        <v>38</v>
      </c>
      <c r="Y269" s="36">
        <f t="shared" si="74"/>
        <v>38</v>
      </c>
      <c r="Z269" s="36">
        <f t="shared" si="75"/>
        <v>38</v>
      </c>
      <c r="AA269" s="36">
        <f t="shared" si="76"/>
        <v>38</v>
      </c>
      <c r="AB269" s="66">
        <f t="shared" si="77"/>
        <v>38</v>
      </c>
      <c r="AC269" s="19">
        <f t="shared" si="78"/>
        <v>73.333333333333329</v>
      </c>
      <c r="AD269" s="20">
        <f t="shared" si="79"/>
        <v>220</v>
      </c>
      <c r="AE269" s="192">
        <f t="shared" si="80"/>
        <v>456.48399999999998</v>
      </c>
    </row>
    <row r="270" spans="1:31" ht="15.4" x14ac:dyDescent="0.45">
      <c r="A270" s="4">
        <v>1</v>
      </c>
      <c r="B270" s="85">
        <v>578</v>
      </c>
      <c r="C270" s="91">
        <f t="shared" si="66"/>
        <v>0</v>
      </c>
      <c r="D270" s="50" t="s">
        <v>32</v>
      </c>
      <c r="E270" s="5" t="s">
        <v>32</v>
      </c>
      <c r="F270" s="79" t="s">
        <v>32</v>
      </c>
      <c r="G270" s="5" t="s">
        <v>32</v>
      </c>
      <c r="H270" s="79">
        <v>15440</v>
      </c>
      <c r="I270" s="5">
        <v>30850</v>
      </c>
      <c r="J270" s="79">
        <v>31070</v>
      </c>
      <c r="K270" s="5">
        <v>24790</v>
      </c>
      <c r="L270" s="79">
        <v>30240</v>
      </c>
      <c r="M270" s="5">
        <v>35060</v>
      </c>
      <c r="N270" s="79">
        <v>7720</v>
      </c>
      <c r="O270" s="7" t="s">
        <v>32</v>
      </c>
      <c r="P270" s="35"/>
      <c r="Q270" s="65">
        <f t="shared" si="67"/>
        <v>38</v>
      </c>
      <c r="R270" s="36">
        <f t="shared" si="68"/>
        <v>38</v>
      </c>
      <c r="S270" s="36">
        <f t="shared" si="69"/>
        <v>38</v>
      </c>
      <c r="T270" s="36">
        <f t="shared" si="70"/>
        <v>38</v>
      </c>
      <c r="U270" s="36">
        <f t="shared" si="81"/>
        <v>71.968000000000004</v>
      </c>
      <c r="V270" s="36">
        <f t="shared" si="71"/>
        <v>162.77549999999999</v>
      </c>
      <c r="W270" s="36">
        <f t="shared" si="72"/>
        <v>164.4101</v>
      </c>
      <c r="X270" s="36">
        <f t="shared" si="73"/>
        <v>127.797</v>
      </c>
      <c r="Y270" s="36">
        <f t="shared" si="74"/>
        <v>158.2432</v>
      </c>
      <c r="Z270" s="36">
        <f t="shared" si="75"/>
        <v>194.05579999999998</v>
      </c>
      <c r="AA270" s="36">
        <f t="shared" si="76"/>
        <v>54.984000000000002</v>
      </c>
      <c r="AB270" s="66">
        <f t="shared" si="77"/>
        <v>38</v>
      </c>
      <c r="AC270" s="19">
        <f t="shared" si="78"/>
        <v>25024.285714285714</v>
      </c>
      <c r="AD270" s="20">
        <f t="shared" si="79"/>
        <v>175170</v>
      </c>
      <c r="AE270" s="192">
        <f t="shared" si="80"/>
        <v>1124.2336</v>
      </c>
    </row>
    <row r="271" spans="1:31" ht="15.4" x14ac:dyDescent="0.45">
      <c r="A271" s="4">
        <v>1</v>
      </c>
      <c r="B271" s="85">
        <v>579</v>
      </c>
      <c r="C271" s="91">
        <f t="shared" si="66"/>
        <v>0</v>
      </c>
      <c r="D271" s="50" t="s">
        <v>32</v>
      </c>
      <c r="E271" s="5" t="s">
        <v>32</v>
      </c>
      <c r="F271" s="79" t="s">
        <v>32</v>
      </c>
      <c r="G271" s="5" t="s">
        <v>32</v>
      </c>
      <c r="H271" s="79">
        <v>12120</v>
      </c>
      <c r="I271" s="5">
        <v>1710</v>
      </c>
      <c r="J271" s="79">
        <v>2820</v>
      </c>
      <c r="K271" s="5">
        <v>4310</v>
      </c>
      <c r="L271" s="79">
        <v>33250</v>
      </c>
      <c r="M271" s="5">
        <v>38750</v>
      </c>
      <c r="N271" s="79">
        <v>1960</v>
      </c>
      <c r="O271" s="7" t="s">
        <v>32</v>
      </c>
      <c r="P271" s="35"/>
      <c r="Q271" s="65">
        <f t="shared" si="67"/>
        <v>38</v>
      </c>
      <c r="R271" s="36">
        <f t="shared" si="68"/>
        <v>38</v>
      </c>
      <c r="S271" s="36">
        <f t="shared" si="69"/>
        <v>38</v>
      </c>
      <c r="T271" s="36">
        <f t="shared" si="70"/>
        <v>38</v>
      </c>
      <c r="U271" s="36">
        <f t="shared" si="81"/>
        <v>64.664000000000001</v>
      </c>
      <c r="V271" s="36">
        <f t="shared" si="71"/>
        <v>41.762</v>
      </c>
      <c r="W271" s="36">
        <f t="shared" si="72"/>
        <v>44.204000000000001</v>
      </c>
      <c r="X271" s="36">
        <f t="shared" si="73"/>
        <v>47.481999999999999</v>
      </c>
      <c r="Y271" s="36">
        <f t="shared" si="74"/>
        <v>180.60749999999999</v>
      </c>
      <c r="Z271" s="36">
        <f t="shared" si="75"/>
        <v>221.4725</v>
      </c>
      <c r="AA271" s="36">
        <f t="shared" si="76"/>
        <v>42.311999999999998</v>
      </c>
      <c r="AB271" s="66">
        <f t="shared" si="77"/>
        <v>38</v>
      </c>
      <c r="AC271" s="19">
        <f t="shared" si="78"/>
        <v>13560</v>
      </c>
      <c r="AD271" s="20">
        <f t="shared" si="79"/>
        <v>94920</v>
      </c>
      <c r="AE271" s="192">
        <f t="shared" si="80"/>
        <v>832.50399999999991</v>
      </c>
    </row>
    <row r="272" spans="1:31" ht="15.4" x14ac:dyDescent="0.45">
      <c r="A272" s="4">
        <v>1</v>
      </c>
      <c r="B272" s="85">
        <v>581</v>
      </c>
      <c r="C272" s="91">
        <f t="shared" si="66"/>
        <v>0</v>
      </c>
      <c r="D272" s="50" t="s">
        <v>32</v>
      </c>
      <c r="E272" s="5" t="s">
        <v>32</v>
      </c>
      <c r="F272" s="79" t="s">
        <v>32</v>
      </c>
      <c r="G272" s="5" t="s">
        <v>32</v>
      </c>
      <c r="H272" s="79">
        <v>30190</v>
      </c>
      <c r="I272" s="5">
        <v>11040</v>
      </c>
      <c r="J272" s="79">
        <v>10870</v>
      </c>
      <c r="K272" s="5">
        <v>11570</v>
      </c>
      <c r="L272" s="79">
        <v>13110</v>
      </c>
      <c r="M272" s="5">
        <v>8020</v>
      </c>
      <c r="N272" s="79">
        <v>5560</v>
      </c>
      <c r="O272" s="7" t="s">
        <v>32</v>
      </c>
      <c r="P272" s="35"/>
      <c r="Q272" s="65">
        <f t="shared" si="67"/>
        <v>38</v>
      </c>
      <c r="R272" s="36">
        <f t="shared" si="68"/>
        <v>38</v>
      </c>
      <c r="S272" s="36">
        <f t="shared" si="69"/>
        <v>38</v>
      </c>
      <c r="T272" s="36">
        <f t="shared" si="70"/>
        <v>38</v>
      </c>
      <c r="U272" s="36">
        <f t="shared" si="81"/>
        <v>104.41800000000001</v>
      </c>
      <c r="V272" s="36">
        <f t="shared" si="71"/>
        <v>68.671999999999997</v>
      </c>
      <c r="W272" s="36">
        <f t="shared" si="72"/>
        <v>67.941000000000003</v>
      </c>
      <c r="X272" s="36">
        <f t="shared" si="73"/>
        <v>70.950999999999993</v>
      </c>
      <c r="Y272" s="36">
        <f t="shared" si="74"/>
        <v>77.573000000000008</v>
      </c>
      <c r="Z272" s="36">
        <f t="shared" si="75"/>
        <v>55.686</v>
      </c>
      <c r="AA272" s="36">
        <f t="shared" si="76"/>
        <v>50.231999999999999</v>
      </c>
      <c r="AB272" s="66">
        <f t="shared" si="77"/>
        <v>38</v>
      </c>
      <c r="AC272" s="19">
        <f t="shared" si="78"/>
        <v>12908.571428571429</v>
      </c>
      <c r="AD272" s="20">
        <f t="shared" si="79"/>
        <v>90360</v>
      </c>
      <c r="AE272" s="192">
        <f t="shared" si="80"/>
        <v>685.47300000000007</v>
      </c>
    </row>
    <row r="273" spans="1:31" ht="15.4" x14ac:dyDescent="0.45">
      <c r="A273" s="4">
        <v>1</v>
      </c>
      <c r="B273" s="85">
        <v>582</v>
      </c>
      <c r="C273" s="91">
        <f t="shared" si="66"/>
        <v>0</v>
      </c>
      <c r="D273" s="50" t="s">
        <v>32</v>
      </c>
      <c r="E273" s="5" t="s">
        <v>32</v>
      </c>
      <c r="F273" s="79" t="s">
        <v>32</v>
      </c>
      <c r="G273" s="5" t="s">
        <v>32</v>
      </c>
      <c r="H273" s="79">
        <v>16310</v>
      </c>
      <c r="I273" s="5">
        <v>26230</v>
      </c>
      <c r="J273" s="79">
        <v>27760</v>
      </c>
      <c r="K273" s="5">
        <v>36240</v>
      </c>
      <c r="L273" s="79">
        <v>45970</v>
      </c>
      <c r="M273" s="5">
        <v>50100</v>
      </c>
      <c r="N273" s="79">
        <v>34490</v>
      </c>
      <c r="O273" s="7" t="s">
        <v>32</v>
      </c>
      <c r="P273" s="35"/>
      <c r="Q273" s="65">
        <f t="shared" si="67"/>
        <v>38</v>
      </c>
      <c r="R273" s="36">
        <f t="shared" si="68"/>
        <v>38</v>
      </c>
      <c r="S273" s="36">
        <f t="shared" si="69"/>
        <v>38</v>
      </c>
      <c r="T273" s="36">
        <f t="shared" si="70"/>
        <v>38</v>
      </c>
      <c r="U273" s="36">
        <f t="shared" si="81"/>
        <v>73.882000000000005</v>
      </c>
      <c r="V273" s="36">
        <f t="shared" si="71"/>
        <v>133.989</v>
      </c>
      <c r="W273" s="36">
        <f t="shared" si="72"/>
        <v>140.56800000000001</v>
      </c>
      <c r="X273" s="36">
        <f t="shared" si="73"/>
        <v>202.82319999999999</v>
      </c>
      <c r="Y273" s="36">
        <f t="shared" si="74"/>
        <v>275.11709999999999</v>
      </c>
      <c r="Z273" s="36">
        <f t="shared" si="75"/>
        <v>305.803</v>
      </c>
      <c r="AA273" s="36">
        <f t="shared" si="76"/>
        <v>189.82069999999999</v>
      </c>
      <c r="AB273" s="66">
        <f t="shared" si="77"/>
        <v>38</v>
      </c>
      <c r="AC273" s="19">
        <f t="shared" si="78"/>
        <v>33871.428571428572</v>
      </c>
      <c r="AD273" s="20">
        <f t="shared" si="79"/>
        <v>237100</v>
      </c>
      <c r="AE273" s="192">
        <f t="shared" si="80"/>
        <v>1512.0029999999999</v>
      </c>
    </row>
    <row r="274" spans="1:31" ht="15.4" x14ac:dyDescent="0.45">
      <c r="A274" s="4">
        <v>1</v>
      </c>
      <c r="B274" s="85">
        <v>583</v>
      </c>
      <c r="C274" s="91">
        <f t="shared" si="66"/>
        <v>0</v>
      </c>
      <c r="D274" s="50" t="s">
        <v>32</v>
      </c>
      <c r="E274" s="5" t="s">
        <v>32</v>
      </c>
      <c r="F274" s="79" t="s">
        <v>32</v>
      </c>
      <c r="G274" s="5" t="s">
        <v>32</v>
      </c>
      <c r="H274" s="79">
        <v>4740</v>
      </c>
      <c r="I274" s="5">
        <v>6290</v>
      </c>
      <c r="J274" s="79">
        <v>5770</v>
      </c>
      <c r="K274" s="5">
        <v>4750</v>
      </c>
      <c r="L274" s="79">
        <v>5590</v>
      </c>
      <c r="M274" s="5">
        <v>7010</v>
      </c>
      <c r="N274" s="79">
        <v>4470</v>
      </c>
      <c r="O274" s="7" t="s">
        <v>32</v>
      </c>
      <c r="P274" s="35"/>
      <c r="Q274" s="65">
        <f t="shared" si="67"/>
        <v>38</v>
      </c>
      <c r="R274" s="36">
        <f t="shared" si="68"/>
        <v>38</v>
      </c>
      <c r="S274" s="36">
        <f t="shared" si="69"/>
        <v>38</v>
      </c>
      <c r="T274" s="36">
        <f t="shared" si="70"/>
        <v>38</v>
      </c>
      <c r="U274" s="36">
        <f t="shared" si="81"/>
        <v>48.427999999999997</v>
      </c>
      <c r="V274" s="36">
        <f t="shared" si="71"/>
        <v>51.838000000000001</v>
      </c>
      <c r="W274" s="36">
        <f t="shared" si="72"/>
        <v>50.694000000000003</v>
      </c>
      <c r="X274" s="36">
        <f t="shared" si="73"/>
        <v>48.45</v>
      </c>
      <c r="Y274" s="36">
        <f t="shared" si="74"/>
        <v>50.298000000000002</v>
      </c>
      <c r="Z274" s="36">
        <f t="shared" si="75"/>
        <v>53.421999999999997</v>
      </c>
      <c r="AA274" s="36">
        <f t="shared" si="76"/>
        <v>47.834000000000003</v>
      </c>
      <c r="AB274" s="66">
        <f t="shared" si="77"/>
        <v>38</v>
      </c>
      <c r="AC274" s="19">
        <f t="shared" si="78"/>
        <v>5517.1428571428569</v>
      </c>
      <c r="AD274" s="20">
        <f t="shared" si="79"/>
        <v>38620</v>
      </c>
      <c r="AE274" s="192">
        <f t="shared" si="80"/>
        <v>540.96399999999994</v>
      </c>
    </row>
    <row r="275" spans="1:31" ht="15.4" x14ac:dyDescent="0.45">
      <c r="A275" s="4">
        <v>1</v>
      </c>
      <c r="B275" s="85">
        <v>584</v>
      </c>
      <c r="C275" s="91">
        <f t="shared" si="66"/>
        <v>0</v>
      </c>
      <c r="D275" s="50" t="s">
        <v>32</v>
      </c>
      <c r="E275" s="5" t="s">
        <v>32</v>
      </c>
      <c r="F275" s="79" t="s">
        <v>32</v>
      </c>
      <c r="G275" s="5" t="s">
        <v>32</v>
      </c>
      <c r="H275" s="79">
        <v>7470</v>
      </c>
      <c r="I275" s="5">
        <v>3960</v>
      </c>
      <c r="J275" s="79">
        <v>12820</v>
      </c>
      <c r="K275" s="5">
        <v>9310</v>
      </c>
      <c r="L275" s="79">
        <v>11240</v>
      </c>
      <c r="M275" s="5">
        <v>13810</v>
      </c>
      <c r="N275" s="79">
        <v>8260</v>
      </c>
      <c r="O275" s="7" t="s">
        <v>32</v>
      </c>
      <c r="P275" s="35"/>
      <c r="Q275" s="65">
        <f t="shared" si="67"/>
        <v>38</v>
      </c>
      <c r="R275" s="36">
        <f t="shared" si="68"/>
        <v>38</v>
      </c>
      <c r="S275" s="36">
        <f t="shared" si="69"/>
        <v>38</v>
      </c>
      <c r="T275" s="36">
        <f t="shared" si="70"/>
        <v>38</v>
      </c>
      <c r="U275" s="36">
        <f t="shared" si="81"/>
        <v>54.433999999999997</v>
      </c>
      <c r="V275" s="36">
        <f t="shared" si="71"/>
        <v>46.712000000000003</v>
      </c>
      <c r="W275" s="36">
        <f t="shared" si="72"/>
        <v>76.325999999999993</v>
      </c>
      <c r="X275" s="36">
        <f t="shared" si="73"/>
        <v>61.233000000000004</v>
      </c>
      <c r="Y275" s="36">
        <f t="shared" si="74"/>
        <v>69.531999999999996</v>
      </c>
      <c r="Z275" s="36">
        <f t="shared" si="75"/>
        <v>80.582999999999998</v>
      </c>
      <c r="AA275" s="36">
        <f t="shared" si="76"/>
        <v>56.718000000000004</v>
      </c>
      <c r="AB275" s="66">
        <f t="shared" si="77"/>
        <v>38</v>
      </c>
      <c r="AC275" s="19">
        <f t="shared" si="78"/>
        <v>9552.8571428571431</v>
      </c>
      <c r="AD275" s="20">
        <f t="shared" si="79"/>
        <v>66870</v>
      </c>
      <c r="AE275" s="192">
        <f t="shared" si="80"/>
        <v>635.5379999999999</v>
      </c>
    </row>
    <row r="276" spans="1:31" ht="15.4" x14ac:dyDescent="0.45">
      <c r="A276" s="4">
        <v>1</v>
      </c>
      <c r="B276" s="85">
        <v>585</v>
      </c>
      <c r="C276" s="91">
        <f t="shared" si="66"/>
        <v>0</v>
      </c>
      <c r="D276" s="50" t="s">
        <v>32</v>
      </c>
      <c r="E276" s="5" t="s">
        <v>32</v>
      </c>
      <c r="F276" s="79" t="s">
        <v>32</v>
      </c>
      <c r="G276" s="5" t="s">
        <v>32</v>
      </c>
      <c r="H276" s="79">
        <v>25760</v>
      </c>
      <c r="I276" s="5">
        <v>26590</v>
      </c>
      <c r="J276" s="79">
        <v>6390</v>
      </c>
      <c r="K276" s="5">
        <v>18750</v>
      </c>
      <c r="L276" s="79">
        <v>40270</v>
      </c>
      <c r="M276" s="5">
        <v>29960</v>
      </c>
      <c r="N276" s="79">
        <v>8370</v>
      </c>
      <c r="O276" s="7" t="s">
        <v>32</v>
      </c>
      <c r="P276" s="35"/>
      <c r="Q276" s="65">
        <f t="shared" si="67"/>
        <v>38</v>
      </c>
      <c r="R276" s="36">
        <f t="shared" si="68"/>
        <v>38</v>
      </c>
      <c r="S276" s="36">
        <f t="shared" si="69"/>
        <v>38</v>
      </c>
      <c r="T276" s="36">
        <f t="shared" si="70"/>
        <v>38</v>
      </c>
      <c r="U276" s="36">
        <f t="shared" si="81"/>
        <v>94.672000000000011</v>
      </c>
      <c r="V276" s="36">
        <f t="shared" si="71"/>
        <v>135.53700000000001</v>
      </c>
      <c r="W276" s="36">
        <f t="shared" si="72"/>
        <v>52.058</v>
      </c>
      <c r="X276" s="36">
        <f t="shared" si="73"/>
        <v>101.825</v>
      </c>
      <c r="Y276" s="36">
        <f t="shared" si="74"/>
        <v>232.76609999999999</v>
      </c>
      <c r="Z276" s="36">
        <f t="shared" si="75"/>
        <v>156.1628</v>
      </c>
      <c r="AA276" s="36">
        <f t="shared" si="76"/>
        <v>57.191000000000003</v>
      </c>
      <c r="AB276" s="66">
        <f t="shared" si="77"/>
        <v>38</v>
      </c>
      <c r="AC276" s="19">
        <f t="shared" si="78"/>
        <v>22298.571428571428</v>
      </c>
      <c r="AD276" s="20">
        <f t="shared" si="79"/>
        <v>156090</v>
      </c>
      <c r="AE276" s="192">
        <f t="shared" si="80"/>
        <v>1020.2119000000002</v>
      </c>
    </row>
    <row r="277" spans="1:31" ht="15.4" x14ac:dyDescent="0.45">
      <c r="A277" s="4">
        <v>1</v>
      </c>
      <c r="B277" s="85">
        <v>586</v>
      </c>
      <c r="C277" s="91">
        <f t="shared" si="66"/>
        <v>0</v>
      </c>
      <c r="D277" s="50" t="s">
        <v>32</v>
      </c>
      <c r="E277" s="5" t="s">
        <v>32</v>
      </c>
      <c r="F277" s="79" t="s">
        <v>32</v>
      </c>
      <c r="G277" s="5" t="s">
        <v>32</v>
      </c>
      <c r="H277" s="79">
        <v>20570</v>
      </c>
      <c r="I277" s="5">
        <v>10590</v>
      </c>
      <c r="J277" s="79">
        <v>11860</v>
      </c>
      <c r="K277" s="5">
        <v>2460</v>
      </c>
      <c r="L277" s="79">
        <v>6450</v>
      </c>
      <c r="M277" s="5">
        <v>4500</v>
      </c>
      <c r="N277" s="79">
        <v>940</v>
      </c>
      <c r="O277" s="7" t="s">
        <v>32</v>
      </c>
      <c r="P277" s="35"/>
      <c r="Q277" s="65">
        <f t="shared" si="67"/>
        <v>38</v>
      </c>
      <c r="R277" s="36">
        <f t="shared" si="68"/>
        <v>38</v>
      </c>
      <c r="S277" s="36">
        <f t="shared" si="69"/>
        <v>38</v>
      </c>
      <c r="T277" s="36">
        <f t="shared" si="70"/>
        <v>38</v>
      </c>
      <c r="U277" s="36">
        <f t="shared" si="81"/>
        <v>83.254000000000005</v>
      </c>
      <c r="V277" s="36">
        <f t="shared" si="71"/>
        <v>66.736999999999995</v>
      </c>
      <c r="W277" s="36">
        <f t="shared" si="72"/>
        <v>72.198000000000008</v>
      </c>
      <c r="X277" s="36">
        <f t="shared" si="73"/>
        <v>43.411999999999999</v>
      </c>
      <c r="Y277" s="36">
        <f t="shared" si="74"/>
        <v>52.19</v>
      </c>
      <c r="Z277" s="36">
        <f t="shared" si="75"/>
        <v>47.9</v>
      </c>
      <c r="AA277" s="36">
        <f t="shared" si="76"/>
        <v>40.067999999999998</v>
      </c>
      <c r="AB277" s="66">
        <f t="shared" si="77"/>
        <v>38</v>
      </c>
      <c r="AC277" s="19">
        <f t="shared" si="78"/>
        <v>8195.7142857142862</v>
      </c>
      <c r="AD277" s="20">
        <f t="shared" si="79"/>
        <v>57370</v>
      </c>
      <c r="AE277" s="192">
        <f t="shared" si="80"/>
        <v>595.7589999999999</v>
      </c>
    </row>
    <row r="278" spans="1:31" ht="15.4" x14ac:dyDescent="0.45">
      <c r="A278" s="4">
        <v>1</v>
      </c>
      <c r="B278" s="85">
        <v>587</v>
      </c>
      <c r="C278" s="91">
        <f t="shared" si="66"/>
        <v>0</v>
      </c>
      <c r="D278" s="50" t="s">
        <v>32</v>
      </c>
      <c r="E278" s="5" t="s">
        <v>32</v>
      </c>
      <c r="F278" s="79" t="s">
        <v>32</v>
      </c>
      <c r="G278" s="5" t="s">
        <v>32</v>
      </c>
      <c r="H278" s="79" t="s">
        <v>32</v>
      </c>
      <c r="I278" s="5" t="s">
        <v>32</v>
      </c>
      <c r="J278" s="79" t="s">
        <v>32</v>
      </c>
      <c r="K278" s="5" t="s">
        <v>32</v>
      </c>
      <c r="L278" s="79" t="s">
        <v>32</v>
      </c>
      <c r="M278" s="5" t="s">
        <v>32</v>
      </c>
      <c r="N278" s="79">
        <v>2540</v>
      </c>
      <c r="O278" s="7" t="s">
        <v>32</v>
      </c>
      <c r="P278" s="35"/>
      <c r="Q278" s="65">
        <f t="shared" si="67"/>
        <v>38</v>
      </c>
      <c r="R278" s="36">
        <f t="shared" si="68"/>
        <v>38</v>
      </c>
      <c r="S278" s="36">
        <f t="shared" si="69"/>
        <v>38</v>
      </c>
      <c r="T278" s="36">
        <f t="shared" si="70"/>
        <v>38</v>
      </c>
      <c r="U278" s="36">
        <f t="shared" si="81"/>
        <v>38</v>
      </c>
      <c r="V278" s="36">
        <f t="shared" si="71"/>
        <v>38</v>
      </c>
      <c r="W278" s="36">
        <f t="shared" si="72"/>
        <v>38</v>
      </c>
      <c r="X278" s="36">
        <f t="shared" si="73"/>
        <v>38</v>
      </c>
      <c r="Y278" s="36">
        <f t="shared" si="74"/>
        <v>38</v>
      </c>
      <c r="Z278" s="36">
        <f t="shared" si="75"/>
        <v>38</v>
      </c>
      <c r="AA278" s="36">
        <f t="shared" si="76"/>
        <v>43.588000000000001</v>
      </c>
      <c r="AB278" s="66">
        <f t="shared" si="77"/>
        <v>38</v>
      </c>
      <c r="AC278" s="19">
        <f t="shared" si="78"/>
        <v>2540</v>
      </c>
      <c r="AD278" s="20">
        <f t="shared" si="79"/>
        <v>2540</v>
      </c>
      <c r="AE278" s="192">
        <f t="shared" si="80"/>
        <v>461.58800000000002</v>
      </c>
    </row>
    <row r="279" spans="1:31" ht="15.4" x14ac:dyDescent="0.45">
      <c r="A279" s="4">
        <v>1</v>
      </c>
      <c r="B279" s="85">
        <v>588</v>
      </c>
      <c r="C279" s="91">
        <f t="shared" si="66"/>
        <v>0</v>
      </c>
      <c r="D279" s="50" t="s">
        <v>32</v>
      </c>
      <c r="E279" s="5" t="s">
        <v>32</v>
      </c>
      <c r="F279" s="79" t="s">
        <v>32</v>
      </c>
      <c r="G279" s="5" t="s">
        <v>32</v>
      </c>
      <c r="H279" s="79">
        <v>3030</v>
      </c>
      <c r="I279" s="5">
        <v>820</v>
      </c>
      <c r="J279" s="79">
        <v>7760</v>
      </c>
      <c r="K279" s="5">
        <v>180</v>
      </c>
      <c r="L279" s="79">
        <v>2370</v>
      </c>
      <c r="M279" s="5">
        <v>1260</v>
      </c>
      <c r="N279" s="79">
        <v>1350</v>
      </c>
      <c r="O279" s="7" t="s">
        <v>32</v>
      </c>
      <c r="P279" s="35"/>
      <c r="Q279" s="65">
        <f t="shared" si="67"/>
        <v>38</v>
      </c>
      <c r="R279" s="36">
        <f t="shared" si="68"/>
        <v>38</v>
      </c>
      <c r="S279" s="36">
        <f t="shared" si="69"/>
        <v>38</v>
      </c>
      <c r="T279" s="36">
        <f t="shared" si="70"/>
        <v>38</v>
      </c>
      <c r="U279" s="36">
        <f t="shared" si="81"/>
        <v>44.665999999999997</v>
      </c>
      <c r="V279" s="36">
        <f t="shared" si="71"/>
        <v>39.804000000000002</v>
      </c>
      <c r="W279" s="36">
        <f t="shared" si="72"/>
        <v>55.072000000000003</v>
      </c>
      <c r="X279" s="36">
        <f t="shared" si="73"/>
        <v>38.396000000000001</v>
      </c>
      <c r="Y279" s="36">
        <f t="shared" si="74"/>
        <v>43.213999999999999</v>
      </c>
      <c r="Z279" s="36">
        <f t="shared" si="75"/>
        <v>40.771999999999998</v>
      </c>
      <c r="AA279" s="36">
        <f t="shared" si="76"/>
        <v>40.97</v>
      </c>
      <c r="AB279" s="66">
        <f t="shared" si="77"/>
        <v>38</v>
      </c>
      <c r="AC279" s="19">
        <f t="shared" si="78"/>
        <v>2395.7142857142858</v>
      </c>
      <c r="AD279" s="20">
        <f t="shared" si="79"/>
        <v>16770</v>
      </c>
      <c r="AE279" s="192">
        <f t="shared" si="80"/>
        <v>492.89400000000001</v>
      </c>
    </row>
    <row r="280" spans="1:31" ht="15.4" x14ac:dyDescent="0.45">
      <c r="A280" s="4">
        <v>1</v>
      </c>
      <c r="B280" s="85">
        <v>589</v>
      </c>
      <c r="C280" s="91">
        <f t="shared" si="66"/>
        <v>0</v>
      </c>
      <c r="D280" s="50" t="s">
        <v>32</v>
      </c>
      <c r="E280" s="5" t="s">
        <v>32</v>
      </c>
      <c r="F280" s="79" t="s">
        <v>32</v>
      </c>
      <c r="G280" s="5" t="s">
        <v>32</v>
      </c>
      <c r="H280" s="79">
        <v>9610</v>
      </c>
      <c r="I280" s="5">
        <v>2390</v>
      </c>
      <c r="J280" s="79">
        <v>9270</v>
      </c>
      <c r="K280" s="5">
        <v>14880</v>
      </c>
      <c r="L280" s="79">
        <v>28380</v>
      </c>
      <c r="M280" s="5">
        <v>18360</v>
      </c>
      <c r="N280" s="79">
        <v>2370</v>
      </c>
      <c r="O280" s="7" t="s">
        <v>32</v>
      </c>
      <c r="P280" s="35"/>
      <c r="Q280" s="65">
        <f t="shared" si="67"/>
        <v>38</v>
      </c>
      <c r="R280" s="36">
        <f t="shared" si="68"/>
        <v>38</v>
      </c>
      <c r="S280" s="36">
        <f t="shared" si="69"/>
        <v>38</v>
      </c>
      <c r="T280" s="36">
        <f t="shared" si="70"/>
        <v>38</v>
      </c>
      <c r="U280" s="36">
        <f t="shared" si="81"/>
        <v>59.141999999999996</v>
      </c>
      <c r="V280" s="36">
        <f t="shared" si="71"/>
        <v>43.258000000000003</v>
      </c>
      <c r="W280" s="36">
        <f t="shared" si="72"/>
        <v>61.061</v>
      </c>
      <c r="X280" s="36">
        <f t="shared" si="73"/>
        <v>85.183999999999997</v>
      </c>
      <c r="Y280" s="36">
        <f t="shared" si="74"/>
        <v>144.42339999999999</v>
      </c>
      <c r="Z280" s="36">
        <f t="shared" si="75"/>
        <v>100.148</v>
      </c>
      <c r="AA280" s="36">
        <f t="shared" si="76"/>
        <v>43.213999999999999</v>
      </c>
      <c r="AB280" s="66">
        <f t="shared" si="77"/>
        <v>38</v>
      </c>
      <c r="AC280" s="19">
        <f t="shared" si="78"/>
        <v>12180</v>
      </c>
      <c r="AD280" s="20">
        <f t="shared" si="79"/>
        <v>85260</v>
      </c>
      <c r="AE280" s="192">
        <f t="shared" si="80"/>
        <v>726.43039999999996</v>
      </c>
    </row>
    <row r="281" spans="1:31" ht="15.4" x14ac:dyDescent="0.45">
      <c r="A281" s="4">
        <v>1</v>
      </c>
      <c r="B281" s="85">
        <v>590</v>
      </c>
      <c r="C281" s="91">
        <f t="shared" si="66"/>
        <v>0</v>
      </c>
      <c r="D281" s="50" t="s">
        <v>32</v>
      </c>
      <c r="E281" s="5" t="s">
        <v>32</v>
      </c>
      <c r="F281" s="79" t="s">
        <v>32</v>
      </c>
      <c r="G281" s="5" t="s">
        <v>32</v>
      </c>
      <c r="H281" s="79">
        <v>2110</v>
      </c>
      <c r="I281" s="5">
        <v>300</v>
      </c>
      <c r="J281" s="79">
        <v>1220</v>
      </c>
      <c r="K281" s="5">
        <v>500</v>
      </c>
      <c r="L281" s="79">
        <v>1350</v>
      </c>
      <c r="M281" s="5">
        <v>630</v>
      </c>
      <c r="N281" s="79">
        <v>110</v>
      </c>
      <c r="O281" s="7" t="s">
        <v>32</v>
      </c>
      <c r="P281" s="35"/>
      <c r="Q281" s="65">
        <f t="shared" si="67"/>
        <v>38</v>
      </c>
      <c r="R281" s="36">
        <f t="shared" si="68"/>
        <v>38</v>
      </c>
      <c r="S281" s="36">
        <f t="shared" si="69"/>
        <v>38</v>
      </c>
      <c r="T281" s="36">
        <f t="shared" si="70"/>
        <v>38</v>
      </c>
      <c r="U281" s="36">
        <f t="shared" si="81"/>
        <v>42.642000000000003</v>
      </c>
      <c r="V281" s="36">
        <f t="shared" si="71"/>
        <v>38.659999999999997</v>
      </c>
      <c r="W281" s="36">
        <f t="shared" si="72"/>
        <v>40.683999999999997</v>
      </c>
      <c r="X281" s="36">
        <f t="shared" si="73"/>
        <v>39.1</v>
      </c>
      <c r="Y281" s="36">
        <f t="shared" si="74"/>
        <v>40.97</v>
      </c>
      <c r="Z281" s="36">
        <f t="shared" si="75"/>
        <v>39.386000000000003</v>
      </c>
      <c r="AA281" s="36">
        <f t="shared" si="76"/>
        <v>38.241999999999997</v>
      </c>
      <c r="AB281" s="66">
        <f t="shared" si="77"/>
        <v>38</v>
      </c>
      <c r="AC281" s="19">
        <f t="shared" si="78"/>
        <v>888.57142857142856</v>
      </c>
      <c r="AD281" s="20">
        <f t="shared" si="79"/>
        <v>6220</v>
      </c>
      <c r="AE281" s="192">
        <f t="shared" si="80"/>
        <v>469.68400000000008</v>
      </c>
    </row>
    <row r="282" spans="1:31" ht="15.4" x14ac:dyDescent="0.45">
      <c r="A282" s="4">
        <v>1</v>
      </c>
      <c r="B282" s="85">
        <v>591</v>
      </c>
      <c r="C282" s="91">
        <f t="shared" si="66"/>
        <v>0</v>
      </c>
      <c r="D282" s="50" t="s">
        <v>32</v>
      </c>
      <c r="E282" s="5" t="s">
        <v>32</v>
      </c>
      <c r="F282" s="79" t="s">
        <v>32</v>
      </c>
      <c r="G282" s="5" t="s">
        <v>32</v>
      </c>
      <c r="H282" s="79">
        <v>10870</v>
      </c>
      <c r="I282" s="5">
        <v>19270</v>
      </c>
      <c r="J282" s="79">
        <v>22940</v>
      </c>
      <c r="K282" s="5">
        <v>19900</v>
      </c>
      <c r="L282" s="79">
        <v>29340</v>
      </c>
      <c r="M282" s="5">
        <v>13410</v>
      </c>
      <c r="N282" s="79">
        <v>2790</v>
      </c>
      <c r="O282" s="7" t="s">
        <v>32</v>
      </c>
      <c r="P282" s="35"/>
      <c r="Q282" s="65">
        <f t="shared" si="67"/>
        <v>38</v>
      </c>
      <c r="R282" s="36">
        <f t="shared" si="68"/>
        <v>38</v>
      </c>
      <c r="S282" s="36">
        <f t="shared" si="69"/>
        <v>38</v>
      </c>
      <c r="T282" s="36">
        <f t="shared" si="70"/>
        <v>38</v>
      </c>
      <c r="U282" s="36">
        <f t="shared" si="81"/>
        <v>61.914000000000001</v>
      </c>
      <c r="V282" s="36">
        <f t="shared" si="71"/>
        <v>104.06100000000001</v>
      </c>
      <c r="W282" s="36">
        <f t="shared" si="72"/>
        <v>119.84199999999998</v>
      </c>
      <c r="X282" s="36">
        <f t="shared" si="73"/>
        <v>106.77000000000001</v>
      </c>
      <c r="Y282" s="36">
        <f t="shared" si="74"/>
        <v>151.55619999999999</v>
      </c>
      <c r="Z282" s="36">
        <f t="shared" si="75"/>
        <v>78.863</v>
      </c>
      <c r="AA282" s="36">
        <f t="shared" si="76"/>
        <v>44.137999999999998</v>
      </c>
      <c r="AB282" s="66">
        <f t="shared" si="77"/>
        <v>38</v>
      </c>
      <c r="AC282" s="19">
        <f t="shared" si="78"/>
        <v>16931.428571428572</v>
      </c>
      <c r="AD282" s="20">
        <f t="shared" si="79"/>
        <v>118520</v>
      </c>
      <c r="AE282" s="192">
        <f t="shared" si="80"/>
        <v>857.14420000000007</v>
      </c>
    </row>
    <row r="283" spans="1:31" ht="15.4" x14ac:dyDescent="0.45">
      <c r="A283" s="4">
        <v>1</v>
      </c>
      <c r="B283" s="85">
        <v>592</v>
      </c>
      <c r="C283" s="91">
        <f t="shared" si="66"/>
        <v>0</v>
      </c>
      <c r="D283" s="50" t="s">
        <v>32</v>
      </c>
      <c r="E283" s="5" t="s">
        <v>32</v>
      </c>
      <c r="F283" s="79" t="s">
        <v>32</v>
      </c>
      <c r="G283" s="5" t="s">
        <v>32</v>
      </c>
      <c r="H283" s="79">
        <v>31560</v>
      </c>
      <c r="I283" s="5">
        <v>5220</v>
      </c>
      <c r="J283" s="79">
        <v>10560</v>
      </c>
      <c r="K283" s="5">
        <v>17560</v>
      </c>
      <c r="L283" s="79">
        <v>18720</v>
      </c>
      <c r="M283" s="5">
        <v>21490</v>
      </c>
      <c r="N283" s="79">
        <v>7020</v>
      </c>
      <c r="O283" s="7" t="s">
        <v>32</v>
      </c>
      <c r="P283" s="35"/>
      <c r="Q283" s="65">
        <f t="shared" si="67"/>
        <v>38</v>
      </c>
      <c r="R283" s="36">
        <f t="shared" si="68"/>
        <v>38</v>
      </c>
      <c r="S283" s="36">
        <f t="shared" si="69"/>
        <v>38</v>
      </c>
      <c r="T283" s="36">
        <f t="shared" si="70"/>
        <v>38</v>
      </c>
      <c r="U283" s="36">
        <f t="shared" si="81"/>
        <v>107.432</v>
      </c>
      <c r="V283" s="36">
        <f t="shared" si="71"/>
        <v>49.484000000000002</v>
      </c>
      <c r="W283" s="36">
        <f t="shared" si="72"/>
        <v>66.608000000000004</v>
      </c>
      <c r="X283" s="36">
        <f t="shared" si="73"/>
        <v>96.707999999999998</v>
      </c>
      <c r="Y283" s="36">
        <f t="shared" si="74"/>
        <v>101.696</v>
      </c>
      <c r="Z283" s="36">
        <f t="shared" si="75"/>
        <v>113.607</v>
      </c>
      <c r="AA283" s="36">
        <f t="shared" si="76"/>
        <v>53.444000000000003</v>
      </c>
      <c r="AB283" s="66">
        <f t="shared" si="77"/>
        <v>38</v>
      </c>
      <c r="AC283" s="19">
        <f t="shared" si="78"/>
        <v>16018.571428571429</v>
      </c>
      <c r="AD283" s="20">
        <f t="shared" si="79"/>
        <v>112130</v>
      </c>
      <c r="AE283" s="192">
        <f t="shared" si="80"/>
        <v>778.97899999999993</v>
      </c>
    </row>
    <row r="284" spans="1:31" ht="15.4" x14ac:dyDescent="0.45">
      <c r="A284" s="4">
        <v>1</v>
      </c>
      <c r="B284" s="85">
        <v>594</v>
      </c>
      <c r="C284" s="91">
        <f t="shared" si="66"/>
        <v>0</v>
      </c>
      <c r="D284" s="50" t="s">
        <v>32</v>
      </c>
      <c r="E284" s="5" t="s">
        <v>32</v>
      </c>
      <c r="F284" s="79" t="s">
        <v>32</v>
      </c>
      <c r="G284" s="5" t="s">
        <v>32</v>
      </c>
      <c r="H284" s="79">
        <v>33270</v>
      </c>
      <c r="I284" s="5">
        <v>17080</v>
      </c>
      <c r="J284" s="79">
        <v>17110</v>
      </c>
      <c r="K284" s="5">
        <v>29150</v>
      </c>
      <c r="L284" s="79">
        <v>32610</v>
      </c>
      <c r="M284" s="5">
        <v>26310</v>
      </c>
      <c r="N284" s="79">
        <v>6310</v>
      </c>
      <c r="O284" s="7" t="s">
        <v>32</v>
      </c>
      <c r="P284" s="35"/>
      <c r="Q284" s="65">
        <f t="shared" si="67"/>
        <v>38</v>
      </c>
      <c r="R284" s="36">
        <f t="shared" si="68"/>
        <v>38</v>
      </c>
      <c r="S284" s="36">
        <f t="shared" si="69"/>
        <v>38</v>
      </c>
      <c r="T284" s="36">
        <f t="shared" si="70"/>
        <v>38</v>
      </c>
      <c r="U284" s="36">
        <f t="shared" si="81"/>
        <v>111.19400000000002</v>
      </c>
      <c r="V284" s="36">
        <f t="shared" si="71"/>
        <v>94.644000000000005</v>
      </c>
      <c r="W284" s="36">
        <f t="shared" si="72"/>
        <v>94.772999999999996</v>
      </c>
      <c r="X284" s="36">
        <f t="shared" si="73"/>
        <v>150.14449999999999</v>
      </c>
      <c r="Y284" s="36">
        <f t="shared" si="74"/>
        <v>175.85229999999999</v>
      </c>
      <c r="Z284" s="36">
        <f t="shared" si="75"/>
        <v>134.333</v>
      </c>
      <c r="AA284" s="36">
        <f t="shared" si="76"/>
        <v>51.881999999999998</v>
      </c>
      <c r="AB284" s="66">
        <f t="shared" si="77"/>
        <v>38</v>
      </c>
      <c r="AC284" s="19">
        <f t="shared" si="78"/>
        <v>23120</v>
      </c>
      <c r="AD284" s="20">
        <f t="shared" si="79"/>
        <v>161840</v>
      </c>
      <c r="AE284" s="192">
        <f t="shared" si="80"/>
        <v>1002.8227999999999</v>
      </c>
    </row>
    <row r="285" spans="1:31" ht="15.4" x14ac:dyDescent="0.45">
      <c r="A285" s="4">
        <v>1</v>
      </c>
      <c r="B285" s="85">
        <v>595</v>
      </c>
      <c r="C285" s="91">
        <f t="shared" si="66"/>
        <v>0</v>
      </c>
      <c r="D285" s="50" t="s">
        <v>32</v>
      </c>
      <c r="E285" s="5" t="s">
        <v>32</v>
      </c>
      <c r="F285" s="79" t="s">
        <v>32</v>
      </c>
      <c r="G285" s="5" t="s">
        <v>32</v>
      </c>
      <c r="H285" s="79">
        <v>15300</v>
      </c>
      <c r="I285" s="5">
        <v>3140</v>
      </c>
      <c r="J285" s="79">
        <v>920</v>
      </c>
      <c r="K285" s="5">
        <v>520</v>
      </c>
      <c r="L285" s="79">
        <v>960</v>
      </c>
      <c r="M285" s="5">
        <v>1100</v>
      </c>
      <c r="N285" s="79">
        <v>1260</v>
      </c>
      <c r="O285" s="7" t="s">
        <v>32</v>
      </c>
      <c r="P285" s="35"/>
      <c r="Q285" s="65">
        <f t="shared" si="67"/>
        <v>38</v>
      </c>
      <c r="R285" s="36">
        <f t="shared" si="68"/>
        <v>38</v>
      </c>
      <c r="S285" s="36">
        <f t="shared" si="69"/>
        <v>38</v>
      </c>
      <c r="T285" s="36">
        <f t="shared" si="70"/>
        <v>38</v>
      </c>
      <c r="U285" s="36">
        <f t="shared" si="81"/>
        <v>71.66</v>
      </c>
      <c r="V285" s="36">
        <f t="shared" si="71"/>
        <v>44.908000000000001</v>
      </c>
      <c r="W285" s="36">
        <f t="shared" si="72"/>
        <v>40.024000000000001</v>
      </c>
      <c r="X285" s="36">
        <f t="shared" si="73"/>
        <v>39.143999999999998</v>
      </c>
      <c r="Y285" s="36">
        <f t="shared" si="74"/>
        <v>40.112000000000002</v>
      </c>
      <c r="Z285" s="36">
        <f t="shared" si="75"/>
        <v>40.42</v>
      </c>
      <c r="AA285" s="36">
        <f t="shared" si="76"/>
        <v>40.771999999999998</v>
      </c>
      <c r="AB285" s="66">
        <f t="shared" si="77"/>
        <v>38</v>
      </c>
      <c r="AC285" s="19">
        <f t="shared" si="78"/>
        <v>3314.2857142857142</v>
      </c>
      <c r="AD285" s="20">
        <f t="shared" si="79"/>
        <v>23200</v>
      </c>
      <c r="AE285" s="192">
        <f t="shared" si="80"/>
        <v>507.04</v>
      </c>
    </row>
    <row r="286" spans="1:31" ht="15.4" x14ac:dyDescent="0.45">
      <c r="A286" s="4">
        <v>1</v>
      </c>
      <c r="B286" s="85">
        <v>596</v>
      </c>
      <c r="C286" s="91">
        <f t="shared" si="66"/>
        <v>0</v>
      </c>
      <c r="D286" s="50" t="s">
        <v>32</v>
      </c>
      <c r="E286" s="5" t="s">
        <v>32</v>
      </c>
      <c r="F286" s="79" t="s">
        <v>32</v>
      </c>
      <c r="G286" s="5" t="s">
        <v>32</v>
      </c>
      <c r="H286" s="79">
        <v>6410</v>
      </c>
      <c r="I286" s="5">
        <v>7090</v>
      </c>
      <c r="J286" s="79">
        <v>26120</v>
      </c>
      <c r="K286" s="5">
        <v>19220</v>
      </c>
      <c r="L286" s="79">
        <v>28770</v>
      </c>
      <c r="M286" s="5">
        <v>24990</v>
      </c>
      <c r="N286" s="79">
        <v>18340</v>
      </c>
      <c r="O286" s="7" t="s">
        <v>32</v>
      </c>
      <c r="P286" s="35"/>
      <c r="Q286" s="65">
        <f t="shared" si="67"/>
        <v>38</v>
      </c>
      <c r="R286" s="36">
        <f t="shared" si="68"/>
        <v>38</v>
      </c>
      <c r="S286" s="36">
        <f t="shared" si="69"/>
        <v>38</v>
      </c>
      <c r="T286" s="36">
        <f t="shared" si="70"/>
        <v>38</v>
      </c>
      <c r="U286" s="36">
        <f t="shared" si="81"/>
        <v>52.102000000000004</v>
      </c>
      <c r="V286" s="36">
        <f t="shared" si="71"/>
        <v>53.597999999999999</v>
      </c>
      <c r="W286" s="36">
        <f t="shared" si="72"/>
        <v>133.51599999999999</v>
      </c>
      <c r="X286" s="36">
        <f t="shared" si="73"/>
        <v>103.846</v>
      </c>
      <c r="Y286" s="36">
        <f t="shared" si="74"/>
        <v>147.3211</v>
      </c>
      <c r="Z286" s="36">
        <f t="shared" si="75"/>
        <v>128.65699999999998</v>
      </c>
      <c r="AA286" s="36">
        <f t="shared" si="76"/>
        <v>100.062</v>
      </c>
      <c r="AB286" s="66">
        <f t="shared" si="77"/>
        <v>38</v>
      </c>
      <c r="AC286" s="19">
        <f t="shared" si="78"/>
        <v>18705.714285714286</v>
      </c>
      <c r="AD286" s="20">
        <f t="shared" si="79"/>
        <v>130940</v>
      </c>
      <c r="AE286" s="192">
        <f t="shared" si="80"/>
        <v>909.10209999999995</v>
      </c>
    </row>
    <row r="287" spans="1:31" ht="15.4" x14ac:dyDescent="0.45">
      <c r="A287" s="4">
        <v>1</v>
      </c>
      <c r="B287" s="85">
        <v>597</v>
      </c>
      <c r="C287" s="91">
        <f t="shared" si="66"/>
        <v>0</v>
      </c>
      <c r="D287" s="50" t="s">
        <v>32</v>
      </c>
      <c r="E287" s="5" t="s">
        <v>32</v>
      </c>
      <c r="F287" s="79" t="s">
        <v>32</v>
      </c>
      <c r="G287" s="5" t="s">
        <v>32</v>
      </c>
      <c r="H287" s="79">
        <v>14330</v>
      </c>
      <c r="I287" s="5">
        <v>3150</v>
      </c>
      <c r="J287" s="79">
        <v>11110</v>
      </c>
      <c r="K287" s="5">
        <v>20040</v>
      </c>
      <c r="L287" s="79">
        <v>21590</v>
      </c>
      <c r="M287" s="5">
        <v>25900</v>
      </c>
      <c r="N287" s="79">
        <v>7150</v>
      </c>
      <c r="O287" s="7" t="s">
        <v>32</v>
      </c>
      <c r="P287" s="35"/>
      <c r="Q287" s="65">
        <f t="shared" si="67"/>
        <v>38</v>
      </c>
      <c r="R287" s="36">
        <f t="shared" si="68"/>
        <v>38</v>
      </c>
      <c r="S287" s="36">
        <f t="shared" si="69"/>
        <v>38</v>
      </c>
      <c r="T287" s="36">
        <f t="shared" si="70"/>
        <v>38</v>
      </c>
      <c r="U287" s="36">
        <f t="shared" si="81"/>
        <v>69.52600000000001</v>
      </c>
      <c r="V287" s="36">
        <f t="shared" si="71"/>
        <v>44.93</v>
      </c>
      <c r="W287" s="36">
        <f t="shared" si="72"/>
        <v>68.972999999999999</v>
      </c>
      <c r="X287" s="36">
        <f t="shared" si="73"/>
        <v>107.37199999999999</v>
      </c>
      <c r="Y287" s="36">
        <f t="shared" si="74"/>
        <v>114.03700000000001</v>
      </c>
      <c r="Z287" s="36">
        <f t="shared" si="75"/>
        <v>132.57</v>
      </c>
      <c r="AA287" s="36">
        <f t="shared" si="76"/>
        <v>53.730000000000004</v>
      </c>
      <c r="AB287" s="66">
        <f t="shared" si="77"/>
        <v>38</v>
      </c>
      <c r="AC287" s="19">
        <f t="shared" si="78"/>
        <v>14752.857142857143</v>
      </c>
      <c r="AD287" s="20">
        <f t="shared" si="79"/>
        <v>103270</v>
      </c>
      <c r="AE287" s="192">
        <f t="shared" si="80"/>
        <v>781.13800000000015</v>
      </c>
    </row>
    <row r="288" spans="1:31" ht="15.4" x14ac:dyDescent="0.45">
      <c r="A288" s="4">
        <v>1</v>
      </c>
      <c r="B288" s="85">
        <v>619</v>
      </c>
      <c r="C288" s="91">
        <f t="shared" si="66"/>
        <v>0</v>
      </c>
      <c r="D288" s="50" t="s">
        <v>32</v>
      </c>
      <c r="E288" s="5" t="s">
        <v>32</v>
      </c>
      <c r="F288" s="79" t="s">
        <v>32</v>
      </c>
      <c r="G288" s="5" t="s">
        <v>32</v>
      </c>
      <c r="H288" s="79">
        <v>6790</v>
      </c>
      <c r="I288" s="5">
        <v>2790</v>
      </c>
      <c r="J288" s="79">
        <v>20830</v>
      </c>
      <c r="K288" s="5">
        <v>16800</v>
      </c>
      <c r="L288" s="79">
        <v>19700</v>
      </c>
      <c r="M288" s="5">
        <v>27590</v>
      </c>
      <c r="N288" s="79">
        <v>17190</v>
      </c>
      <c r="O288" s="7" t="s">
        <v>32</v>
      </c>
      <c r="P288" s="35"/>
      <c r="Q288" s="65">
        <f t="shared" si="67"/>
        <v>38</v>
      </c>
      <c r="R288" s="36">
        <f t="shared" si="68"/>
        <v>38</v>
      </c>
      <c r="S288" s="36">
        <f t="shared" si="69"/>
        <v>38</v>
      </c>
      <c r="T288" s="36">
        <f t="shared" si="70"/>
        <v>38</v>
      </c>
      <c r="U288" s="36">
        <f t="shared" si="81"/>
        <v>52.938000000000002</v>
      </c>
      <c r="V288" s="36">
        <f t="shared" si="71"/>
        <v>44.137999999999998</v>
      </c>
      <c r="W288" s="36">
        <f t="shared" si="72"/>
        <v>110.76900000000001</v>
      </c>
      <c r="X288" s="36">
        <f t="shared" si="73"/>
        <v>93.44</v>
      </c>
      <c r="Y288" s="36">
        <f t="shared" si="74"/>
        <v>105.91</v>
      </c>
      <c r="Z288" s="36">
        <f t="shared" si="75"/>
        <v>139.83699999999999</v>
      </c>
      <c r="AA288" s="36">
        <f t="shared" si="76"/>
        <v>95.11699999999999</v>
      </c>
      <c r="AB288" s="66">
        <f t="shared" si="77"/>
        <v>38</v>
      </c>
      <c r="AC288" s="19">
        <f t="shared" si="78"/>
        <v>15955.714285714286</v>
      </c>
      <c r="AD288" s="20">
        <f t="shared" si="79"/>
        <v>111690</v>
      </c>
      <c r="AE288" s="192">
        <f t="shared" si="80"/>
        <v>832.149</v>
      </c>
    </row>
    <row r="289" spans="1:31" ht="15.4" x14ac:dyDescent="0.45">
      <c r="A289" s="4">
        <v>1</v>
      </c>
      <c r="B289" s="85">
        <v>620</v>
      </c>
      <c r="C289" s="91">
        <f t="shared" si="66"/>
        <v>0</v>
      </c>
      <c r="D289" s="50" t="s">
        <v>32</v>
      </c>
      <c r="E289" s="5" t="s">
        <v>32</v>
      </c>
      <c r="F289" s="79" t="s">
        <v>32</v>
      </c>
      <c r="G289" s="5" t="s">
        <v>32</v>
      </c>
      <c r="H289" s="79">
        <v>8340</v>
      </c>
      <c r="I289" s="5">
        <v>560</v>
      </c>
      <c r="J289" s="79">
        <v>2090</v>
      </c>
      <c r="K289" s="5">
        <v>1660</v>
      </c>
      <c r="L289" s="79">
        <v>2960</v>
      </c>
      <c r="M289" s="5">
        <v>1600</v>
      </c>
      <c r="N289" s="79">
        <v>940</v>
      </c>
      <c r="O289" s="7" t="s">
        <v>32</v>
      </c>
      <c r="P289" s="35"/>
      <c r="Q289" s="65">
        <f t="shared" si="67"/>
        <v>38</v>
      </c>
      <c r="R289" s="36">
        <f t="shared" si="68"/>
        <v>38</v>
      </c>
      <c r="S289" s="36">
        <f t="shared" si="69"/>
        <v>38</v>
      </c>
      <c r="T289" s="36">
        <f t="shared" si="70"/>
        <v>38</v>
      </c>
      <c r="U289" s="36">
        <f t="shared" si="81"/>
        <v>56.347999999999999</v>
      </c>
      <c r="V289" s="36">
        <f t="shared" si="71"/>
        <v>39.231999999999999</v>
      </c>
      <c r="W289" s="36">
        <f t="shared" si="72"/>
        <v>42.597999999999999</v>
      </c>
      <c r="X289" s="36">
        <f t="shared" si="73"/>
        <v>41.652000000000001</v>
      </c>
      <c r="Y289" s="36">
        <f t="shared" si="74"/>
        <v>44.512</v>
      </c>
      <c r="Z289" s="36">
        <f t="shared" si="75"/>
        <v>41.52</v>
      </c>
      <c r="AA289" s="36">
        <f t="shared" si="76"/>
        <v>40.067999999999998</v>
      </c>
      <c r="AB289" s="66">
        <f t="shared" si="77"/>
        <v>38</v>
      </c>
      <c r="AC289" s="19">
        <f t="shared" si="78"/>
        <v>2592.8571428571427</v>
      </c>
      <c r="AD289" s="20">
        <f t="shared" si="79"/>
        <v>18150</v>
      </c>
      <c r="AE289" s="192">
        <f t="shared" si="80"/>
        <v>495.92999999999995</v>
      </c>
    </row>
    <row r="290" spans="1:31" ht="15.4" x14ac:dyDescent="0.45">
      <c r="A290" s="4">
        <v>1</v>
      </c>
      <c r="B290" s="85">
        <v>621</v>
      </c>
      <c r="C290" s="91">
        <f t="shared" si="66"/>
        <v>0</v>
      </c>
      <c r="D290" s="50" t="s">
        <v>32</v>
      </c>
      <c r="E290" s="5" t="s">
        <v>32</v>
      </c>
      <c r="F290" s="79" t="s">
        <v>32</v>
      </c>
      <c r="G290" s="5" t="s">
        <v>32</v>
      </c>
      <c r="H290" s="79">
        <v>3750</v>
      </c>
      <c r="I290" s="5">
        <v>2450</v>
      </c>
      <c r="J290" s="79">
        <v>670</v>
      </c>
      <c r="K290" s="5">
        <v>56190</v>
      </c>
      <c r="L290" s="79">
        <v>52510</v>
      </c>
      <c r="M290" s="5">
        <v>9570</v>
      </c>
      <c r="N290" s="79">
        <v>40</v>
      </c>
      <c r="O290" s="7" t="s">
        <v>32</v>
      </c>
      <c r="P290" s="35"/>
      <c r="Q290" s="65">
        <f t="shared" si="67"/>
        <v>38</v>
      </c>
      <c r="R290" s="36">
        <f t="shared" si="68"/>
        <v>38</v>
      </c>
      <c r="S290" s="36">
        <f t="shared" si="69"/>
        <v>38</v>
      </c>
      <c r="T290" s="36">
        <f t="shared" si="70"/>
        <v>38</v>
      </c>
      <c r="U290" s="36">
        <f t="shared" si="81"/>
        <v>46.25</v>
      </c>
      <c r="V290" s="36">
        <f t="shared" si="71"/>
        <v>43.39</v>
      </c>
      <c r="W290" s="36">
        <f t="shared" si="72"/>
        <v>39.474000000000004</v>
      </c>
      <c r="X290" s="36">
        <f t="shared" si="73"/>
        <v>351.05169999999998</v>
      </c>
      <c r="Y290" s="36">
        <f t="shared" si="74"/>
        <v>323.70929999999998</v>
      </c>
      <c r="Z290" s="36">
        <f t="shared" si="75"/>
        <v>62.350999999999999</v>
      </c>
      <c r="AA290" s="36">
        <f t="shared" si="76"/>
        <v>38.088000000000001</v>
      </c>
      <c r="AB290" s="66">
        <f t="shared" si="77"/>
        <v>38</v>
      </c>
      <c r="AC290" s="19">
        <f t="shared" si="78"/>
        <v>17882.857142857141</v>
      </c>
      <c r="AD290" s="20">
        <f t="shared" si="79"/>
        <v>125180</v>
      </c>
      <c r="AE290" s="192">
        <f t="shared" si="80"/>
        <v>1094.3140000000001</v>
      </c>
    </row>
    <row r="291" spans="1:31" ht="15.4" x14ac:dyDescent="0.45">
      <c r="A291" s="4">
        <v>1</v>
      </c>
      <c r="B291" s="85">
        <v>622</v>
      </c>
      <c r="C291" s="91">
        <f t="shared" si="66"/>
        <v>0</v>
      </c>
      <c r="D291" s="50" t="s">
        <v>32</v>
      </c>
      <c r="E291" s="5" t="s">
        <v>32</v>
      </c>
      <c r="F291" s="79" t="s">
        <v>32</v>
      </c>
      <c r="G291" s="5" t="s">
        <v>32</v>
      </c>
      <c r="H291" s="79">
        <v>15970</v>
      </c>
      <c r="I291" s="5">
        <v>6010</v>
      </c>
      <c r="J291" s="79">
        <v>7760</v>
      </c>
      <c r="K291" s="5">
        <v>11250</v>
      </c>
      <c r="L291" s="79">
        <v>9970</v>
      </c>
      <c r="M291" s="5">
        <v>10290</v>
      </c>
      <c r="N291" s="79">
        <v>4420</v>
      </c>
      <c r="O291" s="7" t="s">
        <v>32</v>
      </c>
      <c r="P291" s="35"/>
      <c r="Q291" s="65">
        <f t="shared" si="67"/>
        <v>38</v>
      </c>
      <c r="R291" s="36">
        <f t="shared" si="68"/>
        <v>38</v>
      </c>
      <c r="S291" s="36">
        <f t="shared" si="69"/>
        <v>38</v>
      </c>
      <c r="T291" s="36">
        <f t="shared" si="70"/>
        <v>38</v>
      </c>
      <c r="U291" s="36">
        <f t="shared" si="81"/>
        <v>73.134000000000015</v>
      </c>
      <c r="V291" s="36">
        <f t="shared" si="71"/>
        <v>51.222000000000001</v>
      </c>
      <c r="W291" s="36">
        <f t="shared" si="72"/>
        <v>55.072000000000003</v>
      </c>
      <c r="X291" s="36">
        <f t="shared" si="73"/>
        <v>69.575000000000003</v>
      </c>
      <c r="Y291" s="36">
        <f t="shared" si="74"/>
        <v>64.070999999999998</v>
      </c>
      <c r="Z291" s="36">
        <f t="shared" si="75"/>
        <v>65.447000000000003</v>
      </c>
      <c r="AA291" s="36">
        <f t="shared" si="76"/>
        <v>47.724000000000004</v>
      </c>
      <c r="AB291" s="66">
        <f t="shared" si="77"/>
        <v>38</v>
      </c>
      <c r="AC291" s="19">
        <f t="shared" si="78"/>
        <v>9381.4285714285706</v>
      </c>
      <c r="AD291" s="20">
        <f t="shared" si="79"/>
        <v>65670</v>
      </c>
      <c r="AE291" s="192">
        <f t="shared" si="80"/>
        <v>616.245</v>
      </c>
    </row>
    <row r="292" spans="1:31" ht="15.4" x14ac:dyDescent="0.45">
      <c r="A292" s="4">
        <v>1</v>
      </c>
      <c r="B292" s="85">
        <v>623</v>
      </c>
      <c r="C292" s="91">
        <f t="shared" si="66"/>
        <v>0</v>
      </c>
      <c r="D292" s="50" t="s">
        <v>32</v>
      </c>
      <c r="E292" s="5" t="s">
        <v>32</v>
      </c>
      <c r="F292" s="79" t="s">
        <v>32</v>
      </c>
      <c r="G292" s="5" t="s">
        <v>32</v>
      </c>
      <c r="H292" s="79">
        <v>5920</v>
      </c>
      <c r="I292" s="5">
        <v>10320</v>
      </c>
      <c r="J292" s="79">
        <v>36340</v>
      </c>
      <c r="K292" s="5">
        <v>39110</v>
      </c>
      <c r="L292" s="79">
        <v>37530</v>
      </c>
      <c r="M292" s="5">
        <v>43190</v>
      </c>
      <c r="N292" s="79">
        <v>15590</v>
      </c>
      <c r="O292" s="7" t="s">
        <v>32</v>
      </c>
      <c r="P292" s="35"/>
      <c r="Q292" s="65">
        <f t="shared" si="67"/>
        <v>38</v>
      </c>
      <c r="R292" s="36">
        <f t="shared" si="68"/>
        <v>38</v>
      </c>
      <c r="S292" s="36">
        <f t="shared" si="69"/>
        <v>38</v>
      </c>
      <c r="T292" s="36">
        <f t="shared" si="70"/>
        <v>38</v>
      </c>
      <c r="U292" s="36">
        <f t="shared" si="81"/>
        <v>51.024000000000001</v>
      </c>
      <c r="V292" s="36">
        <f t="shared" si="71"/>
        <v>65.575999999999993</v>
      </c>
      <c r="W292" s="36">
        <f t="shared" si="72"/>
        <v>203.56619999999998</v>
      </c>
      <c r="X292" s="36">
        <f t="shared" si="73"/>
        <v>224.14729999999997</v>
      </c>
      <c r="Y292" s="36">
        <f t="shared" si="74"/>
        <v>212.40789999999998</v>
      </c>
      <c r="Z292" s="36">
        <f t="shared" si="75"/>
        <v>254.46170000000001</v>
      </c>
      <c r="AA292" s="36">
        <f t="shared" si="76"/>
        <v>88.236999999999995</v>
      </c>
      <c r="AB292" s="66">
        <f t="shared" si="77"/>
        <v>38</v>
      </c>
      <c r="AC292" s="19">
        <f t="shared" si="78"/>
        <v>26857.142857142859</v>
      </c>
      <c r="AD292" s="20">
        <f t="shared" si="79"/>
        <v>188000</v>
      </c>
      <c r="AE292" s="192">
        <f t="shared" si="80"/>
        <v>1289.4201</v>
      </c>
    </row>
    <row r="293" spans="1:31" ht="15.4" x14ac:dyDescent="0.45">
      <c r="A293" s="4">
        <v>1</v>
      </c>
      <c r="B293" s="85">
        <v>624</v>
      </c>
      <c r="C293" s="91">
        <f t="shared" si="66"/>
        <v>0</v>
      </c>
      <c r="D293" s="50" t="s">
        <v>32</v>
      </c>
      <c r="E293" s="5" t="s">
        <v>32</v>
      </c>
      <c r="F293" s="79" t="s">
        <v>32</v>
      </c>
      <c r="G293" s="5" t="s">
        <v>32</v>
      </c>
      <c r="H293" s="79">
        <v>4880</v>
      </c>
      <c r="I293" s="5">
        <v>8430</v>
      </c>
      <c r="J293" s="79">
        <v>15910</v>
      </c>
      <c r="K293" s="5">
        <v>10460</v>
      </c>
      <c r="L293" s="79">
        <v>15330</v>
      </c>
      <c r="M293" s="5">
        <v>14780</v>
      </c>
      <c r="N293" s="79">
        <v>10890</v>
      </c>
      <c r="O293" s="7" t="s">
        <v>32</v>
      </c>
      <c r="P293" s="35"/>
      <c r="Q293" s="65">
        <f t="shared" si="67"/>
        <v>38</v>
      </c>
      <c r="R293" s="36">
        <f t="shared" si="68"/>
        <v>38</v>
      </c>
      <c r="S293" s="36">
        <f t="shared" si="69"/>
        <v>38</v>
      </c>
      <c r="T293" s="36">
        <f t="shared" si="70"/>
        <v>38</v>
      </c>
      <c r="U293" s="36">
        <f t="shared" si="81"/>
        <v>48.736000000000004</v>
      </c>
      <c r="V293" s="36">
        <f t="shared" si="71"/>
        <v>57.448999999999998</v>
      </c>
      <c r="W293" s="36">
        <f t="shared" si="72"/>
        <v>89.613</v>
      </c>
      <c r="X293" s="36">
        <f t="shared" si="73"/>
        <v>66.177999999999997</v>
      </c>
      <c r="Y293" s="36">
        <f t="shared" si="74"/>
        <v>87.119</v>
      </c>
      <c r="Z293" s="36">
        <f t="shared" si="75"/>
        <v>84.754000000000005</v>
      </c>
      <c r="AA293" s="36">
        <f t="shared" si="76"/>
        <v>68.027000000000001</v>
      </c>
      <c r="AB293" s="66">
        <f t="shared" si="77"/>
        <v>38</v>
      </c>
      <c r="AC293" s="19">
        <f t="shared" si="78"/>
        <v>11525.714285714286</v>
      </c>
      <c r="AD293" s="20">
        <f t="shared" si="79"/>
        <v>80680</v>
      </c>
      <c r="AE293" s="192">
        <f t="shared" si="80"/>
        <v>691.87600000000009</v>
      </c>
    </row>
    <row r="294" spans="1:31" ht="15.4" x14ac:dyDescent="0.45">
      <c r="A294" s="4">
        <v>1</v>
      </c>
      <c r="B294" s="85">
        <v>625</v>
      </c>
      <c r="C294" s="91">
        <f t="shared" si="66"/>
        <v>0</v>
      </c>
      <c r="D294" s="50" t="s">
        <v>32</v>
      </c>
      <c r="E294" s="5" t="s">
        <v>32</v>
      </c>
      <c r="F294" s="79" t="s">
        <v>32</v>
      </c>
      <c r="G294" s="5" t="s">
        <v>32</v>
      </c>
      <c r="H294" s="79">
        <v>3130</v>
      </c>
      <c r="I294" s="5">
        <v>1320</v>
      </c>
      <c r="J294" s="79">
        <v>1650</v>
      </c>
      <c r="K294" s="5">
        <v>2320</v>
      </c>
      <c r="L294" s="79">
        <v>11950</v>
      </c>
      <c r="M294" s="5">
        <v>12870</v>
      </c>
      <c r="N294" s="79">
        <v>10400</v>
      </c>
      <c r="O294" s="7" t="s">
        <v>32</v>
      </c>
      <c r="P294" s="35"/>
      <c r="Q294" s="65">
        <f t="shared" si="67"/>
        <v>38</v>
      </c>
      <c r="R294" s="36">
        <f t="shared" si="68"/>
        <v>38</v>
      </c>
      <c r="S294" s="36">
        <f t="shared" si="69"/>
        <v>38</v>
      </c>
      <c r="T294" s="36">
        <f t="shared" si="70"/>
        <v>38</v>
      </c>
      <c r="U294" s="36">
        <f t="shared" si="81"/>
        <v>44.886000000000003</v>
      </c>
      <c r="V294" s="36">
        <f t="shared" si="71"/>
        <v>40.904000000000003</v>
      </c>
      <c r="W294" s="36">
        <f t="shared" si="72"/>
        <v>41.63</v>
      </c>
      <c r="X294" s="36">
        <f t="shared" si="73"/>
        <v>43.103999999999999</v>
      </c>
      <c r="Y294" s="36">
        <f t="shared" si="74"/>
        <v>72.585000000000008</v>
      </c>
      <c r="Z294" s="36">
        <f t="shared" si="75"/>
        <v>76.540999999999997</v>
      </c>
      <c r="AA294" s="36">
        <f t="shared" si="76"/>
        <v>65.92</v>
      </c>
      <c r="AB294" s="66">
        <f t="shared" si="77"/>
        <v>38</v>
      </c>
      <c r="AC294" s="19">
        <f t="shared" si="78"/>
        <v>6234.2857142857147</v>
      </c>
      <c r="AD294" s="20">
        <f t="shared" si="79"/>
        <v>43640</v>
      </c>
      <c r="AE294" s="192">
        <f t="shared" si="80"/>
        <v>575.57000000000005</v>
      </c>
    </row>
    <row r="295" spans="1:31" ht="15.4" x14ac:dyDescent="0.45">
      <c r="A295" s="4">
        <v>1</v>
      </c>
      <c r="B295" s="85">
        <v>626</v>
      </c>
      <c r="C295" s="91">
        <f t="shared" si="66"/>
        <v>0</v>
      </c>
      <c r="D295" s="50" t="s">
        <v>32</v>
      </c>
      <c r="E295" s="5" t="s">
        <v>32</v>
      </c>
      <c r="F295" s="79" t="s">
        <v>32</v>
      </c>
      <c r="G295" s="5" t="s">
        <v>32</v>
      </c>
      <c r="H295" s="79">
        <v>9520</v>
      </c>
      <c r="I295" s="5">
        <v>14130</v>
      </c>
      <c r="J295" s="79">
        <v>19150</v>
      </c>
      <c r="K295" s="5">
        <v>14520</v>
      </c>
      <c r="L295" s="79">
        <v>38740</v>
      </c>
      <c r="M295" s="5">
        <v>48110</v>
      </c>
      <c r="N295" s="79">
        <v>18540</v>
      </c>
      <c r="O295" s="7" t="s">
        <v>32</v>
      </c>
      <c r="P295" s="35"/>
      <c r="Q295" s="65">
        <f t="shared" si="67"/>
        <v>38</v>
      </c>
      <c r="R295" s="36">
        <f t="shared" si="68"/>
        <v>38</v>
      </c>
      <c r="S295" s="36">
        <f t="shared" si="69"/>
        <v>38</v>
      </c>
      <c r="T295" s="36">
        <f t="shared" si="70"/>
        <v>38</v>
      </c>
      <c r="U295" s="36">
        <f t="shared" si="81"/>
        <v>58.944000000000003</v>
      </c>
      <c r="V295" s="36">
        <f t="shared" si="71"/>
        <v>81.959000000000003</v>
      </c>
      <c r="W295" s="36">
        <f t="shared" si="72"/>
        <v>103.545</v>
      </c>
      <c r="X295" s="36">
        <f t="shared" si="73"/>
        <v>83.635999999999996</v>
      </c>
      <c r="Y295" s="36">
        <f t="shared" si="74"/>
        <v>221.39819999999997</v>
      </c>
      <c r="Z295" s="36">
        <f t="shared" si="75"/>
        <v>291.01729999999998</v>
      </c>
      <c r="AA295" s="36">
        <f t="shared" si="76"/>
        <v>100.922</v>
      </c>
      <c r="AB295" s="66">
        <f t="shared" si="77"/>
        <v>38</v>
      </c>
      <c r="AC295" s="19">
        <f t="shared" si="78"/>
        <v>23244.285714285714</v>
      </c>
      <c r="AD295" s="20">
        <f t="shared" si="79"/>
        <v>162710</v>
      </c>
      <c r="AE295" s="192">
        <f t="shared" si="80"/>
        <v>1131.4214999999999</v>
      </c>
    </row>
    <row r="296" spans="1:31" ht="15.4" x14ac:dyDescent="0.45">
      <c r="A296" s="4">
        <v>1</v>
      </c>
      <c r="B296" s="85">
        <v>627</v>
      </c>
      <c r="C296" s="91">
        <f t="shared" si="66"/>
        <v>0</v>
      </c>
      <c r="D296" s="50" t="s">
        <v>32</v>
      </c>
      <c r="E296" s="5" t="s">
        <v>32</v>
      </c>
      <c r="F296" s="79" t="s">
        <v>32</v>
      </c>
      <c r="G296" s="5" t="s">
        <v>32</v>
      </c>
      <c r="H296" s="79">
        <v>18340</v>
      </c>
      <c r="I296" s="5">
        <v>4040</v>
      </c>
      <c r="J296" s="79">
        <v>6700</v>
      </c>
      <c r="K296" s="5">
        <v>6360</v>
      </c>
      <c r="L296" s="79">
        <v>4420</v>
      </c>
      <c r="M296" s="5">
        <v>4280</v>
      </c>
      <c r="N296" s="79">
        <v>4610</v>
      </c>
      <c r="O296" s="7" t="s">
        <v>32</v>
      </c>
      <c r="P296" s="35"/>
      <c r="Q296" s="65">
        <f t="shared" si="67"/>
        <v>38</v>
      </c>
      <c r="R296" s="36">
        <f t="shared" si="68"/>
        <v>38</v>
      </c>
      <c r="S296" s="36">
        <f t="shared" si="69"/>
        <v>38</v>
      </c>
      <c r="T296" s="36">
        <f t="shared" si="70"/>
        <v>38</v>
      </c>
      <c r="U296" s="36">
        <f t="shared" si="81"/>
        <v>78.348000000000013</v>
      </c>
      <c r="V296" s="36">
        <f t="shared" si="71"/>
        <v>46.888000000000005</v>
      </c>
      <c r="W296" s="36">
        <f t="shared" si="72"/>
        <v>52.74</v>
      </c>
      <c r="X296" s="36">
        <f t="shared" si="73"/>
        <v>51.992000000000004</v>
      </c>
      <c r="Y296" s="36">
        <f t="shared" si="74"/>
        <v>47.724000000000004</v>
      </c>
      <c r="Z296" s="36">
        <f t="shared" si="75"/>
        <v>47.416000000000004</v>
      </c>
      <c r="AA296" s="36">
        <f t="shared" si="76"/>
        <v>48.142000000000003</v>
      </c>
      <c r="AB296" s="66">
        <f t="shared" si="77"/>
        <v>38</v>
      </c>
      <c r="AC296" s="19">
        <f t="shared" si="78"/>
        <v>6964.2857142857147</v>
      </c>
      <c r="AD296" s="20">
        <f t="shared" si="79"/>
        <v>48750</v>
      </c>
      <c r="AE296" s="192">
        <f t="shared" si="80"/>
        <v>563.25</v>
      </c>
    </row>
    <row r="297" spans="1:31" ht="15.4" x14ac:dyDescent="0.45">
      <c r="A297" s="4">
        <v>1</v>
      </c>
      <c r="B297" s="85">
        <v>628</v>
      </c>
      <c r="C297" s="91">
        <f t="shared" si="66"/>
        <v>0</v>
      </c>
      <c r="D297" s="50" t="s">
        <v>32</v>
      </c>
      <c r="E297" s="5" t="s">
        <v>32</v>
      </c>
      <c r="F297" s="79" t="s">
        <v>32</v>
      </c>
      <c r="G297" s="5" t="s">
        <v>32</v>
      </c>
      <c r="H297" s="79">
        <v>9130</v>
      </c>
      <c r="I297" s="5">
        <v>2050</v>
      </c>
      <c r="J297" s="79">
        <v>1450</v>
      </c>
      <c r="K297" s="5">
        <v>960</v>
      </c>
      <c r="L297" s="79">
        <v>1740</v>
      </c>
      <c r="M297" s="5">
        <v>2270</v>
      </c>
      <c r="N297" s="79">
        <v>2660</v>
      </c>
      <c r="O297" s="7" t="s">
        <v>32</v>
      </c>
      <c r="P297" s="35"/>
      <c r="Q297" s="65">
        <f t="shared" si="67"/>
        <v>38</v>
      </c>
      <c r="R297" s="36">
        <f t="shared" si="68"/>
        <v>38</v>
      </c>
      <c r="S297" s="36">
        <f t="shared" si="69"/>
        <v>38</v>
      </c>
      <c r="T297" s="36">
        <f t="shared" si="70"/>
        <v>38</v>
      </c>
      <c r="U297" s="36">
        <f t="shared" si="81"/>
        <v>58.085999999999999</v>
      </c>
      <c r="V297" s="36">
        <f t="shared" si="71"/>
        <v>42.51</v>
      </c>
      <c r="W297" s="36">
        <f t="shared" si="72"/>
        <v>41.19</v>
      </c>
      <c r="X297" s="36">
        <f t="shared" si="73"/>
        <v>40.112000000000002</v>
      </c>
      <c r="Y297" s="36">
        <f t="shared" si="74"/>
        <v>41.828000000000003</v>
      </c>
      <c r="Z297" s="36">
        <f t="shared" si="75"/>
        <v>42.994</v>
      </c>
      <c r="AA297" s="36">
        <f t="shared" si="76"/>
        <v>43.852000000000004</v>
      </c>
      <c r="AB297" s="66">
        <f t="shared" si="77"/>
        <v>38</v>
      </c>
      <c r="AC297" s="19">
        <f t="shared" si="78"/>
        <v>2894.2857142857142</v>
      </c>
      <c r="AD297" s="20">
        <f t="shared" si="79"/>
        <v>20260</v>
      </c>
      <c r="AE297" s="192">
        <f t="shared" si="80"/>
        <v>500.572</v>
      </c>
    </row>
    <row r="298" spans="1:31" ht="15.4" x14ac:dyDescent="0.45">
      <c r="A298" s="4">
        <v>1</v>
      </c>
      <c r="B298" s="85">
        <v>629</v>
      </c>
      <c r="C298" s="91">
        <f t="shared" si="66"/>
        <v>0</v>
      </c>
      <c r="D298" s="50" t="s">
        <v>32</v>
      </c>
      <c r="E298" s="5" t="s">
        <v>32</v>
      </c>
      <c r="F298" s="79" t="s">
        <v>32</v>
      </c>
      <c r="G298" s="5" t="s">
        <v>32</v>
      </c>
      <c r="H298" s="79">
        <v>32090</v>
      </c>
      <c r="I298" s="5">
        <v>4240</v>
      </c>
      <c r="J298" s="79">
        <v>4800</v>
      </c>
      <c r="K298" s="5">
        <v>2170</v>
      </c>
      <c r="L298" s="79">
        <v>7110</v>
      </c>
      <c r="M298" s="5">
        <v>4030</v>
      </c>
      <c r="N298" s="79">
        <v>4690</v>
      </c>
      <c r="O298" s="7" t="s">
        <v>32</v>
      </c>
      <c r="P298" s="35"/>
      <c r="Q298" s="65">
        <f t="shared" si="67"/>
        <v>38</v>
      </c>
      <c r="R298" s="36">
        <f t="shared" si="68"/>
        <v>38</v>
      </c>
      <c r="S298" s="36">
        <f t="shared" si="69"/>
        <v>38</v>
      </c>
      <c r="T298" s="36">
        <f t="shared" si="70"/>
        <v>38</v>
      </c>
      <c r="U298" s="36">
        <f t="shared" si="81"/>
        <v>108.59800000000001</v>
      </c>
      <c r="V298" s="36">
        <f t="shared" si="71"/>
        <v>47.328000000000003</v>
      </c>
      <c r="W298" s="36">
        <f t="shared" si="72"/>
        <v>48.56</v>
      </c>
      <c r="X298" s="36">
        <f t="shared" si="73"/>
        <v>42.774000000000001</v>
      </c>
      <c r="Y298" s="36">
        <f t="shared" si="74"/>
        <v>53.642000000000003</v>
      </c>
      <c r="Z298" s="36">
        <f t="shared" si="75"/>
        <v>46.866</v>
      </c>
      <c r="AA298" s="36">
        <f t="shared" si="76"/>
        <v>48.317999999999998</v>
      </c>
      <c r="AB298" s="66">
        <f t="shared" si="77"/>
        <v>38</v>
      </c>
      <c r="AC298" s="19">
        <f t="shared" si="78"/>
        <v>8447.1428571428569</v>
      </c>
      <c r="AD298" s="20">
        <f t="shared" si="79"/>
        <v>59130</v>
      </c>
      <c r="AE298" s="192">
        <f t="shared" si="80"/>
        <v>586.08600000000001</v>
      </c>
    </row>
    <row r="299" spans="1:31" ht="15.4" x14ac:dyDescent="0.45">
      <c r="A299" s="4">
        <v>1</v>
      </c>
      <c r="B299" s="85">
        <v>630</v>
      </c>
      <c r="C299" s="91">
        <f t="shared" si="66"/>
        <v>0</v>
      </c>
      <c r="D299" s="50" t="s">
        <v>32</v>
      </c>
      <c r="E299" s="5" t="s">
        <v>32</v>
      </c>
      <c r="F299" s="79" t="s">
        <v>32</v>
      </c>
      <c r="G299" s="5" t="s">
        <v>32</v>
      </c>
      <c r="H299" s="79">
        <v>13260</v>
      </c>
      <c r="I299" s="5">
        <v>5600</v>
      </c>
      <c r="J299" s="79">
        <v>5270</v>
      </c>
      <c r="K299" s="5">
        <v>4060</v>
      </c>
      <c r="L299" s="79">
        <v>6890</v>
      </c>
      <c r="M299" s="5">
        <v>4940</v>
      </c>
      <c r="N299" s="79">
        <v>6550</v>
      </c>
      <c r="O299" s="7" t="s">
        <v>32</v>
      </c>
      <c r="P299" s="35"/>
      <c r="Q299" s="65">
        <f t="shared" si="67"/>
        <v>38</v>
      </c>
      <c r="R299" s="36">
        <f t="shared" si="68"/>
        <v>38</v>
      </c>
      <c r="S299" s="36">
        <f t="shared" si="69"/>
        <v>38</v>
      </c>
      <c r="T299" s="36">
        <f t="shared" si="70"/>
        <v>38</v>
      </c>
      <c r="U299" s="36">
        <f t="shared" si="81"/>
        <v>67.171999999999997</v>
      </c>
      <c r="V299" s="36">
        <f t="shared" si="71"/>
        <v>50.32</v>
      </c>
      <c r="W299" s="36">
        <f t="shared" si="72"/>
        <v>49.594000000000001</v>
      </c>
      <c r="X299" s="36">
        <f t="shared" si="73"/>
        <v>46.932000000000002</v>
      </c>
      <c r="Y299" s="36">
        <f t="shared" si="74"/>
        <v>53.158000000000001</v>
      </c>
      <c r="Z299" s="36">
        <f t="shared" si="75"/>
        <v>48.868000000000002</v>
      </c>
      <c r="AA299" s="36">
        <f t="shared" si="76"/>
        <v>52.41</v>
      </c>
      <c r="AB299" s="66">
        <f t="shared" si="77"/>
        <v>38</v>
      </c>
      <c r="AC299" s="19">
        <f t="shared" si="78"/>
        <v>6652.8571428571431</v>
      </c>
      <c r="AD299" s="20">
        <f t="shared" si="79"/>
        <v>46570</v>
      </c>
      <c r="AE299" s="192">
        <f t="shared" si="80"/>
        <v>558.45400000000006</v>
      </c>
    </row>
    <row r="300" spans="1:31" ht="15.4" x14ac:dyDescent="0.45">
      <c r="A300" s="4">
        <v>1</v>
      </c>
      <c r="B300" s="85">
        <v>631</v>
      </c>
      <c r="C300" s="91">
        <f t="shared" si="66"/>
        <v>0</v>
      </c>
      <c r="D300" s="50" t="s">
        <v>32</v>
      </c>
      <c r="E300" s="5" t="s">
        <v>32</v>
      </c>
      <c r="F300" s="79" t="s">
        <v>32</v>
      </c>
      <c r="G300" s="5" t="s">
        <v>32</v>
      </c>
      <c r="H300" s="79">
        <v>7190</v>
      </c>
      <c r="I300" s="5">
        <v>1480</v>
      </c>
      <c r="J300" s="79">
        <v>1080</v>
      </c>
      <c r="K300" s="5">
        <v>720</v>
      </c>
      <c r="L300" s="79">
        <v>1050</v>
      </c>
      <c r="M300" s="5">
        <v>70</v>
      </c>
      <c r="N300" s="79">
        <v>60</v>
      </c>
      <c r="O300" s="7" t="s">
        <v>32</v>
      </c>
      <c r="P300" s="35"/>
      <c r="Q300" s="65">
        <f t="shared" si="67"/>
        <v>38</v>
      </c>
      <c r="R300" s="36">
        <f t="shared" si="68"/>
        <v>38</v>
      </c>
      <c r="S300" s="36">
        <f t="shared" si="69"/>
        <v>38</v>
      </c>
      <c r="T300" s="36">
        <f t="shared" si="70"/>
        <v>38</v>
      </c>
      <c r="U300" s="36">
        <f t="shared" si="81"/>
        <v>53.817999999999998</v>
      </c>
      <c r="V300" s="36">
        <f t="shared" si="71"/>
        <v>41.256</v>
      </c>
      <c r="W300" s="36">
        <f t="shared" si="72"/>
        <v>40.375999999999998</v>
      </c>
      <c r="X300" s="36">
        <f t="shared" si="73"/>
        <v>39.584000000000003</v>
      </c>
      <c r="Y300" s="36">
        <f t="shared" si="74"/>
        <v>40.31</v>
      </c>
      <c r="Z300" s="36">
        <f t="shared" si="75"/>
        <v>38.154000000000003</v>
      </c>
      <c r="AA300" s="36">
        <f t="shared" si="76"/>
        <v>38.131999999999998</v>
      </c>
      <c r="AB300" s="66">
        <f t="shared" si="77"/>
        <v>38</v>
      </c>
      <c r="AC300" s="19">
        <f t="shared" si="78"/>
        <v>1664.2857142857142</v>
      </c>
      <c r="AD300" s="20">
        <f t="shared" si="79"/>
        <v>11650</v>
      </c>
      <c r="AE300" s="192">
        <f t="shared" si="80"/>
        <v>481.63</v>
      </c>
    </row>
    <row r="301" spans="1:31" ht="15.4" x14ac:dyDescent="0.45">
      <c r="A301" s="4">
        <v>1</v>
      </c>
      <c r="B301" s="85">
        <v>632</v>
      </c>
      <c r="C301" s="91">
        <f t="shared" si="66"/>
        <v>0</v>
      </c>
      <c r="D301" s="50" t="s">
        <v>32</v>
      </c>
      <c r="E301" s="5" t="s">
        <v>32</v>
      </c>
      <c r="F301" s="79" t="s">
        <v>32</v>
      </c>
      <c r="G301" s="5" t="s">
        <v>32</v>
      </c>
      <c r="H301" s="79">
        <v>11800</v>
      </c>
      <c r="I301" s="5">
        <v>7930</v>
      </c>
      <c r="J301" s="79">
        <v>6530</v>
      </c>
      <c r="K301" s="5">
        <v>9340</v>
      </c>
      <c r="L301" s="79">
        <v>4980</v>
      </c>
      <c r="M301" s="5">
        <v>7230</v>
      </c>
      <c r="N301" s="79">
        <v>5580</v>
      </c>
      <c r="O301" s="7" t="s">
        <v>32</v>
      </c>
      <c r="P301" s="35"/>
      <c r="Q301" s="65">
        <f t="shared" si="67"/>
        <v>38</v>
      </c>
      <c r="R301" s="36">
        <f t="shared" si="68"/>
        <v>38</v>
      </c>
      <c r="S301" s="36">
        <f t="shared" si="69"/>
        <v>38</v>
      </c>
      <c r="T301" s="36">
        <f t="shared" si="70"/>
        <v>38</v>
      </c>
      <c r="U301" s="36">
        <f t="shared" si="81"/>
        <v>63.960000000000008</v>
      </c>
      <c r="V301" s="36">
        <f t="shared" si="71"/>
        <v>55.445999999999998</v>
      </c>
      <c r="W301" s="36">
        <f t="shared" si="72"/>
        <v>52.366</v>
      </c>
      <c r="X301" s="36">
        <f t="shared" si="73"/>
        <v>61.362000000000002</v>
      </c>
      <c r="Y301" s="36">
        <f t="shared" si="74"/>
        <v>48.956000000000003</v>
      </c>
      <c r="Z301" s="36">
        <f t="shared" si="75"/>
        <v>53.906000000000006</v>
      </c>
      <c r="AA301" s="36">
        <f t="shared" si="76"/>
        <v>50.276000000000003</v>
      </c>
      <c r="AB301" s="66">
        <f t="shared" si="77"/>
        <v>38</v>
      </c>
      <c r="AC301" s="19">
        <f t="shared" si="78"/>
        <v>7627.1428571428569</v>
      </c>
      <c r="AD301" s="20">
        <f t="shared" si="79"/>
        <v>53390</v>
      </c>
      <c r="AE301" s="192">
        <f t="shared" si="80"/>
        <v>576.27200000000005</v>
      </c>
    </row>
    <row r="302" spans="1:31" ht="15.4" x14ac:dyDescent="0.45">
      <c r="A302" s="4">
        <v>1</v>
      </c>
      <c r="B302" s="85">
        <v>633</v>
      </c>
      <c r="C302" s="91">
        <f t="shared" si="66"/>
        <v>0</v>
      </c>
      <c r="D302" s="50" t="s">
        <v>32</v>
      </c>
      <c r="E302" s="5" t="s">
        <v>32</v>
      </c>
      <c r="F302" s="79" t="s">
        <v>32</v>
      </c>
      <c r="G302" s="5" t="s">
        <v>32</v>
      </c>
      <c r="H302" s="79">
        <v>13210</v>
      </c>
      <c r="I302" s="5">
        <v>4640</v>
      </c>
      <c r="J302" s="79">
        <v>3820</v>
      </c>
      <c r="K302" s="5">
        <v>1650</v>
      </c>
      <c r="L302" s="79">
        <v>3420</v>
      </c>
      <c r="M302" s="5">
        <v>3020</v>
      </c>
      <c r="N302" s="79">
        <v>2180</v>
      </c>
      <c r="O302" s="7" t="s">
        <v>32</v>
      </c>
      <c r="P302" s="35"/>
      <c r="Q302" s="65">
        <f t="shared" si="67"/>
        <v>38</v>
      </c>
      <c r="R302" s="36">
        <f t="shared" si="68"/>
        <v>38</v>
      </c>
      <c r="S302" s="36">
        <f t="shared" si="69"/>
        <v>38</v>
      </c>
      <c r="T302" s="36">
        <f t="shared" si="70"/>
        <v>38</v>
      </c>
      <c r="U302" s="36">
        <f t="shared" si="81"/>
        <v>67.062000000000012</v>
      </c>
      <c r="V302" s="36">
        <f t="shared" si="71"/>
        <v>48.207999999999998</v>
      </c>
      <c r="W302" s="36">
        <f t="shared" si="72"/>
        <v>46.403999999999996</v>
      </c>
      <c r="X302" s="36">
        <f t="shared" si="73"/>
        <v>41.63</v>
      </c>
      <c r="Y302" s="36">
        <f t="shared" si="74"/>
        <v>45.524000000000001</v>
      </c>
      <c r="Z302" s="36">
        <f t="shared" si="75"/>
        <v>44.643999999999998</v>
      </c>
      <c r="AA302" s="36">
        <f t="shared" si="76"/>
        <v>42.795999999999999</v>
      </c>
      <c r="AB302" s="66">
        <f t="shared" si="77"/>
        <v>38</v>
      </c>
      <c r="AC302" s="19">
        <f t="shared" si="78"/>
        <v>4562.8571428571431</v>
      </c>
      <c r="AD302" s="20">
        <f t="shared" si="79"/>
        <v>31940</v>
      </c>
      <c r="AE302" s="192">
        <f t="shared" si="80"/>
        <v>526.26800000000003</v>
      </c>
    </row>
    <row r="303" spans="1:31" ht="15.4" x14ac:dyDescent="0.45">
      <c r="A303" s="4">
        <v>1</v>
      </c>
      <c r="B303" s="85">
        <v>634</v>
      </c>
      <c r="C303" s="91">
        <f t="shared" si="66"/>
        <v>0</v>
      </c>
      <c r="D303" s="50" t="s">
        <v>32</v>
      </c>
      <c r="E303" s="5" t="s">
        <v>32</v>
      </c>
      <c r="F303" s="79" t="s">
        <v>32</v>
      </c>
      <c r="G303" s="5" t="s">
        <v>32</v>
      </c>
      <c r="H303" s="79">
        <v>20270</v>
      </c>
      <c r="I303" s="5">
        <v>10710</v>
      </c>
      <c r="J303" s="79">
        <v>11800</v>
      </c>
      <c r="K303" s="5">
        <v>8260</v>
      </c>
      <c r="L303" s="79">
        <v>8700</v>
      </c>
      <c r="M303" s="5">
        <v>6880</v>
      </c>
      <c r="N303" s="79">
        <v>1640</v>
      </c>
      <c r="O303" s="7" t="s">
        <v>32</v>
      </c>
      <c r="P303" s="35"/>
      <c r="Q303" s="65">
        <f t="shared" si="67"/>
        <v>38</v>
      </c>
      <c r="R303" s="36">
        <f t="shared" si="68"/>
        <v>38</v>
      </c>
      <c r="S303" s="36">
        <f t="shared" si="69"/>
        <v>38</v>
      </c>
      <c r="T303" s="36">
        <f t="shared" si="70"/>
        <v>38</v>
      </c>
      <c r="U303" s="36">
        <f t="shared" si="81"/>
        <v>82.593999999999994</v>
      </c>
      <c r="V303" s="36">
        <f t="shared" si="71"/>
        <v>67.253</v>
      </c>
      <c r="W303" s="36">
        <f t="shared" si="72"/>
        <v>71.94</v>
      </c>
      <c r="X303" s="36">
        <f t="shared" si="73"/>
        <v>56.718000000000004</v>
      </c>
      <c r="Y303" s="36">
        <f t="shared" si="74"/>
        <v>58.61</v>
      </c>
      <c r="Z303" s="36">
        <f t="shared" si="75"/>
        <v>53.136000000000003</v>
      </c>
      <c r="AA303" s="36">
        <f t="shared" si="76"/>
        <v>41.607999999999997</v>
      </c>
      <c r="AB303" s="66">
        <f t="shared" si="77"/>
        <v>38</v>
      </c>
      <c r="AC303" s="19">
        <f t="shared" si="78"/>
        <v>9751.4285714285706</v>
      </c>
      <c r="AD303" s="20">
        <f t="shared" si="79"/>
        <v>68260</v>
      </c>
      <c r="AE303" s="192">
        <f t="shared" si="80"/>
        <v>621.85899999999992</v>
      </c>
    </row>
    <row r="304" spans="1:31" ht="15.4" x14ac:dyDescent="0.45">
      <c r="A304" s="4">
        <v>1</v>
      </c>
      <c r="B304" s="85">
        <v>635</v>
      </c>
      <c r="C304" s="91">
        <f t="shared" si="66"/>
        <v>0</v>
      </c>
      <c r="D304" s="50" t="s">
        <v>32</v>
      </c>
      <c r="E304" s="5" t="s">
        <v>32</v>
      </c>
      <c r="F304" s="79" t="s">
        <v>32</v>
      </c>
      <c r="G304" s="5" t="s">
        <v>32</v>
      </c>
      <c r="H304" s="79">
        <v>7820</v>
      </c>
      <c r="I304" s="5">
        <v>3160</v>
      </c>
      <c r="J304" s="79">
        <v>3050</v>
      </c>
      <c r="K304" s="5">
        <v>690</v>
      </c>
      <c r="L304" s="79">
        <v>1370</v>
      </c>
      <c r="M304" s="5">
        <v>970</v>
      </c>
      <c r="N304" s="79">
        <v>500</v>
      </c>
      <c r="O304" s="7" t="s">
        <v>32</v>
      </c>
      <c r="P304" s="35"/>
      <c r="Q304" s="65">
        <f t="shared" si="67"/>
        <v>38</v>
      </c>
      <c r="R304" s="36">
        <f t="shared" si="68"/>
        <v>38</v>
      </c>
      <c r="S304" s="36">
        <f t="shared" si="69"/>
        <v>38</v>
      </c>
      <c r="T304" s="36">
        <f t="shared" si="70"/>
        <v>38</v>
      </c>
      <c r="U304" s="36">
        <f t="shared" si="81"/>
        <v>55.204000000000001</v>
      </c>
      <c r="V304" s="36">
        <f t="shared" si="71"/>
        <v>44.951999999999998</v>
      </c>
      <c r="W304" s="36">
        <f t="shared" si="72"/>
        <v>44.71</v>
      </c>
      <c r="X304" s="36">
        <f t="shared" si="73"/>
        <v>39.518000000000001</v>
      </c>
      <c r="Y304" s="36">
        <f t="shared" si="74"/>
        <v>41.014000000000003</v>
      </c>
      <c r="Z304" s="36">
        <f t="shared" si="75"/>
        <v>40.134</v>
      </c>
      <c r="AA304" s="36">
        <f t="shared" si="76"/>
        <v>39.1</v>
      </c>
      <c r="AB304" s="66">
        <f t="shared" si="77"/>
        <v>38</v>
      </c>
      <c r="AC304" s="19">
        <f t="shared" si="78"/>
        <v>2508.5714285714284</v>
      </c>
      <c r="AD304" s="20">
        <f t="shared" si="79"/>
        <v>17560</v>
      </c>
      <c r="AE304" s="192">
        <f t="shared" si="80"/>
        <v>494.63200000000006</v>
      </c>
    </row>
    <row r="305" spans="1:31" ht="15.4" x14ac:dyDescent="0.45">
      <c r="A305" s="4">
        <v>1</v>
      </c>
      <c r="B305" s="85">
        <v>637</v>
      </c>
      <c r="C305" s="91">
        <f t="shared" si="66"/>
        <v>0</v>
      </c>
      <c r="D305" s="50" t="s">
        <v>32</v>
      </c>
      <c r="E305" s="5" t="s">
        <v>32</v>
      </c>
      <c r="F305" s="79" t="s">
        <v>32</v>
      </c>
      <c r="G305" s="5" t="s">
        <v>32</v>
      </c>
      <c r="H305" s="79">
        <v>31000</v>
      </c>
      <c r="I305" s="5">
        <v>28030</v>
      </c>
      <c r="J305" s="79">
        <v>32830</v>
      </c>
      <c r="K305" s="5">
        <v>26380</v>
      </c>
      <c r="L305" s="79">
        <v>93230</v>
      </c>
      <c r="M305" s="5">
        <v>74500</v>
      </c>
      <c r="N305" s="79">
        <v>11070</v>
      </c>
      <c r="O305" s="7" t="s">
        <v>32</v>
      </c>
      <c r="P305" s="35"/>
      <c r="Q305" s="65">
        <f t="shared" si="67"/>
        <v>38</v>
      </c>
      <c r="R305" s="36">
        <f t="shared" si="68"/>
        <v>38</v>
      </c>
      <c r="S305" s="36">
        <f t="shared" si="69"/>
        <v>38</v>
      </c>
      <c r="T305" s="36">
        <f t="shared" si="70"/>
        <v>38</v>
      </c>
      <c r="U305" s="36">
        <f t="shared" si="81"/>
        <v>106.2</v>
      </c>
      <c r="V305" s="36">
        <f t="shared" si="71"/>
        <v>141.8229</v>
      </c>
      <c r="W305" s="36">
        <f t="shared" si="72"/>
        <v>177.48689999999999</v>
      </c>
      <c r="X305" s="36">
        <f t="shared" si="73"/>
        <v>134.63399999999999</v>
      </c>
      <c r="Y305" s="36">
        <f t="shared" si="74"/>
        <v>626.25890000000004</v>
      </c>
      <c r="Z305" s="36">
        <f t="shared" si="75"/>
        <v>487.09500000000003</v>
      </c>
      <c r="AA305" s="36">
        <f t="shared" si="76"/>
        <v>68.801000000000002</v>
      </c>
      <c r="AB305" s="66">
        <f t="shared" si="77"/>
        <v>38</v>
      </c>
      <c r="AC305" s="19">
        <f t="shared" si="78"/>
        <v>42434.285714285717</v>
      </c>
      <c r="AD305" s="20">
        <f t="shared" si="79"/>
        <v>297040</v>
      </c>
      <c r="AE305" s="192">
        <f t="shared" si="80"/>
        <v>1932.2987000000001</v>
      </c>
    </row>
    <row r="306" spans="1:31" ht="15.4" x14ac:dyDescent="0.45">
      <c r="A306" s="4">
        <v>1</v>
      </c>
      <c r="B306" s="85">
        <v>638</v>
      </c>
      <c r="C306" s="91">
        <f t="shared" si="66"/>
        <v>0</v>
      </c>
      <c r="D306" s="50" t="s">
        <v>32</v>
      </c>
      <c r="E306" s="5" t="s">
        <v>32</v>
      </c>
      <c r="F306" s="79" t="s">
        <v>32</v>
      </c>
      <c r="G306" s="5" t="s">
        <v>32</v>
      </c>
      <c r="H306" s="79">
        <v>9060</v>
      </c>
      <c r="I306" s="5">
        <v>12620</v>
      </c>
      <c r="J306" s="79">
        <v>16910</v>
      </c>
      <c r="K306" s="5">
        <v>17490</v>
      </c>
      <c r="L306" s="79">
        <v>22270</v>
      </c>
      <c r="M306" s="5">
        <v>18230</v>
      </c>
      <c r="N306" s="79">
        <v>2920</v>
      </c>
      <c r="O306" s="7" t="s">
        <v>32</v>
      </c>
      <c r="P306" s="35"/>
      <c r="Q306" s="65">
        <f t="shared" si="67"/>
        <v>38</v>
      </c>
      <c r="R306" s="36">
        <f t="shared" si="68"/>
        <v>38</v>
      </c>
      <c r="S306" s="36">
        <f t="shared" si="69"/>
        <v>38</v>
      </c>
      <c r="T306" s="36">
        <f t="shared" si="70"/>
        <v>38</v>
      </c>
      <c r="U306" s="36">
        <f t="shared" si="81"/>
        <v>57.932000000000002</v>
      </c>
      <c r="V306" s="36">
        <f t="shared" si="71"/>
        <v>75.466000000000008</v>
      </c>
      <c r="W306" s="36">
        <f t="shared" si="72"/>
        <v>93.913000000000011</v>
      </c>
      <c r="X306" s="36">
        <f t="shared" si="73"/>
        <v>96.407000000000011</v>
      </c>
      <c r="Y306" s="36">
        <f t="shared" si="74"/>
        <v>116.961</v>
      </c>
      <c r="Z306" s="36">
        <f t="shared" si="75"/>
        <v>99.588999999999999</v>
      </c>
      <c r="AA306" s="36">
        <f t="shared" si="76"/>
        <v>44.423999999999999</v>
      </c>
      <c r="AB306" s="66">
        <f t="shared" si="77"/>
        <v>38</v>
      </c>
      <c r="AC306" s="19">
        <f t="shared" si="78"/>
        <v>14214.285714285714</v>
      </c>
      <c r="AD306" s="20">
        <f t="shared" si="79"/>
        <v>99500</v>
      </c>
      <c r="AE306" s="192">
        <f t="shared" si="80"/>
        <v>774.69200000000001</v>
      </c>
    </row>
    <row r="307" spans="1:31" ht="15.4" x14ac:dyDescent="0.45">
      <c r="A307" s="4">
        <v>1</v>
      </c>
      <c r="B307" s="85">
        <v>639</v>
      </c>
      <c r="C307" s="91">
        <f t="shared" si="66"/>
        <v>0</v>
      </c>
      <c r="D307" s="50" t="s">
        <v>32</v>
      </c>
      <c r="E307" s="5" t="s">
        <v>32</v>
      </c>
      <c r="F307" s="79" t="s">
        <v>32</v>
      </c>
      <c r="G307" s="5" t="s">
        <v>32</v>
      </c>
      <c r="H307" s="79">
        <v>5570</v>
      </c>
      <c r="I307" s="5">
        <v>820</v>
      </c>
      <c r="J307" s="79">
        <v>5050</v>
      </c>
      <c r="K307" s="5">
        <v>9660</v>
      </c>
      <c r="L307" s="79">
        <v>19460</v>
      </c>
      <c r="M307" s="5">
        <v>15300</v>
      </c>
      <c r="N307" s="79">
        <v>7260</v>
      </c>
      <c r="O307" s="7" t="s">
        <v>32</v>
      </c>
      <c r="P307" s="35"/>
      <c r="Q307" s="65">
        <f t="shared" si="67"/>
        <v>38</v>
      </c>
      <c r="R307" s="36">
        <f t="shared" si="68"/>
        <v>38</v>
      </c>
      <c r="S307" s="36">
        <f t="shared" si="69"/>
        <v>38</v>
      </c>
      <c r="T307" s="36">
        <f t="shared" si="70"/>
        <v>38</v>
      </c>
      <c r="U307" s="36">
        <f t="shared" si="81"/>
        <v>50.254000000000005</v>
      </c>
      <c r="V307" s="36">
        <f t="shared" si="71"/>
        <v>39.804000000000002</v>
      </c>
      <c r="W307" s="36">
        <f t="shared" si="72"/>
        <v>49.11</v>
      </c>
      <c r="X307" s="36">
        <f t="shared" si="73"/>
        <v>62.738</v>
      </c>
      <c r="Y307" s="36">
        <f t="shared" si="74"/>
        <v>104.878</v>
      </c>
      <c r="Z307" s="36">
        <f t="shared" si="75"/>
        <v>86.99</v>
      </c>
      <c r="AA307" s="36">
        <f t="shared" si="76"/>
        <v>53.972000000000001</v>
      </c>
      <c r="AB307" s="66">
        <f t="shared" si="77"/>
        <v>38</v>
      </c>
      <c r="AC307" s="19">
        <f t="shared" si="78"/>
        <v>9017.1428571428569</v>
      </c>
      <c r="AD307" s="20">
        <f t="shared" si="79"/>
        <v>63120</v>
      </c>
      <c r="AE307" s="192">
        <f t="shared" si="80"/>
        <v>637.74599999999998</v>
      </c>
    </row>
    <row r="308" spans="1:31" ht="15.4" x14ac:dyDescent="0.45">
      <c r="A308" s="4">
        <v>1</v>
      </c>
      <c r="B308" s="85">
        <v>640</v>
      </c>
      <c r="C308" s="91">
        <f t="shared" si="66"/>
        <v>0</v>
      </c>
      <c r="D308" s="50" t="s">
        <v>32</v>
      </c>
      <c r="E308" s="5" t="s">
        <v>32</v>
      </c>
      <c r="F308" s="79" t="s">
        <v>32</v>
      </c>
      <c r="G308" s="5">
        <v>4850</v>
      </c>
      <c r="H308" s="79">
        <v>3380</v>
      </c>
      <c r="I308" s="5">
        <v>2780</v>
      </c>
      <c r="J308" s="79">
        <v>2120</v>
      </c>
      <c r="K308" s="5" t="s">
        <v>32</v>
      </c>
      <c r="L308" s="79" t="s">
        <v>32</v>
      </c>
      <c r="M308" s="5" t="s">
        <v>32</v>
      </c>
      <c r="N308" s="79">
        <v>8800</v>
      </c>
      <c r="O308" s="7" t="s">
        <v>32</v>
      </c>
      <c r="P308" s="35"/>
      <c r="Q308" s="65">
        <f t="shared" si="67"/>
        <v>38</v>
      </c>
      <c r="R308" s="36">
        <f t="shared" si="68"/>
        <v>38</v>
      </c>
      <c r="S308" s="36">
        <f t="shared" si="69"/>
        <v>38</v>
      </c>
      <c r="T308" s="36">
        <f t="shared" si="70"/>
        <v>48.67</v>
      </c>
      <c r="U308" s="36">
        <f t="shared" si="81"/>
        <v>45.436</v>
      </c>
      <c r="V308" s="36">
        <f t="shared" si="71"/>
        <v>44.116</v>
      </c>
      <c r="W308" s="36">
        <f t="shared" si="72"/>
        <v>42.664000000000001</v>
      </c>
      <c r="X308" s="36">
        <f t="shared" si="73"/>
        <v>38</v>
      </c>
      <c r="Y308" s="36">
        <f t="shared" si="74"/>
        <v>38</v>
      </c>
      <c r="Z308" s="36">
        <f t="shared" si="75"/>
        <v>38</v>
      </c>
      <c r="AA308" s="36">
        <f t="shared" si="76"/>
        <v>59.04</v>
      </c>
      <c r="AB308" s="66">
        <f t="shared" si="77"/>
        <v>38</v>
      </c>
      <c r="AC308" s="19">
        <f t="shared" si="78"/>
        <v>4386</v>
      </c>
      <c r="AD308" s="20">
        <f t="shared" si="79"/>
        <v>21930</v>
      </c>
      <c r="AE308" s="192">
        <f t="shared" si="80"/>
        <v>505.92600000000004</v>
      </c>
    </row>
    <row r="309" spans="1:31" ht="15.4" x14ac:dyDescent="0.45">
      <c r="A309" s="4">
        <v>1</v>
      </c>
      <c r="B309" s="85">
        <v>641</v>
      </c>
      <c r="C309" s="91">
        <f t="shared" si="66"/>
        <v>0</v>
      </c>
      <c r="D309" s="50" t="s">
        <v>32</v>
      </c>
      <c r="E309" s="5" t="s">
        <v>32</v>
      </c>
      <c r="F309" s="79" t="s">
        <v>32</v>
      </c>
      <c r="G309" s="5" t="s">
        <v>32</v>
      </c>
      <c r="H309" s="79">
        <v>24900</v>
      </c>
      <c r="I309" s="5">
        <v>75350</v>
      </c>
      <c r="J309" s="79">
        <v>96410</v>
      </c>
      <c r="K309" s="5">
        <v>61830</v>
      </c>
      <c r="L309" s="79">
        <v>77390</v>
      </c>
      <c r="M309" s="5">
        <v>18380</v>
      </c>
      <c r="N309" s="79">
        <v>640</v>
      </c>
      <c r="O309" s="7" t="s">
        <v>32</v>
      </c>
      <c r="P309" s="35"/>
      <c r="Q309" s="65">
        <f t="shared" si="67"/>
        <v>38</v>
      </c>
      <c r="R309" s="36">
        <f t="shared" si="68"/>
        <v>38</v>
      </c>
      <c r="S309" s="36">
        <f t="shared" si="69"/>
        <v>38</v>
      </c>
      <c r="T309" s="36">
        <f t="shared" si="70"/>
        <v>38</v>
      </c>
      <c r="U309" s="36">
        <f t="shared" si="81"/>
        <v>92.78</v>
      </c>
      <c r="V309" s="36">
        <f t="shared" si="71"/>
        <v>493.41049999999996</v>
      </c>
      <c r="W309" s="36">
        <f t="shared" si="72"/>
        <v>649.88630000000001</v>
      </c>
      <c r="X309" s="36">
        <f t="shared" si="73"/>
        <v>392.95689999999996</v>
      </c>
      <c r="Y309" s="36">
        <f t="shared" si="74"/>
        <v>508.56769999999995</v>
      </c>
      <c r="Z309" s="36">
        <f t="shared" si="75"/>
        <v>100.23400000000001</v>
      </c>
      <c r="AA309" s="36">
        <f t="shared" si="76"/>
        <v>39.408000000000001</v>
      </c>
      <c r="AB309" s="66">
        <f t="shared" si="77"/>
        <v>38</v>
      </c>
      <c r="AC309" s="19">
        <f t="shared" si="78"/>
        <v>50700</v>
      </c>
      <c r="AD309" s="20">
        <f t="shared" si="79"/>
        <v>354900</v>
      </c>
      <c r="AE309" s="192">
        <f t="shared" si="80"/>
        <v>2467.2433999999994</v>
      </c>
    </row>
    <row r="310" spans="1:31" ht="15.4" x14ac:dyDescent="0.45">
      <c r="A310" s="4">
        <v>1</v>
      </c>
      <c r="B310" s="85">
        <v>642</v>
      </c>
      <c r="C310" s="91">
        <f t="shared" si="66"/>
        <v>0</v>
      </c>
      <c r="D310" s="50" t="s">
        <v>32</v>
      </c>
      <c r="E310" s="5" t="s">
        <v>32</v>
      </c>
      <c r="F310" s="79" t="s">
        <v>32</v>
      </c>
      <c r="G310" s="5" t="s">
        <v>32</v>
      </c>
      <c r="H310" s="79">
        <v>21060</v>
      </c>
      <c r="I310" s="5">
        <v>36030</v>
      </c>
      <c r="J310" s="79">
        <v>39430</v>
      </c>
      <c r="K310" s="5">
        <v>29770</v>
      </c>
      <c r="L310" s="79">
        <v>32270</v>
      </c>
      <c r="M310" s="5">
        <v>35810</v>
      </c>
      <c r="N310" s="79">
        <v>21030</v>
      </c>
      <c r="O310" s="7" t="s">
        <v>32</v>
      </c>
      <c r="P310" s="35"/>
      <c r="Q310" s="65">
        <f t="shared" si="67"/>
        <v>38</v>
      </c>
      <c r="R310" s="36">
        <f t="shared" si="68"/>
        <v>38</v>
      </c>
      <c r="S310" s="36">
        <f t="shared" si="69"/>
        <v>38</v>
      </c>
      <c r="T310" s="36">
        <f t="shared" si="70"/>
        <v>38</v>
      </c>
      <c r="U310" s="36">
        <f t="shared" si="81"/>
        <v>84.331999999999994</v>
      </c>
      <c r="V310" s="36">
        <f t="shared" si="71"/>
        <v>201.2629</v>
      </c>
      <c r="W310" s="36">
        <f t="shared" si="72"/>
        <v>226.5249</v>
      </c>
      <c r="X310" s="36">
        <f t="shared" si="73"/>
        <v>154.75110000000001</v>
      </c>
      <c r="Y310" s="36">
        <f t="shared" si="74"/>
        <v>173.3261</v>
      </c>
      <c r="Z310" s="36">
        <f t="shared" si="75"/>
        <v>199.6283</v>
      </c>
      <c r="AA310" s="36">
        <f t="shared" si="76"/>
        <v>111.62899999999999</v>
      </c>
      <c r="AB310" s="66">
        <f t="shared" si="77"/>
        <v>38</v>
      </c>
      <c r="AC310" s="19">
        <f t="shared" si="78"/>
        <v>30771.428571428572</v>
      </c>
      <c r="AD310" s="20">
        <f t="shared" si="79"/>
        <v>215400</v>
      </c>
      <c r="AE310" s="192">
        <f t="shared" si="80"/>
        <v>1341.4542999999999</v>
      </c>
    </row>
    <row r="311" spans="1:31" ht="15.4" x14ac:dyDescent="0.45">
      <c r="A311" s="4">
        <v>1</v>
      </c>
      <c r="B311" s="85">
        <v>643</v>
      </c>
      <c r="C311" s="91">
        <f t="shared" si="66"/>
        <v>0</v>
      </c>
      <c r="D311" s="50" t="s">
        <v>32</v>
      </c>
      <c r="E311" s="5" t="s">
        <v>32</v>
      </c>
      <c r="F311" s="79" t="s">
        <v>32</v>
      </c>
      <c r="G311" s="5" t="s">
        <v>32</v>
      </c>
      <c r="H311" s="79">
        <v>7360</v>
      </c>
      <c r="I311" s="5">
        <v>2960</v>
      </c>
      <c r="J311" s="79">
        <v>3590</v>
      </c>
      <c r="K311" s="5">
        <v>1500</v>
      </c>
      <c r="L311" s="79">
        <v>4860</v>
      </c>
      <c r="M311" s="5">
        <v>3190</v>
      </c>
      <c r="N311" s="79">
        <v>560</v>
      </c>
      <c r="O311" s="7" t="s">
        <v>32</v>
      </c>
      <c r="P311" s="35"/>
      <c r="Q311" s="65">
        <f t="shared" si="67"/>
        <v>38</v>
      </c>
      <c r="R311" s="36">
        <f t="shared" si="68"/>
        <v>38</v>
      </c>
      <c r="S311" s="36">
        <f t="shared" si="69"/>
        <v>38</v>
      </c>
      <c r="T311" s="36">
        <f t="shared" si="70"/>
        <v>38</v>
      </c>
      <c r="U311" s="36">
        <f t="shared" si="81"/>
        <v>54.192000000000007</v>
      </c>
      <c r="V311" s="36">
        <f t="shared" si="71"/>
        <v>44.512</v>
      </c>
      <c r="W311" s="36">
        <f t="shared" si="72"/>
        <v>45.898000000000003</v>
      </c>
      <c r="X311" s="36">
        <f t="shared" si="73"/>
        <v>41.3</v>
      </c>
      <c r="Y311" s="36">
        <f t="shared" si="74"/>
        <v>48.692</v>
      </c>
      <c r="Z311" s="36">
        <f t="shared" si="75"/>
        <v>45.018000000000001</v>
      </c>
      <c r="AA311" s="36">
        <f t="shared" si="76"/>
        <v>39.231999999999999</v>
      </c>
      <c r="AB311" s="66">
        <f t="shared" si="77"/>
        <v>38</v>
      </c>
      <c r="AC311" s="19">
        <f t="shared" si="78"/>
        <v>3431.4285714285716</v>
      </c>
      <c r="AD311" s="20">
        <f t="shared" si="79"/>
        <v>24020</v>
      </c>
      <c r="AE311" s="192">
        <f t="shared" si="80"/>
        <v>508.84400000000005</v>
      </c>
    </row>
    <row r="312" spans="1:31" ht="15.4" x14ac:dyDescent="0.45">
      <c r="A312" s="4">
        <v>1</v>
      </c>
      <c r="B312" s="85">
        <v>644</v>
      </c>
      <c r="C312" s="91">
        <f t="shared" si="66"/>
        <v>0</v>
      </c>
      <c r="D312" s="50" t="s">
        <v>32</v>
      </c>
      <c r="E312" s="5" t="s">
        <v>32</v>
      </c>
      <c r="F312" s="79" t="s">
        <v>32</v>
      </c>
      <c r="G312" s="5" t="s">
        <v>32</v>
      </c>
      <c r="H312" s="79">
        <v>790</v>
      </c>
      <c r="I312" s="5">
        <v>1510</v>
      </c>
      <c r="J312" s="79">
        <v>19780</v>
      </c>
      <c r="K312" s="5">
        <v>14010</v>
      </c>
      <c r="L312" s="79">
        <v>21380</v>
      </c>
      <c r="M312" s="5">
        <v>15340</v>
      </c>
      <c r="N312" s="79">
        <v>1940</v>
      </c>
      <c r="O312" s="7" t="s">
        <v>32</v>
      </c>
      <c r="P312" s="35"/>
      <c r="Q312" s="65">
        <f t="shared" si="67"/>
        <v>38</v>
      </c>
      <c r="R312" s="36">
        <f t="shared" si="68"/>
        <v>38</v>
      </c>
      <c r="S312" s="36">
        <f t="shared" si="69"/>
        <v>38</v>
      </c>
      <c r="T312" s="36">
        <f t="shared" si="70"/>
        <v>38</v>
      </c>
      <c r="U312" s="36">
        <f t="shared" si="81"/>
        <v>39.738</v>
      </c>
      <c r="V312" s="36">
        <f t="shared" si="71"/>
        <v>41.322000000000003</v>
      </c>
      <c r="W312" s="36">
        <f t="shared" si="72"/>
        <v>106.25399999999999</v>
      </c>
      <c r="X312" s="36">
        <f t="shared" si="73"/>
        <v>81.442999999999998</v>
      </c>
      <c r="Y312" s="36">
        <f t="shared" si="74"/>
        <v>113.134</v>
      </c>
      <c r="Z312" s="36">
        <f t="shared" si="75"/>
        <v>87.162000000000006</v>
      </c>
      <c r="AA312" s="36">
        <f t="shared" si="76"/>
        <v>42.268000000000001</v>
      </c>
      <c r="AB312" s="66">
        <f t="shared" si="77"/>
        <v>38</v>
      </c>
      <c r="AC312" s="19">
        <f t="shared" si="78"/>
        <v>10678.571428571429</v>
      </c>
      <c r="AD312" s="20">
        <f t="shared" si="79"/>
        <v>74750</v>
      </c>
      <c r="AE312" s="192">
        <f t="shared" si="80"/>
        <v>701.32100000000003</v>
      </c>
    </row>
    <row r="313" spans="1:31" ht="15.4" x14ac:dyDescent="0.45">
      <c r="A313" s="4">
        <v>1</v>
      </c>
      <c r="B313" s="85">
        <v>645</v>
      </c>
      <c r="C313" s="91">
        <f t="shared" si="66"/>
        <v>0</v>
      </c>
      <c r="D313" s="50" t="s">
        <v>32</v>
      </c>
      <c r="E313" s="5" t="s">
        <v>32</v>
      </c>
      <c r="F313" s="79" t="s">
        <v>32</v>
      </c>
      <c r="G313" s="5" t="s">
        <v>32</v>
      </c>
      <c r="H313" s="79">
        <v>310</v>
      </c>
      <c r="I313" s="5">
        <v>14770</v>
      </c>
      <c r="J313" s="79">
        <v>23960</v>
      </c>
      <c r="K313" s="5">
        <v>30340</v>
      </c>
      <c r="L313" s="79">
        <v>62060</v>
      </c>
      <c r="M313" s="5">
        <v>34790</v>
      </c>
      <c r="N313" s="79">
        <v>15660</v>
      </c>
      <c r="O313" s="7" t="s">
        <v>32</v>
      </c>
      <c r="P313" s="35"/>
      <c r="Q313" s="65">
        <f t="shared" si="67"/>
        <v>38</v>
      </c>
      <c r="R313" s="36">
        <f t="shared" si="68"/>
        <v>38</v>
      </c>
      <c r="S313" s="36">
        <f t="shared" si="69"/>
        <v>38</v>
      </c>
      <c r="T313" s="36">
        <f t="shared" si="70"/>
        <v>38</v>
      </c>
      <c r="U313" s="36">
        <f t="shared" si="81"/>
        <v>38.682000000000002</v>
      </c>
      <c r="V313" s="36">
        <f t="shared" si="71"/>
        <v>84.710999999999999</v>
      </c>
      <c r="W313" s="36">
        <f t="shared" si="72"/>
        <v>124.22800000000001</v>
      </c>
      <c r="X313" s="36">
        <f t="shared" si="73"/>
        <v>158.9862</v>
      </c>
      <c r="Y313" s="36">
        <f t="shared" si="74"/>
        <v>394.66579999999999</v>
      </c>
      <c r="Z313" s="36">
        <f t="shared" si="75"/>
        <v>192.0497</v>
      </c>
      <c r="AA313" s="36">
        <f t="shared" si="76"/>
        <v>88.538000000000011</v>
      </c>
      <c r="AB313" s="66">
        <f t="shared" si="77"/>
        <v>38</v>
      </c>
      <c r="AC313" s="19">
        <f t="shared" si="78"/>
        <v>25984.285714285714</v>
      </c>
      <c r="AD313" s="20">
        <f t="shared" si="79"/>
        <v>181890</v>
      </c>
      <c r="AE313" s="192">
        <f t="shared" si="80"/>
        <v>1271.8607</v>
      </c>
    </row>
    <row r="314" spans="1:31" ht="15.4" x14ac:dyDescent="0.45">
      <c r="A314" s="4">
        <v>1</v>
      </c>
      <c r="B314" s="85">
        <v>646</v>
      </c>
      <c r="C314" s="91">
        <f t="shared" si="66"/>
        <v>0</v>
      </c>
      <c r="D314" s="50" t="s">
        <v>32</v>
      </c>
      <c r="E314" s="5" t="s">
        <v>32</v>
      </c>
      <c r="F314" s="79" t="s">
        <v>32</v>
      </c>
      <c r="G314" s="5" t="s">
        <v>32</v>
      </c>
      <c r="H314" s="79">
        <v>11370</v>
      </c>
      <c r="I314" s="5">
        <v>7010</v>
      </c>
      <c r="J314" s="79">
        <v>24830</v>
      </c>
      <c r="K314" s="5">
        <v>27290</v>
      </c>
      <c r="L314" s="79">
        <v>30020</v>
      </c>
      <c r="M314" s="5">
        <v>21710</v>
      </c>
      <c r="N314" s="79">
        <v>1860</v>
      </c>
      <c r="O314" s="7" t="s">
        <v>32</v>
      </c>
      <c r="P314" s="35"/>
      <c r="Q314" s="65">
        <f t="shared" si="67"/>
        <v>38</v>
      </c>
      <c r="R314" s="36">
        <f t="shared" si="68"/>
        <v>38</v>
      </c>
      <c r="S314" s="36">
        <f t="shared" si="69"/>
        <v>38</v>
      </c>
      <c r="T314" s="36">
        <f t="shared" si="70"/>
        <v>38</v>
      </c>
      <c r="U314" s="36">
        <f t="shared" si="81"/>
        <v>63.013999999999996</v>
      </c>
      <c r="V314" s="36">
        <f t="shared" si="71"/>
        <v>53.421999999999997</v>
      </c>
      <c r="W314" s="36">
        <f t="shared" si="72"/>
        <v>127.96899999999999</v>
      </c>
      <c r="X314" s="36">
        <f t="shared" si="73"/>
        <v>138.547</v>
      </c>
      <c r="Y314" s="36">
        <f t="shared" si="74"/>
        <v>156.6086</v>
      </c>
      <c r="Z314" s="36">
        <f t="shared" si="75"/>
        <v>114.553</v>
      </c>
      <c r="AA314" s="36">
        <f t="shared" si="76"/>
        <v>42.091999999999999</v>
      </c>
      <c r="AB314" s="66">
        <f t="shared" si="77"/>
        <v>38</v>
      </c>
      <c r="AC314" s="19">
        <f t="shared" si="78"/>
        <v>17727.142857142859</v>
      </c>
      <c r="AD314" s="20">
        <f t="shared" si="79"/>
        <v>124090</v>
      </c>
      <c r="AE314" s="192">
        <f t="shared" si="80"/>
        <v>886.2056</v>
      </c>
    </row>
    <row r="315" spans="1:31" ht="15.4" x14ac:dyDescent="0.45">
      <c r="A315" s="4">
        <v>1</v>
      </c>
      <c r="B315" s="85">
        <v>647</v>
      </c>
      <c r="C315" s="91">
        <f t="shared" si="66"/>
        <v>0</v>
      </c>
      <c r="D315" s="50" t="s">
        <v>32</v>
      </c>
      <c r="E315" s="5" t="s">
        <v>32</v>
      </c>
      <c r="F315" s="79" t="s">
        <v>32</v>
      </c>
      <c r="G315" s="5" t="s">
        <v>32</v>
      </c>
      <c r="H315" s="79">
        <v>4530</v>
      </c>
      <c r="I315" s="5">
        <v>540</v>
      </c>
      <c r="J315" s="79">
        <v>860</v>
      </c>
      <c r="K315" s="5">
        <v>560</v>
      </c>
      <c r="L315" s="79">
        <v>41420</v>
      </c>
      <c r="M315" s="5">
        <v>48310</v>
      </c>
      <c r="N315" s="79">
        <v>43140</v>
      </c>
      <c r="O315" s="7" t="s">
        <v>32</v>
      </c>
      <c r="P315" s="35"/>
      <c r="Q315" s="65">
        <f t="shared" si="67"/>
        <v>38</v>
      </c>
      <c r="R315" s="36">
        <f t="shared" si="68"/>
        <v>38</v>
      </c>
      <c r="S315" s="36">
        <f t="shared" si="69"/>
        <v>38</v>
      </c>
      <c r="T315" s="36">
        <f t="shared" si="70"/>
        <v>38</v>
      </c>
      <c r="U315" s="36">
        <f t="shared" si="81"/>
        <v>47.966000000000001</v>
      </c>
      <c r="V315" s="36">
        <f t="shared" si="71"/>
        <v>39.188000000000002</v>
      </c>
      <c r="W315" s="36">
        <f t="shared" si="72"/>
        <v>39.892000000000003</v>
      </c>
      <c r="X315" s="36">
        <f t="shared" si="73"/>
        <v>39.231999999999999</v>
      </c>
      <c r="Y315" s="36">
        <f t="shared" si="74"/>
        <v>241.31059999999999</v>
      </c>
      <c r="Z315" s="36">
        <f t="shared" si="75"/>
        <v>292.50329999999997</v>
      </c>
      <c r="AA315" s="36">
        <f t="shared" si="76"/>
        <v>254.09019999999998</v>
      </c>
      <c r="AB315" s="66">
        <f t="shared" si="77"/>
        <v>38</v>
      </c>
      <c r="AC315" s="19">
        <f t="shared" si="78"/>
        <v>19908.571428571428</v>
      </c>
      <c r="AD315" s="20">
        <f t="shared" si="79"/>
        <v>139360</v>
      </c>
      <c r="AE315" s="192">
        <f t="shared" si="80"/>
        <v>1144.1821</v>
      </c>
    </row>
    <row r="316" spans="1:31" ht="15.4" x14ac:dyDescent="0.45">
      <c r="A316" s="4">
        <v>1</v>
      </c>
      <c r="B316" s="85">
        <v>648</v>
      </c>
      <c r="C316" s="91">
        <f t="shared" si="66"/>
        <v>0</v>
      </c>
      <c r="D316" s="50" t="s">
        <v>32</v>
      </c>
      <c r="E316" s="5" t="s">
        <v>32</v>
      </c>
      <c r="F316" s="79" t="s">
        <v>32</v>
      </c>
      <c r="G316" s="5" t="s">
        <v>32</v>
      </c>
      <c r="H316" s="79">
        <v>11630</v>
      </c>
      <c r="I316" s="5">
        <v>5190</v>
      </c>
      <c r="J316" s="79">
        <v>4880</v>
      </c>
      <c r="K316" s="5">
        <v>7380</v>
      </c>
      <c r="L316" s="79">
        <v>7980</v>
      </c>
      <c r="M316" s="5">
        <v>23670</v>
      </c>
      <c r="N316" s="79">
        <v>1090</v>
      </c>
      <c r="O316" s="7" t="s">
        <v>32</v>
      </c>
      <c r="P316" s="35"/>
      <c r="Q316" s="65">
        <f t="shared" si="67"/>
        <v>38</v>
      </c>
      <c r="R316" s="36">
        <f t="shared" si="68"/>
        <v>38</v>
      </c>
      <c r="S316" s="36">
        <f t="shared" si="69"/>
        <v>38</v>
      </c>
      <c r="T316" s="36">
        <f t="shared" si="70"/>
        <v>38</v>
      </c>
      <c r="U316" s="36">
        <f t="shared" si="81"/>
        <v>63.585999999999999</v>
      </c>
      <c r="V316" s="36">
        <f t="shared" si="71"/>
        <v>49.417999999999999</v>
      </c>
      <c r="W316" s="36">
        <f t="shared" si="72"/>
        <v>48.736000000000004</v>
      </c>
      <c r="X316" s="36">
        <f t="shared" si="73"/>
        <v>54.236000000000004</v>
      </c>
      <c r="Y316" s="36">
        <f t="shared" si="74"/>
        <v>55.555999999999997</v>
      </c>
      <c r="Z316" s="36">
        <f t="shared" si="75"/>
        <v>122.98099999999999</v>
      </c>
      <c r="AA316" s="36">
        <f t="shared" si="76"/>
        <v>40.398000000000003</v>
      </c>
      <c r="AB316" s="66">
        <f t="shared" si="77"/>
        <v>38</v>
      </c>
      <c r="AC316" s="19">
        <f t="shared" si="78"/>
        <v>8831.4285714285706</v>
      </c>
      <c r="AD316" s="20">
        <f t="shared" si="79"/>
        <v>61820</v>
      </c>
      <c r="AE316" s="192">
        <f t="shared" si="80"/>
        <v>624.91099999999994</v>
      </c>
    </row>
    <row r="317" spans="1:31" ht="15.4" x14ac:dyDescent="0.45">
      <c r="A317" s="4">
        <v>1</v>
      </c>
      <c r="B317" s="85">
        <v>649</v>
      </c>
      <c r="C317" s="91">
        <f t="shared" si="66"/>
        <v>0</v>
      </c>
      <c r="D317" s="50" t="s">
        <v>32</v>
      </c>
      <c r="E317" s="5" t="s">
        <v>32</v>
      </c>
      <c r="F317" s="79" t="s">
        <v>32</v>
      </c>
      <c r="G317" s="5" t="s">
        <v>32</v>
      </c>
      <c r="H317" s="79">
        <v>33470</v>
      </c>
      <c r="I317" s="5">
        <v>17180</v>
      </c>
      <c r="J317" s="79">
        <v>28950</v>
      </c>
      <c r="K317" s="5">
        <v>36840</v>
      </c>
      <c r="L317" s="79">
        <v>39150</v>
      </c>
      <c r="M317" s="5">
        <v>21810</v>
      </c>
      <c r="N317" s="79">
        <v>9790</v>
      </c>
      <c r="O317" s="7" t="s">
        <v>32</v>
      </c>
      <c r="P317" s="35"/>
      <c r="Q317" s="65">
        <f t="shared" si="67"/>
        <v>38</v>
      </c>
      <c r="R317" s="36">
        <f t="shared" si="68"/>
        <v>38</v>
      </c>
      <c r="S317" s="36">
        <f t="shared" si="69"/>
        <v>38</v>
      </c>
      <c r="T317" s="36">
        <f t="shared" si="70"/>
        <v>38</v>
      </c>
      <c r="U317" s="36">
        <f t="shared" si="81"/>
        <v>111.634</v>
      </c>
      <c r="V317" s="36">
        <f t="shared" si="71"/>
        <v>95.073999999999998</v>
      </c>
      <c r="W317" s="36">
        <f t="shared" si="72"/>
        <v>148.6585</v>
      </c>
      <c r="X317" s="36">
        <f t="shared" si="73"/>
        <v>207.28119999999998</v>
      </c>
      <c r="Y317" s="36">
        <f t="shared" si="74"/>
        <v>224.44450000000001</v>
      </c>
      <c r="Z317" s="36">
        <f t="shared" si="75"/>
        <v>114.983</v>
      </c>
      <c r="AA317" s="36">
        <f t="shared" si="76"/>
        <v>63.297000000000004</v>
      </c>
      <c r="AB317" s="66">
        <f t="shared" si="77"/>
        <v>38</v>
      </c>
      <c r="AC317" s="19">
        <f t="shared" si="78"/>
        <v>26741.428571428572</v>
      </c>
      <c r="AD317" s="20">
        <f t="shared" si="79"/>
        <v>187190</v>
      </c>
      <c r="AE317" s="192">
        <f t="shared" si="80"/>
        <v>1155.3722</v>
      </c>
    </row>
    <row r="318" spans="1:31" ht="15.4" x14ac:dyDescent="0.45">
      <c r="A318" s="4">
        <v>1</v>
      </c>
      <c r="B318" s="85">
        <v>650</v>
      </c>
      <c r="C318" s="91">
        <f t="shared" si="66"/>
        <v>0</v>
      </c>
      <c r="D318" s="50" t="s">
        <v>32</v>
      </c>
      <c r="E318" s="5" t="s">
        <v>32</v>
      </c>
      <c r="F318" s="79" t="s">
        <v>32</v>
      </c>
      <c r="G318" s="5" t="s">
        <v>32</v>
      </c>
      <c r="H318" s="79">
        <v>5030</v>
      </c>
      <c r="I318" s="5">
        <v>60</v>
      </c>
      <c r="J318" s="79">
        <v>850</v>
      </c>
      <c r="K318" s="5">
        <v>10</v>
      </c>
      <c r="L318" s="79">
        <v>1650</v>
      </c>
      <c r="M318" s="5">
        <v>850</v>
      </c>
      <c r="N318" s="79">
        <v>2600</v>
      </c>
      <c r="O318" s="7" t="s">
        <v>32</v>
      </c>
      <c r="P318" s="35"/>
      <c r="Q318" s="65">
        <f t="shared" si="67"/>
        <v>38</v>
      </c>
      <c r="R318" s="36">
        <f t="shared" si="68"/>
        <v>38</v>
      </c>
      <c r="S318" s="36">
        <f t="shared" si="69"/>
        <v>38</v>
      </c>
      <c r="T318" s="36">
        <f t="shared" si="70"/>
        <v>38</v>
      </c>
      <c r="U318" s="36">
        <f t="shared" si="81"/>
        <v>49.066000000000003</v>
      </c>
      <c r="V318" s="36">
        <f t="shared" si="71"/>
        <v>38.131999999999998</v>
      </c>
      <c r="W318" s="36">
        <f t="shared" si="72"/>
        <v>39.869999999999997</v>
      </c>
      <c r="X318" s="36">
        <f t="shared" si="73"/>
        <v>38.021999999999998</v>
      </c>
      <c r="Y318" s="36">
        <f t="shared" si="74"/>
        <v>41.63</v>
      </c>
      <c r="Z318" s="36">
        <f t="shared" si="75"/>
        <v>39.869999999999997</v>
      </c>
      <c r="AA318" s="36">
        <f t="shared" si="76"/>
        <v>43.72</v>
      </c>
      <c r="AB318" s="66">
        <f t="shared" si="77"/>
        <v>38</v>
      </c>
      <c r="AC318" s="19">
        <f t="shared" si="78"/>
        <v>1578.5714285714287</v>
      </c>
      <c r="AD318" s="20">
        <f t="shared" si="79"/>
        <v>11050</v>
      </c>
      <c r="AE318" s="192">
        <f t="shared" si="80"/>
        <v>480.30999999999995</v>
      </c>
    </row>
    <row r="319" spans="1:31" ht="15.4" x14ac:dyDescent="0.45">
      <c r="A319" s="4">
        <v>1</v>
      </c>
      <c r="B319" s="85">
        <v>651</v>
      </c>
      <c r="C319" s="91">
        <f t="shared" si="66"/>
        <v>0</v>
      </c>
      <c r="D319" s="50" t="s">
        <v>32</v>
      </c>
      <c r="E319" s="5" t="s">
        <v>32</v>
      </c>
      <c r="F319" s="79" t="s">
        <v>32</v>
      </c>
      <c r="G319" s="5" t="s">
        <v>32</v>
      </c>
      <c r="H319" s="79">
        <v>26370</v>
      </c>
      <c r="I319" s="5">
        <v>28720</v>
      </c>
      <c r="J319" s="79">
        <v>29380</v>
      </c>
      <c r="K319" s="5">
        <v>24190</v>
      </c>
      <c r="L319" s="79">
        <v>27670</v>
      </c>
      <c r="M319" s="5">
        <v>26170</v>
      </c>
      <c r="N319" s="79">
        <v>10550</v>
      </c>
      <c r="O319" s="7" t="s">
        <v>32</v>
      </c>
      <c r="P319" s="35"/>
      <c r="Q319" s="65">
        <f t="shared" si="67"/>
        <v>38</v>
      </c>
      <c r="R319" s="36">
        <f t="shared" si="68"/>
        <v>38</v>
      </c>
      <c r="S319" s="36">
        <f t="shared" si="69"/>
        <v>38</v>
      </c>
      <c r="T319" s="36">
        <f t="shared" si="70"/>
        <v>38</v>
      </c>
      <c r="U319" s="36">
        <f t="shared" si="81"/>
        <v>96.01400000000001</v>
      </c>
      <c r="V319" s="36">
        <f t="shared" si="71"/>
        <v>146.9496</v>
      </c>
      <c r="W319" s="36">
        <f t="shared" si="72"/>
        <v>151.85339999999999</v>
      </c>
      <c r="X319" s="36">
        <f t="shared" si="73"/>
        <v>125.21700000000001</v>
      </c>
      <c r="Y319" s="36">
        <f t="shared" si="74"/>
        <v>140.18100000000001</v>
      </c>
      <c r="Z319" s="36">
        <f t="shared" si="75"/>
        <v>133.73099999999999</v>
      </c>
      <c r="AA319" s="36">
        <f t="shared" si="76"/>
        <v>66.564999999999998</v>
      </c>
      <c r="AB319" s="66">
        <f t="shared" si="77"/>
        <v>38</v>
      </c>
      <c r="AC319" s="19">
        <f t="shared" si="78"/>
        <v>24721.428571428572</v>
      </c>
      <c r="AD319" s="20">
        <f t="shared" si="79"/>
        <v>173050</v>
      </c>
      <c r="AE319" s="192">
        <f t="shared" si="80"/>
        <v>1050.511</v>
      </c>
    </row>
    <row r="320" spans="1:31" ht="15.4" x14ac:dyDescent="0.45">
      <c r="A320" s="4">
        <v>1</v>
      </c>
      <c r="B320" s="85">
        <v>652</v>
      </c>
      <c r="C320" s="91">
        <f t="shared" si="66"/>
        <v>0</v>
      </c>
      <c r="D320" s="50" t="s">
        <v>32</v>
      </c>
      <c r="E320" s="5" t="s">
        <v>32</v>
      </c>
      <c r="F320" s="79" t="s">
        <v>32</v>
      </c>
      <c r="G320" s="5" t="s">
        <v>32</v>
      </c>
      <c r="H320" s="79">
        <v>19370</v>
      </c>
      <c r="I320" s="5">
        <v>17450</v>
      </c>
      <c r="J320" s="79">
        <v>10280</v>
      </c>
      <c r="K320" s="5">
        <v>3000</v>
      </c>
      <c r="L320" s="79">
        <v>4130</v>
      </c>
      <c r="M320" s="5">
        <v>3680</v>
      </c>
      <c r="N320" s="79">
        <v>6070</v>
      </c>
      <c r="O320" s="7" t="s">
        <v>32</v>
      </c>
      <c r="P320" s="35"/>
      <c r="Q320" s="65">
        <f t="shared" si="67"/>
        <v>38</v>
      </c>
      <c r="R320" s="36">
        <f t="shared" si="68"/>
        <v>38</v>
      </c>
      <c r="S320" s="36">
        <f t="shared" si="69"/>
        <v>38</v>
      </c>
      <c r="T320" s="36">
        <f t="shared" si="70"/>
        <v>38</v>
      </c>
      <c r="U320" s="36">
        <f t="shared" si="81"/>
        <v>80.614000000000004</v>
      </c>
      <c r="V320" s="36">
        <f t="shared" si="71"/>
        <v>96.234999999999999</v>
      </c>
      <c r="W320" s="36">
        <f t="shared" si="72"/>
        <v>65.403999999999996</v>
      </c>
      <c r="X320" s="36">
        <f t="shared" si="73"/>
        <v>44.6</v>
      </c>
      <c r="Y320" s="36">
        <f t="shared" si="74"/>
        <v>47.085999999999999</v>
      </c>
      <c r="Z320" s="36">
        <f t="shared" si="75"/>
        <v>46.096000000000004</v>
      </c>
      <c r="AA320" s="36">
        <f t="shared" si="76"/>
        <v>51.353999999999999</v>
      </c>
      <c r="AB320" s="66">
        <f t="shared" si="77"/>
        <v>38</v>
      </c>
      <c r="AC320" s="19">
        <f t="shared" si="78"/>
        <v>9140</v>
      </c>
      <c r="AD320" s="20">
        <f t="shared" si="79"/>
        <v>63980</v>
      </c>
      <c r="AE320" s="192">
        <f t="shared" si="80"/>
        <v>621.38900000000012</v>
      </c>
    </row>
    <row r="321" spans="1:31" ht="15.4" x14ac:dyDescent="0.45">
      <c r="A321" s="4">
        <v>1</v>
      </c>
      <c r="B321" s="85">
        <v>653</v>
      </c>
      <c r="C321" s="91">
        <f t="shared" si="66"/>
        <v>0</v>
      </c>
      <c r="D321" s="50" t="s">
        <v>32</v>
      </c>
      <c r="E321" s="5" t="s">
        <v>32</v>
      </c>
      <c r="F321" s="79" t="s">
        <v>32</v>
      </c>
      <c r="G321" s="5" t="s">
        <v>32</v>
      </c>
      <c r="H321" s="79" t="s">
        <v>32</v>
      </c>
      <c r="I321" s="5" t="s">
        <v>32</v>
      </c>
      <c r="J321" s="79">
        <v>26300</v>
      </c>
      <c r="K321" s="5">
        <v>25600</v>
      </c>
      <c r="L321" s="79">
        <v>15700</v>
      </c>
      <c r="M321" s="5">
        <v>16800</v>
      </c>
      <c r="N321" s="79">
        <v>2000</v>
      </c>
      <c r="O321" s="7" t="s">
        <v>32</v>
      </c>
      <c r="P321" s="35"/>
      <c r="Q321" s="65">
        <f t="shared" si="67"/>
        <v>38</v>
      </c>
      <c r="R321" s="36">
        <f t="shared" si="68"/>
        <v>38</v>
      </c>
      <c r="S321" s="36">
        <f t="shared" si="69"/>
        <v>38</v>
      </c>
      <c r="T321" s="36">
        <f t="shared" si="70"/>
        <v>38</v>
      </c>
      <c r="U321" s="36">
        <f t="shared" si="81"/>
        <v>38</v>
      </c>
      <c r="V321" s="36">
        <f t="shared" si="71"/>
        <v>38</v>
      </c>
      <c r="W321" s="36">
        <f t="shared" si="72"/>
        <v>134.29</v>
      </c>
      <c r="X321" s="36">
        <f t="shared" si="73"/>
        <v>131.28</v>
      </c>
      <c r="Y321" s="36">
        <f t="shared" si="74"/>
        <v>88.710000000000008</v>
      </c>
      <c r="Z321" s="36">
        <f t="shared" si="75"/>
        <v>93.44</v>
      </c>
      <c r="AA321" s="36">
        <f t="shared" si="76"/>
        <v>42.4</v>
      </c>
      <c r="AB321" s="66">
        <f t="shared" si="77"/>
        <v>38</v>
      </c>
      <c r="AC321" s="19">
        <f t="shared" si="78"/>
        <v>17280</v>
      </c>
      <c r="AD321" s="20">
        <f t="shared" si="79"/>
        <v>86400</v>
      </c>
      <c r="AE321" s="192">
        <f t="shared" si="80"/>
        <v>756.12</v>
      </c>
    </row>
    <row r="322" spans="1:31" ht="15.4" x14ac:dyDescent="0.45">
      <c r="A322" s="4">
        <v>1</v>
      </c>
      <c r="B322" s="85">
        <v>654</v>
      </c>
      <c r="C322" s="91">
        <f t="shared" si="66"/>
        <v>0</v>
      </c>
      <c r="D322" s="50" t="s">
        <v>32</v>
      </c>
      <c r="E322" s="5" t="s">
        <v>32</v>
      </c>
      <c r="F322" s="79" t="s">
        <v>32</v>
      </c>
      <c r="G322" s="5" t="s">
        <v>32</v>
      </c>
      <c r="H322" s="79">
        <v>750</v>
      </c>
      <c r="I322" s="5">
        <v>290</v>
      </c>
      <c r="J322" s="79">
        <v>1350</v>
      </c>
      <c r="K322" s="5">
        <v>720</v>
      </c>
      <c r="L322" s="79">
        <v>2170</v>
      </c>
      <c r="M322" s="5">
        <v>3800</v>
      </c>
      <c r="N322" s="79">
        <v>230</v>
      </c>
      <c r="O322" s="7" t="s">
        <v>32</v>
      </c>
      <c r="P322" s="35"/>
      <c r="Q322" s="65">
        <f t="shared" si="67"/>
        <v>38</v>
      </c>
      <c r="R322" s="36">
        <f t="shared" si="68"/>
        <v>38</v>
      </c>
      <c r="S322" s="36">
        <f t="shared" si="69"/>
        <v>38</v>
      </c>
      <c r="T322" s="36">
        <f t="shared" si="70"/>
        <v>38</v>
      </c>
      <c r="U322" s="36">
        <f t="shared" si="81"/>
        <v>39.65</v>
      </c>
      <c r="V322" s="36">
        <f t="shared" si="71"/>
        <v>38.637999999999998</v>
      </c>
      <c r="W322" s="36">
        <f t="shared" si="72"/>
        <v>40.97</v>
      </c>
      <c r="X322" s="36">
        <f t="shared" si="73"/>
        <v>39.584000000000003</v>
      </c>
      <c r="Y322" s="36">
        <f t="shared" si="74"/>
        <v>42.774000000000001</v>
      </c>
      <c r="Z322" s="36">
        <f t="shared" si="75"/>
        <v>46.36</v>
      </c>
      <c r="AA322" s="36">
        <f t="shared" si="76"/>
        <v>38.506</v>
      </c>
      <c r="AB322" s="66">
        <f t="shared" si="77"/>
        <v>38</v>
      </c>
      <c r="AC322" s="19">
        <f t="shared" si="78"/>
        <v>1330</v>
      </c>
      <c r="AD322" s="20">
        <f t="shared" si="79"/>
        <v>9310</v>
      </c>
      <c r="AE322" s="192">
        <f t="shared" si="80"/>
        <v>476.48200000000008</v>
      </c>
    </row>
    <row r="323" spans="1:31" ht="15.4" x14ac:dyDescent="0.45">
      <c r="A323" s="4">
        <v>1</v>
      </c>
      <c r="B323" s="85">
        <v>675</v>
      </c>
      <c r="C323" s="91">
        <f t="shared" si="66"/>
        <v>0</v>
      </c>
      <c r="D323" s="50" t="s">
        <v>32</v>
      </c>
      <c r="E323" s="5" t="s">
        <v>32</v>
      </c>
      <c r="F323" s="79" t="s">
        <v>32</v>
      </c>
      <c r="G323" s="5" t="s">
        <v>32</v>
      </c>
      <c r="H323" s="79">
        <v>11660</v>
      </c>
      <c r="I323" s="5">
        <v>3730</v>
      </c>
      <c r="J323" s="79">
        <v>30320</v>
      </c>
      <c r="K323" s="5">
        <v>20380</v>
      </c>
      <c r="L323" s="79">
        <v>22240</v>
      </c>
      <c r="M323" s="5">
        <v>22970</v>
      </c>
      <c r="N323" s="79">
        <v>2420</v>
      </c>
      <c r="O323" s="7" t="s">
        <v>32</v>
      </c>
      <c r="P323" s="35"/>
      <c r="Q323" s="65">
        <f t="shared" si="67"/>
        <v>38</v>
      </c>
      <c r="R323" s="36">
        <f t="shared" si="68"/>
        <v>38</v>
      </c>
      <c r="S323" s="36">
        <f t="shared" si="69"/>
        <v>38</v>
      </c>
      <c r="T323" s="36">
        <f t="shared" si="70"/>
        <v>38</v>
      </c>
      <c r="U323" s="36">
        <f t="shared" si="81"/>
        <v>63.652000000000001</v>
      </c>
      <c r="V323" s="36">
        <f t="shared" si="71"/>
        <v>46.206000000000003</v>
      </c>
      <c r="W323" s="36">
        <f t="shared" si="72"/>
        <v>158.83759999999998</v>
      </c>
      <c r="X323" s="36">
        <f t="shared" si="73"/>
        <v>108.834</v>
      </c>
      <c r="Y323" s="36">
        <f t="shared" si="74"/>
        <v>116.83199999999999</v>
      </c>
      <c r="Z323" s="36">
        <f t="shared" si="75"/>
        <v>119.971</v>
      </c>
      <c r="AA323" s="36">
        <f t="shared" si="76"/>
        <v>43.323999999999998</v>
      </c>
      <c r="AB323" s="66">
        <f t="shared" si="77"/>
        <v>38</v>
      </c>
      <c r="AC323" s="19">
        <f t="shared" si="78"/>
        <v>16245.714285714286</v>
      </c>
      <c r="AD323" s="20">
        <f t="shared" si="79"/>
        <v>113720</v>
      </c>
      <c r="AE323" s="192">
        <f t="shared" si="80"/>
        <v>847.65660000000003</v>
      </c>
    </row>
    <row r="324" spans="1:31" ht="15.4" x14ac:dyDescent="0.45">
      <c r="A324" s="4">
        <v>1</v>
      </c>
      <c r="B324" s="85">
        <v>676</v>
      </c>
      <c r="C324" s="91">
        <f t="shared" si="66"/>
        <v>0</v>
      </c>
      <c r="D324" s="50" t="s">
        <v>32</v>
      </c>
      <c r="E324" s="5" t="s">
        <v>32</v>
      </c>
      <c r="F324" s="79" t="s">
        <v>32</v>
      </c>
      <c r="G324" s="5" t="s">
        <v>32</v>
      </c>
      <c r="H324" s="79">
        <v>4110</v>
      </c>
      <c r="I324" s="5">
        <v>4790</v>
      </c>
      <c r="J324" s="79">
        <v>2360</v>
      </c>
      <c r="K324" s="5">
        <v>3020</v>
      </c>
      <c r="L324" s="79">
        <v>4120</v>
      </c>
      <c r="M324" s="5">
        <v>3400</v>
      </c>
      <c r="N324" s="79">
        <v>2360</v>
      </c>
      <c r="O324" s="7" t="s">
        <v>32</v>
      </c>
      <c r="P324" s="35"/>
      <c r="Q324" s="65">
        <f t="shared" si="67"/>
        <v>38</v>
      </c>
      <c r="R324" s="36">
        <f t="shared" si="68"/>
        <v>38</v>
      </c>
      <c r="S324" s="36">
        <f t="shared" si="69"/>
        <v>38</v>
      </c>
      <c r="T324" s="36">
        <f t="shared" si="70"/>
        <v>38</v>
      </c>
      <c r="U324" s="36">
        <f t="shared" si="81"/>
        <v>47.042000000000002</v>
      </c>
      <c r="V324" s="36">
        <f t="shared" si="71"/>
        <v>48.537999999999997</v>
      </c>
      <c r="W324" s="36">
        <f t="shared" si="72"/>
        <v>43.192</v>
      </c>
      <c r="X324" s="36">
        <f t="shared" si="73"/>
        <v>44.643999999999998</v>
      </c>
      <c r="Y324" s="36">
        <f t="shared" si="74"/>
        <v>47.064</v>
      </c>
      <c r="Z324" s="36">
        <f t="shared" si="75"/>
        <v>45.480000000000004</v>
      </c>
      <c r="AA324" s="36">
        <f t="shared" si="76"/>
        <v>43.192</v>
      </c>
      <c r="AB324" s="66">
        <f t="shared" si="77"/>
        <v>38</v>
      </c>
      <c r="AC324" s="19">
        <f t="shared" si="78"/>
        <v>3451.4285714285716</v>
      </c>
      <c r="AD324" s="20">
        <f t="shared" si="79"/>
        <v>24160</v>
      </c>
      <c r="AE324" s="192">
        <f t="shared" si="80"/>
        <v>509.15200000000004</v>
      </c>
    </row>
    <row r="325" spans="1:31" ht="15.4" x14ac:dyDescent="0.45">
      <c r="A325" s="4">
        <v>1</v>
      </c>
      <c r="B325" s="85">
        <v>677</v>
      </c>
      <c r="C325" s="91">
        <f t="shared" si="66"/>
        <v>0</v>
      </c>
      <c r="D325" s="50" t="s">
        <v>32</v>
      </c>
      <c r="E325" s="5" t="s">
        <v>32</v>
      </c>
      <c r="F325" s="79" t="s">
        <v>32</v>
      </c>
      <c r="G325" s="5" t="s">
        <v>32</v>
      </c>
      <c r="H325" s="79">
        <v>72530</v>
      </c>
      <c r="I325" s="5">
        <v>4730</v>
      </c>
      <c r="J325" s="79">
        <v>13640</v>
      </c>
      <c r="K325" s="5">
        <v>13950</v>
      </c>
      <c r="L325" s="79">
        <v>20150</v>
      </c>
      <c r="M325" s="5">
        <v>13610</v>
      </c>
      <c r="N325" s="79">
        <v>11210</v>
      </c>
      <c r="O325" s="7" t="s">
        <v>32</v>
      </c>
      <c r="P325" s="35"/>
      <c r="Q325" s="65">
        <f t="shared" si="67"/>
        <v>38</v>
      </c>
      <c r="R325" s="36">
        <f t="shared" si="68"/>
        <v>38</v>
      </c>
      <c r="S325" s="36">
        <f t="shared" si="69"/>
        <v>38</v>
      </c>
      <c r="T325" s="36">
        <f t="shared" si="70"/>
        <v>38</v>
      </c>
      <c r="U325" s="36">
        <f t="shared" si="81"/>
        <v>265.87900000000002</v>
      </c>
      <c r="V325" s="36">
        <f t="shared" si="71"/>
        <v>48.406000000000006</v>
      </c>
      <c r="W325" s="36">
        <f t="shared" si="72"/>
        <v>79.852000000000004</v>
      </c>
      <c r="X325" s="36">
        <f t="shared" si="73"/>
        <v>81.185000000000002</v>
      </c>
      <c r="Y325" s="36">
        <f t="shared" si="74"/>
        <v>107.845</v>
      </c>
      <c r="Z325" s="36">
        <f t="shared" si="75"/>
        <v>79.722999999999999</v>
      </c>
      <c r="AA325" s="36">
        <f t="shared" si="76"/>
        <v>69.403000000000006</v>
      </c>
      <c r="AB325" s="66">
        <f t="shared" si="77"/>
        <v>38</v>
      </c>
      <c r="AC325" s="19">
        <f t="shared" si="78"/>
        <v>21402.857142857141</v>
      </c>
      <c r="AD325" s="20">
        <f t="shared" si="79"/>
        <v>149820</v>
      </c>
      <c r="AE325" s="192">
        <f t="shared" si="80"/>
        <v>922.29300000000012</v>
      </c>
    </row>
    <row r="326" spans="1:31" ht="15.4" x14ac:dyDescent="0.45">
      <c r="A326" s="4">
        <v>1</v>
      </c>
      <c r="B326" s="85">
        <v>678</v>
      </c>
      <c r="C326" s="91">
        <f t="shared" si="66"/>
        <v>0</v>
      </c>
      <c r="D326" s="50" t="s">
        <v>32</v>
      </c>
      <c r="E326" s="5" t="s">
        <v>32</v>
      </c>
      <c r="F326" s="79" t="s">
        <v>32</v>
      </c>
      <c r="G326" s="5" t="s">
        <v>32</v>
      </c>
      <c r="H326" s="79">
        <v>25740</v>
      </c>
      <c r="I326" s="5">
        <v>5310</v>
      </c>
      <c r="J326" s="79">
        <v>5330</v>
      </c>
      <c r="K326" s="5">
        <v>4560</v>
      </c>
      <c r="L326" s="79">
        <v>4610</v>
      </c>
      <c r="M326" s="5">
        <v>8020</v>
      </c>
      <c r="N326" s="79">
        <v>11120</v>
      </c>
      <c r="O326" s="7" t="s">
        <v>32</v>
      </c>
      <c r="P326" s="35"/>
      <c r="Q326" s="65">
        <f t="shared" si="67"/>
        <v>38</v>
      </c>
      <c r="R326" s="36">
        <f t="shared" si="68"/>
        <v>38</v>
      </c>
      <c r="S326" s="36">
        <f t="shared" si="69"/>
        <v>38</v>
      </c>
      <c r="T326" s="36">
        <f t="shared" si="70"/>
        <v>38</v>
      </c>
      <c r="U326" s="36">
        <f t="shared" si="81"/>
        <v>94.628</v>
      </c>
      <c r="V326" s="36">
        <f t="shared" si="71"/>
        <v>49.682000000000002</v>
      </c>
      <c r="W326" s="36">
        <f t="shared" si="72"/>
        <v>49.725999999999999</v>
      </c>
      <c r="X326" s="36">
        <f t="shared" si="73"/>
        <v>48.031999999999996</v>
      </c>
      <c r="Y326" s="36">
        <f t="shared" si="74"/>
        <v>48.142000000000003</v>
      </c>
      <c r="Z326" s="36">
        <f t="shared" si="75"/>
        <v>55.686</v>
      </c>
      <c r="AA326" s="36">
        <f t="shared" si="76"/>
        <v>69.016000000000005</v>
      </c>
      <c r="AB326" s="66">
        <f t="shared" si="77"/>
        <v>38</v>
      </c>
      <c r="AC326" s="19">
        <f t="shared" si="78"/>
        <v>9241.4285714285706</v>
      </c>
      <c r="AD326" s="20">
        <f t="shared" si="79"/>
        <v>64690</v>
      </c>
      <c r="AE326" s="192">
        <f t="shared" si="80"/>
        <v>604.91199999999992</v>
      </c>
    </row>
    <row r="327" spans="1:31" ht="15.4" x14ac:dyDescent="0.45">
      <c r="A327" s="4">
        <v>1</v>
      </c>
      <c r="B327" s="85">
        <v>679</v>
      </c>
      <c r="C327" s="91">
        <f t="shared" ref="C327:C390" si="82">COUNTIF($AU$7:$AU$118,B327)</f>
        <v>0</v>
      </c>
      <c r="D327" s="50" t="s">
        <v>32</v>
      </c>
      <c r="E327" s="5" t="s">
        <v>32</v>
      </c>
      <c r="F327" s="79" t="s">
        <v>32</v>
      </c>
      <c r="G327" s="5" t="s">
        <v>32</v>
      </c>
      <c r="H327" s="79">
        <v>3520</v>
      </c>
      <c r="I327" s="5">
        <v>820</v>
      </c>
      <c r="J327" s="79">
        <v>1780</v>
      </c>
      <c r="K327" s="5">
        <v>1040</v>
      </c>
      <c r="L327" s="79">
        <v>2480</v>
      </c>
      <c r="M327" s="5">
        <v>1290</v>
      </c>
      <c r="N327" s="79">
        <v>800</v>
      </c>
      <c r="O327" s="7" t="s">
        <v>32</v>
      </c>
      <c r="P327" s="35"/>
      <c r="Q327" s="65">
        <f t="shared" ref="Q327:Q390" si="83">IFERROR(38+IF(D327&gt;8000, 8000/1000*2.2,D327/1000*2.2)+IF(IF(D327&gt;28000,(28000-8000)/1000*4.3,(D327-8000)/1000*4.3)&lt;0,0,IF(D327&gt;28000,(28000-8000)/1000*4.3,(D327-8000)/1000*4.3))+IF(D327&gt;28000,(D327-28000)/1000*7.43,0),38)</f>
        <v>38</v>
      </c>
      <c r="R327" s="36">
        <f t="shared" ref="R327:R390" si="84">IFERROR(38+IF(E327&gt;8000, 8000/1000*2.2,E327/1000*2.2)+IF(IF(E327&gt;28000,(28000-8000)/1000*4.3,(E327-8000)/1000*4.3)&lt;0,0,IF(E327&gt;28000,(28000-8000)/1000*4.3,(E327-8000)/1000*4.3))+IF(E327&gt;28000,(E327-28000)/1000*7.43,0),38)</f>
        <v>38</v>
      </c>
      <c r="S327" s="36">
        <f t="shared" ref="S327:S390" si="85">IFERROR(38+IF(F327&gt;8000, 8000/1000*2.2,F327/1000*2.2)+IF(IF(F327&gt;28000,(28000-8000)/1000*4.3,(F327-8000)/1000*4.3)&lt;0,0,IF(F327&gt;28000,(28000-8000)/1000*4.3,(F327-8000)/1000*4.3))+IF(F327&gt;28000,(F327-28000)/1000*7.43,0),38)</f>
        <v>38</v>
      </c>
      <c r="T327" s="36">
        <f t="shared" ref="T327:T390" si="86">IFERROR(38+IF(G327&gt;8000, 8000/1000*2.2,G327/1000*2.2)+IF(IF(G327&gt;28000,(28000-8000)/1000*4.3,(G327-8000)/1000*4.3)&lt;0,0,IF(G327&gt;28000,(28000-8000)/1000*4.3,(G327-8000)/1000*4.3))+IF(G327&gt;28000,(G327-28000)/1000*7.43,0),38)</f>
        <v>38</v>
      </c>
      <c r="U327" s="36">
        <f t="shared" si="81"/>
        <v>45.744</v>
      </c>
      <c r="V327" s="36">
        <f t="shared" ref="V327:V390" si="87">IFERROR(38+IF(I327&gt;8000, 8000/1000*2.2,I327/1000*2.2)+IF(IF(I327&gt;28000,(28000-8000)/1000*4.3,(I327-8000)/1000*4.3)&lt;0,0,IF(I327&gt;28000,(28000-8000)/1000*4.3,(I327-8000)/1000*4.3))+IF(I327&gt;28000,(I327-28000)/1000*7.43,0),38)</f>
        <v>39.804000000000002</v>
      </c>
      <c r="W327" s="36">
        <f t="shared" ref="W327:W390" si="88">IFERROR(38+IF(J327&gt;8000, 8000/1000*2.2,J327/1000*2.2)+IF(IF(J327&gt;28000,(28000-8000)/1000*4.3,(J327-8000)/1000*4.3)&lt;0,0,IF(J327&gt;28000,(28000-8000)/1000*4.3,(J327-8000)/1000*4.3))+IF(J327&gt;28000,(J327-28000)/1000*7.43,0),38)</f>
        <v>41.915999999999997</v>
      </c>
      <c r="X327" s="36">
        <f t="shared" ref="X327:X390" si="89">IFERROR(38+IF(K327&gt;8000, 8000/1000*2.2,K327/1000*2.2)+IF(IF(K327&gt;28000,(28000-8000)/1000*4.3,(K327-8000)/1000*4.3)&lt;0,0,IF(K327&gt;28000,(28000-8000)/1000*4.3,(K327-8000)/1000*4.3))+IF(K327&gt;28000,(K327-28000)/1000*7.43,0),38)</f>
        <v>40.287999999999997</v>
      </c>
      <c r="Y327" s="36">
        <f t="shared" ref="Y327:Y390" si="90">IFERROR(38+IF(L327&gt;8000, 8000/1000*2.2,L327/1000*2.2)+IF(IF(L327&gt;28000,(28000-8000)/1000*4.3,(L327-8000)/1000*4.3)&lt;0,0,IF(L327&gt;28000,(28000-8000)/1000*4.3,(L327-8000)/1000*4.3))+IF(L327&gt;28000,(L327-28000)/1000*7.43,0),38)</f>
        <v>43.456000000000003</v>
      </c>
      <c r="Z327" s="36">
        <f t="shared" ref="Z327:Z390" si="91">IFERROR(38+IF(M327&gt;8000, 8000/1000*2.2,M327/1000*2.2)+IF(IF(M327&gt;28000,(28000-8000)/1000*4.3,(M327-8000)/1000*4.3)&lt;0,0,IF(M327&gt;28000,(28000-8000)/1000*4.3,(M327-8000)/1000*4.3))+IF(M327&gt;28000,(M327-28000)/1000*7.43,0),38)</f>
        <v>40.838000000000001</v>
      </c>
      <c r="AA327" s="36">
        <f t="shared" ref="AA327:AA390" si="92">IFERROR(38+IF(N327&gt;8000, 8000/1000*2.2,N327/1000*2.2)+IF(IF(N327&gt;28000,(28000-8000)/1000*4.3,(N327-8000)/1000*4.3)&lt;0,0,IF(N327&gt;28000,(28000-8000)/1000*4.3,(N327-8000)/1000*4.3))+IF(N327&gt;28000,(N327-28000)/1000*7.43,0),38)</f>
        <v>39.76</v>
      </c>
      <c r="AB327" s="66">
        <f t="shared" ref="AB327:AB390" si="93">IFERROR(38+IF(O327&gt;8000, 8000/1000*2.2,O327/1000*2.2)+IF(IF(O327&gt;28000,(28000-8000)/1000*4.3,(O327-8000)/1000*4.3)&lt;0,0,IF(O327&gt;28000,(28000-8000)/1000*4.3,(O327-8000)/1000*4.3))+IF(O327&gt;28000,(O327-28000)/1000*7.43,0),38)</f>
        <v>38</v>
      </c>
      <c r="AC327" s="19">
        <f t="shared" ref="AC327:AC390" si="94">IFERROR(AVERAGE(D327:O327),"")</f>
        <v>1675.7142857142858</v>
      </c>
      <c r="AD327" s="20">
        <f t="shared" ref="AD327:AD390" si="95">SUM(D327:O327)</f>
        <v>11730</v>
      </c>
      <c r="AE327" s="192">
        <f t="shared" ref="AE327:AE390" si="96">SUM(Q327:AB327)</f>
        <v>481.80600000000004</v>
      </c>
    </row>
    <row r="328" spans="1:31" ht="15.4" x14ac:dyDescent="0.45">
      <c r="A328" s="4">
        <v>1</v>
      </c>
      <c r="B328" s="85">
        <v>681</v>
      </c>
      <c r="C328" s="91">
        <f t="shared" si="82"/>
        <v>0</v>
      </c>
      <c r="D328" s="50" t="s">
        <v>32</v>
      </c>
      <c r="E328" s="5" t="s">
        <v>32</v>
      </c>
      <c r="F328" s="79" t="s">
        <v>32</v>
      </c>
      <c r="G328" s="5" t="s">
        <v>32</v>
      </c>
      <c r="H328" s="79">
        <v>19380</v>
      </c>
      <c r="I328" s="5">
        <v>3460</v>
      </c>
      <c r="J328" s="79">
        <v>3350</v>
      </c>
      <c r="K328" s="5">
        <v>4090</v>
      </c>
      <c r="L328" s="79">
        <v>9750</v>
      </c>
      <c r="M328" s="5">
        <v>26010</v>
      </c>
      <c r="N328" s="79">
        <v>15900</v>
      </c>
      <c r="O328" s="7" t="s">
        <v>32</v>
      </c>
      <c r="P328" s="35"/>
      <c r="Q328" s="65">
        <f t="shared" si="83"/>
        <v>38</v>
      </c>
      <c r="R328" s="36">
        <f t="shared" si="84"/>
        <v>38</v>
      </c>
      <c r="S328" s="36">
        <f t="shared" si="85"/>
        <v>38</v>
      </c>
      <c r="T328" s="36">
        <f t="shared" si="86"/>
        <v>38</v>
      </c>
      <c r="U328" s="36">
        <f t="shared" ref="U328:U391" si="97">IFERROR(38+IF(H328&gt;40000, 40000/1000*2.2,H328/1000*2.2)+IF(IF(H328&gt;140000,(140000-40000)/1000*4.3,(H328-40000)/1000*4.3)&lt;0,0,IF(H328&gt;140000,(140000-40000)/1000*4.3,(H328-40000)/1000*4.3))+IF(H328&gt;140000,(H328-140000)/1000*7.43,0),38)</f>
        <v>80.635999999999996</v>
      </c>
      <c r="V328" s="36">
        <f t="shared" si="87"/>
        <v>45.612000000000002</v>
      </c>
      <c r="W328" s="36">
        <f t="shared" si="88"/>
        <v>45.370000000000005</v>
      </c>
      <c r="X328" s="36">
        <f t="shared" si="89"/>
        <v>46.998000000000005</v>
      </c>
      <c r="Y328" s="36">
        <f t="shared" si="90"/>
        <v>63.125</v>
      </c>
      <c r="Z328" s="36">
        <f t="shared" si="91"/>
        <v>133.04300000000001</v>
      </c>
      <c r="AA328" s="36">
        <f t="shared" si="92"/>
        <v>89.57</v>
      </c>
      <c r="AB328" s="66">
        <f t="shared" si="93"/>
        <v>38</v>
      </c>
      <c r="AC328" s="19">
        <f t="shared" si="94"/>
        <v>11705.714285714286</v>
      </c>
      <c r="AD328" s="20">
        <f t="shared" si="95"/>
        <v>81940</v>
      </c>
      <c r="AE328" s="192">
        <f t="shared" si="96"/>
        <v>694.35400000000004</v>
      </c>
    </row>
    <row r="329" spans="1:31" ht="15.4" x14ac:dyDescent="0.45">
      <c r="A329" s="4">
        <v>1</v>
      </c>
      <c r="B329" s="85">
        <v>682</v>
      </c>
      <c r="C329" s="91">
        <f t="shared" si="82"/>
        <v>0</v>
      </c>
      <c r="D329" s="50" t="s">
        <v>32</v>
      </c>
      <c r="E329" s="5" t="s">
        <v>32</v>
      </c>
      <c r="F329" s="79" t="s">
        <v>32</v>
      </c>
      <c r="G329" s="5" t="s">
        <v>32</v>
      </c>
      <c r="H329" s="79">
        <v>18400</v>
      </c>
      <c r="I329" s="5">
        <v>6280</v>
      </c>
      <c r="J329" s="79">
        <v>11690</v>
      </c>
      <c r="K329" s="5">
        <v>20690</v>
      </c>
      <c r="L329" s="79">
        <v>3680</v>
      </c>
      <c r="M329" s="5">
        <v>480</v>
      </c>
      <c r="N329" s="79">
        <v>4010</v>
      </c>
      <c r="O329" s="7">
        <v>4820</v>
      </c>
      <c r="P329" s="35"/>
      <c r="Q329" s="65">
        <f t="shared" si="83"/>
        <v>38</v>
      </c>
      <c r="R329" s="36">
        <f t="shared" si="84"/>
        <v>38</v>
      </c>
      <c r="S329" s="36">
        <f t="shared" si="85"/>
        <v>38</v>
      </c>
      <c r="T329" s="36">
        <f t="shared" si="86"/>
        <v>38</v>
      </c>
      <c r="U329" s="36">
        <f t="shared" si="97"/>
        <v>78.47999999999999</v>
      </c>
      <c r="V329" s="36">
        <f t="shared" si="87"/>
        <v>51.816000000000003</v>
      </c>
      <c r="W329" s="36">
        <f t="shared" si="88"/>
        <v>71.466999999999999</v>
      </c>
      <c r="X329" s="36">
        <f t="shared" si="89"/>
        <v>110.167</v>
      </c>
      <c r="Y329" s="36">
        <f t="shared" si="90"/>
        <v>46.096000000000004</v>
      </c>
      <c r="Z329" s="36">
        <f t="shared" si="91"/>
        <v>39.055999999999997</v>
      </c>
      <c r="AA329" s="36">
        <f t="shared" si="92"/>
        <v>46.822000000000003</v>
      </c>
      <c r="AB329" s="66">
        <f t="shared" si="93"/>
        <v>48.603999999999999</v>
      </c>
      <c r="AC329" s="19">
        <f t="shared" si="94"/>
        <v>8756.25</v>
      </c>
      <c r="AD329" s="20">
        <f t="shared" si="95"/>
        <v>70050</v>
      </c>
      <c r="AE329" s="192">
        <f t="shared" si="96"/>
        <v>644.50800000000004</v>
      </c>
    </row>
    <row r="330" spans="1:31" ht="15.4" x14ac:dyDescent="0.45">
      <c r="A330" s="4">
        <v>1</v>
      </c>
      <c r="B330" s="85">
        <v>683</v>
      </c>
      <c r="C330" s="91">
        <f t="shared" si="82"/>
        <v>0</v>
      </c>
      <c r="D330" s="50" t="s">
        <v>32</v>
      </c>
      <c r="E330" s="5" t="s">
        <v>32</v>
      </c>
      <c r="F330" s="79" t="s">
        <v>32</v>
      </c>
      <c r="G330" s="5" t="s">
        <v>32</v>
      </c>
      <c r="H330" s="79">
        <v>15690</v>
      </c>
      <c r="I330" s="5">
        <v>2230</v>
      </c>
      <c r="J330" s="79">
        <v>5160</v>
      </c>
      <c r="K330" s="5">
        <v>13040</v>
      </c>
      <c r="L330" s="79">
        <v>11940</v>
      </c>
      <c r="M330" s="5">
        <v>6920</v>
      </c>
      <c r="N330" s="79">
        <v>3120</v>
      </c>
      <c r="O330" s="7" t="s">
        <v>32</v>
      </c>
      <c r="P330" s="35"/>
      <c r="Q330" s="65">
        <f t="shared" si="83"/>
        <v>38</v>
      </c>
      <c r="R330" s="36">
        <f t="shared" si="84"/>
        <v>38</v>
      </c>
      <c r="S330" s="36">
        <f t="shared" si="85"/>
        <v>38</v>
      </c>
      <c r="T330" s="36">
        <f t="shared" si="86"/>
        <v>38</v>
      </c>
      <c r="U330" s="36">
        <f t="shared" si="97"/>
        <v>72.518000000000001</v>
      </c>
      <c r="V330" s="36">
        <f t="shared" si="87"/>
        <v>42.905999999999999</v>
      </c>
      <c r="W330" s="36">
        <f t="shared" si="88"/>
        <v>49.352000000000004</v>
      </c>
      <c r="X330" s="36">
        <f t="shared" si="89"/>
        <v>77.272000000000006</v>
      </c>
      <c r="Y330" s="36">
        <f t="shared" si="90"/>
        <v>72.542000000000002</v>
      </c>
      <c r="Z330" s="36">
        <f t="shared" si="91"/>
        <v>53.224000000000004</v>
      </c>
      <c r="AA330" s="36">
        <f t="shared" si="92"/>
        <v>44.864000000000004</v>
      </c>
      <c r="AB330" s="66">
        <f t="shared" si="93"/>
        <v>38</v>
      </c>
      <c r="AC330" s="19">
        <f t="shared" si="94"/>
        <v>8300</v>
      </c>
      <c r="AD330" s="20">
        <f t="shared" si="95"/>
        <v>58100</v>
      </c>
      <c r="AE330" s="192">
        <f t="shared" si="96"/>
        <v>602.678</v>
      </c>
    </row>
    <row r="331" spans="1:31" ht="15.4" x14ac:dyDescent="0.45">
      <c r="A331" s="4">
        <v>1</v>
      </c>
      <c r="B331" s="85">
        <v>684</v>
      </c>
      <c r="C331" s="91">
        <f t="shared" si="82"/>
        <v>0</v>
      </c>
      <c r="D331" s="50" t="s">
        <v>32</v>
      </c>
      <c r="E331" s="5" t="s">
        <v>32</v>
      </c>
      <c r="F331" s="79" t="s">
        <v>32</v>
      </c>
      <c r="G331" s="5" t="s">
        <v>32</v>
      </c>
      <c r="H331" s="79">
        <v>27750</v>
      </c>
      <c r="I331" s="5">
        <v>19150</v>
      </c>
      <c r="J331" s="79">
        <v>13370</v>
      </c>
      <c r="K331" s="5">
        <v>17320</v>
      </c>
      <c r="L331" s="79">
        <v>21280</v>
      </c>
      <c r="M331" s="5">
        <v>18130</v>
      </c>
      <c r="N331" s="79">
        <v>10840</v>
      </c>
      <c r="O331" s="7" t="s">
        <v>32</v>
      </c>
      <c r="P331" s="35"/>
      <c r="Q331" s="65">
        <f t="shared" si="83"/>
        <v>38</v>
      </c>
      <c r="R331" s="36">
        <f t="shared" si="84"/>
        <v>38</v>
      </c>
      <c r="S331" s="36">
        <f t="shared" si="85"/>
        <v>38</v>
      </c>
      <c r="T331" s="36">
        <f t="shared" si="86"/>
        <v>38</v>
      </c>
      <c r="U331" s="36">
        <f t="shared" si="97"/>
        <v>99.050000000000011</v>
      </c>
      <c r="V331" s="36">
        <f t="shared" si="87"/>
        <v>103.545</v>
      </c>
      <c r="W331" s="36">
        <f t="shared" si="88"/>
        <v>78.691000000000003</v>
      </c>
      <c r="X331" s="36">
        <f t="shared" si="89"/>
        <v>95.676000000000002</v>
      </c>
      <c r="Y331" s="36">
        <f t="shared" si="90"/>
        <v>112.70399999999999</v>
      </c>
      <c r="Z331" s="36">
        <f t="shared" si="91"/>
        <v>99.159000000000006</v>
      </c>
      <c r="AA331" s="36">
        <f t="shared" si="92"/>
        <v>67.811999999999998</v>
      </c>
      <c r="AB331" s="66">
        <f t="shared" si="93"/>
        <v>38</v>
      </c>
      <c r="AC331" s="19">
        <f t="shared" si="94"/>
        <v>18262.857142857141</v>
      </c>
      <c r="AD331" s="20">
        <f t="shared" si="95"/>
        <v>127840</v>
      </c>
      <c r="AE331" s="192">
        <f t="shared" si="96"/>
        <v>846.63700000000006</v>
      </c>
    </row>
    <row r="332" spans="1:31" ht="15.4" x14ac:dyDescent="0.45">
      <c r="A332" s="4">
        <v>1</v>
      </c>
      <c r="B332" s="85">
        <v>685</v>
      </c>
      <c r="C332" s="91">
        <f t="shared" si="82"/>
        <v>0</v>
      </c>
      <c r="D332" s="50" t="s">
        <v>32</v>
      </c>
      <c r="E332" s="5" t="s">
        <v>32</v>
      </c>
      <c r="F332" s="79" t="s">
        <v>32</v>
      </c>
      <c r="G332" s="5" t="s">
        <v>32</v>
      </c>
      <c r="H332" s="79">
        <v>83480</v>
      </c>
      <c r="I332" s="5">
        <v>9420</v>
      </c>
      <c r="J332" s="79">
        <v>30300</v>
      </c>
      <c r="K332" s="5">
        <v>40890</v>
      </c>
      <c r="L332" s="79">
        <v>48640</v>
      </c>
      <c r="M332" s="5">
        <v>54080</v>
      </c>
      <c r="N332" s="79">
        <v>3580</v>
      </c>
      <c r="O332" s="7" t="s">
        <v>32</v>
      </c>
      <c r="P332" s="35"/>
      <c r="Q332" s="65">
        <f t="shared" si="83"/>
        <v>38</v>
      </c>
      <c r="R332" s="36">
        <f t="shared" si="84"/>
        <v>38</v>
      </c>
      <c r="S332" s="36">
        <f t="shared" si="85"/>
        <v>38</v>
      </c>
      <c r="T332" s="36">
        <f t="shared" si="86"/>
        <v>38</v>
      </c>
      <c r="U332" s="36">
        <f t="shared" si="97"/>
        <v>312.96399999999994</v>
      </c>
      <c r="V332" s="36">
        <f t="shared" si="87"/>
        <v>61.706000000000003</v>
      </c>
      <c r="W332" s="36">
        <f t="shared" si="88"/>
        <v>158.68899999999999</v>
      </c>
      <c r="X332" s="36">
        <f t="shared" si="89"/>
        <v>237.37270000000001</v>
      </c>
      <c r="Y332" s="36">
        <f t="shared" si="90"/>
        <v>294.95519999999999</v>
      </c>
      <c r="Z332" s="36">
        <f t="shared" si="91"/>
        <v>335.37439999999998</v>
      </c>
      <c r="AA332" s="36">
        <f t="shared" si="92"/>
        <v>45.876000000000005</v>
      </c>
      <c r="AB332" s="66">
        <f t="shared" si="93"/>
        <v>38</v>
      </c>
      <c r="AC332" s="19">
        <f t="shared" si="94"/>
        <v>38627.142857142855</v>
      </c>
      <c r="AD332" s="20">
        <f t="shared" si="95"/>
        <v>270390</v>
      </c>
      <c r="AE332" s="192">
        <f t="shared" si="96"/>
        <v>1636.9372999999998</v>
      </c>
    </row>
    <row r="333" spans="1:31" ht="15.4" x14ac:dyDescent="0.45">
      <c r="A333" s="4">
        <v>1</v>
      </c>
      <c r="B333" s="85">
        <v>686</v>
      </c>
      <c r="C333" s="91">
        <f t="shared" si="82"/>
        <v>0</v>
      </c>
      <c r="D333" s="50" t="s">
        <v>32</v>
      </c>
      <c r="E333" s="5" t="s">
        <v>32</v>
      </c>
      <c r="F333" s="79" t="s">
        <v>32</v>
      </c>
      <c r="G333" s="5" t="s">
        <v>32</v>
      </c>
      <c r="H333" s="79">
        <v>172180</v>
      </c>
      <c r="I333" s="5">
        <v>23680</v>
      </c>
      <c r="J333" s="79">
        <v>21750</v>
      </c>
      <c r="K333" s="5">
        <v>17230</v>
      </c>
      <c r="L333" s="79">
        <v>16680</v>
      </c>
      <c r="M333" s="5">
        <v>15000</v>
      </c>
      <c r="N333" s="79">
        <v>8930</v>
      </c>
      <c r="O333" s="7" t="s">
        <v>32</v>
      </c>
      <c r="P333" s="35"/>
      <c r="Q333" s="65">
        <f t="shared" si="83"/>
        <v>38</v>
      </c>
      <c r="R333" s="36">
        <f t="shared" si="84"/>
        <v>38</v>
      </c>
      <c r="S333" s="36">
        <f t="shared" si="85"/>
        <v>38</v>
      </c>
      <c r="T333" s="36">
        <f t="shared" si="86"/>
        <v>38</v>
      </c>
      <c r="U333" s="36">
        <f t="shared" si="97"/>
        <v>795.09739999999999</v>
      </c>
      <c r="V333" s="36">
        <f t="shared" si="87"/>
        <v>123.024</v>
      </c>
      <c r="W333" s="36">
        <f t="shared" si="88"/>
        <v>114.72499999999999</v>
      </c>
      <c r="X333" s="36">
        <f t="shared" si="89"/>
        <v>95.289000000000001</v>
      </c>
      <c r="Y333" s="36">
        <f t="shared" si="90"/>
        <v>92.924000000000007</v>
      </c>
      <c r="Z333" s="36">
        <f t="shared" si="91"/>
        <v>85.7</v>
      </c>
      <c r="AA333" s="36">
        <f t="shared" si="92"/>
        <v>59.599000000000004</v>
      </c>
      <c r="AB333" s="66">
        <f t="shared" si="93"/>
        <v>38</v>
      </c>
      <c r="AC333" s="19">
        <f t="shared" si="94"/>
        <v>39350</v>
      </c>
      <c r="AD333" s="20">
        <f t="shared" si="95"/>
        <v>275450</v>
      </c>
      <c r="AE333" s="192">
        <f t="shared" si="96"/>
        <v>1556.3583999999998</v>
      </c>
    </row>
    <row r="334" spans="1:31" ht="15.4" x14ac:dyDescent="0.45">
      <c r="A334" s="4">
        <v>1</v>
      </c>
      <c r="B334" s="85">
        <v>687</v>
      </c>
      <c r="C334" s="91">
        <f t="shared" si="82"/>
        <v>0</v>
      </c>
      <c r="D334" s="50" t="s">
        <v>32</v>
      </c>
      <c r="E334" s="5" t="s">
        <v>32</v>
      </c>
      <c r="F334" s="79" t="s">
        <v>32</v>
      </c>
      <c r="G334" s="5" t="s">
        <v>32</v>
      </c>
      <c r="H334" s="79">
        <v>34680</v>
      </c>
      <c r="I334" s="5">
        <v>11850</v>
      </c>
      <c r="J334" s="79">
        <v>17480</v>
      </c>
      <c r="K334" s="5">
        <v>12640</v>
      </c>
      <c r="L334" s="79">
        <v>23090</v>
      </c>
      <c r="M334" s="5">
        <v>14140</v>
      </c>
      <c r="N334" s="79">
        <v>1440</v>
      </c>
      <c r="O334" s="7" t="s">
        <v>32</v>
      </c>
      <c r="P334" s="35"/>
      <c r="Q334" s="65">
        <f t="shared" si="83"/>
        <v>38</v>
      </c>
      <c r="R334" s="36">
        <f t="shared" si="84"/>
        <v>38</v>
      </c>
      <c r="S334" s="36">
        <f t="shared" si="85"/>
        <v>38</v>
      </c>
      <c r="T334" s="36">
        <f t="shared" si="86"/>
        <v>38</v>
      </c>
      <c r="U334" s="36">
        <f t="shared" si="97"/>
        <v>114.29600000000001</v>
      </c>
      <c r="V334" s="36">
        <f t="shared" si="87"/>
        <v>72.155000000000001</v>
      </c>
      <c r="W334" s="36">
        <f t="shared" si="88"/>
        <v>96.364000000000004</v>
      </c>
      <c r="X334" s="36">
        <f t="shared" si="89"/>
        <v>75.551999999999992</v>
      </c>
      <c r="Y334" s="36">
        <f t="shared" si="90"/>
        <v>120.48699999999999</v>
      </c>
      <c r="Z334" s="36">
        <f t="shared" si="91"/>
        <v>82.001999999999995</v>
      </c>
      <c r="AA334" s="36">
        <f t="shared" si="92"/>
        <v>41.167999999999999</v>
      </c>
      <c r="AB334" s="66">
        <f t="shared" si="93"/>
        <v>38</v>
      </c>
      <c r="AC334" s="19">
        <f t="shared" si="94"/>
        <v>16474.285714285714</v>
      </c>
      <c r="AD334" s="20">
        <f t="shared" si="95"/>
        <v>115320</v>
      </c>
      <c r="AE334" s="192">
        <f t="shared" si="96"/>
        <v>792.024</v>
      </c>
    </row>
    <row r="335" spans="1:31" ht="15.4" x14ac:dyDescent="0.45">
      <c r="A335" s="4">
        <v>1</v>
      </c>
      <c r="B335" s="85">
        <v>688</v>
      </c>
      <c r="C335" s="91">
        <f t="shared" si="82"/>
        <v>0</v>
      </c>
      <c r="D335" s="50" t="s">
        <v>32</v>
      </c>
      <c r="E335" s="5" t="s">
        <v>32</v>
      </c>
      <c r="F335" s="79" t="s">
        <v>32</v>
      </c>
      <c r="G335" s="5" t="s">
        <v>32</v>
      </c>
      <c r="H335" s="79">
        <v>32290</v>
      </c>
      <c r="I335" s="5">
        <v>27920</v>
      </c>
      <c r="J335" s="79">
        <v>46050</v>
      </c>
      <c r="K335" s="5">
        <v>42660</v>
      </c>
      <c r="L335" s="79">
        <v>55410</v>
      </c>
      <c r="M335" s="5">
        <v>44700</v>
      </c>
      <c r="N335" s="79">
        <v>10360</v>
      </c>
      <c r="O335" s="7" t="s">
        <v>32</v>
      </c>
      <c r="P335" s="35"/>
      <c r="Q335" s="65">
        <f t="shared" si="83"/>
        <v>38</v>
      </c>
      <c r="R335" s="36">
        <f t="shared" si="84"/>
        <v>38</v>
      </c>
      <c r="S335" s="36">
        <f t="shared" si="85"/>
        <v>38</v>
      </c>
      <c r="T335" s="36">
        <f t="shared" si="86"/>
        <v>38</v>
      </c>
      <c r="U335" s="36">
        <f t="shared" si="97"/>
        <v>109.03800000000001</v>
      </c>
      <c r="V335" s="36">
        <f t="shared" si="87"/>
        <v>141.256</v>
      </c>
      <c r="W335" s="36">
        <f t="shared" si="88"/>
        <v>275.7115</v>
      </c>
      <c r="X335" s="36">
        <f t="shared" si="89"/>
        <v>250.52379999999999</v>
      </c>
      <c r="Y335" s="36">
        <f t="shared" si="90"/>
        <v>345.25630000000001</v>
      </c>
      <c r="Z335" s="36">
        <f t="shared" si="91"/>
        <v>265.68099999999998</v>
      </c>
      <c r="AA335" s="36">
        <f t="shared" si="92"/>
        <v>65.748000000000005</v>
      </c>
      <c r="AB335" s="66">
        <f t="shared" si="93"/>
        <v>38</v>
      </c>
      <c r="AC335" s="19">
        <f t="shared" si="94"/>
        <v>37055.714285714283</v>
      </c>
      <c r="AD335" s="20">
        <f t="shared" si="95"/>
        <v>259390</v>
      </c>
      <c r="AE335" s="192">
        <f t="shared" si="96"/>
        <v>1643.2146</v>
      </c>
    </row>
    <row r="336" spans="1:31" ht="15.4" x14ac:dyDescent="0.45">
      <c r="A336" s="4">
        <v>1</v>
      </c>
      <c r="B336" s="85">
        <v>689</v>
      </c>
      <c r="C336" s="91">
        <f t="shared" si="82"/>
        <v>0</v>
      </c>
      <c r="D336" s="50" t="s">
        <v>32</v>
      </c>
      <c r="E336" s="5" t="s">
        <v>32</v>
      </c>
      <c r="F336" s="79" t="s">
        <v>32</v>
      </c>
      <c r="G336" s="5" t="s">
        <v>32</v>
      </c>
      <c r="H336" s="79">
        <v>9800</v>
      </c>
      <c r="I336" s="5">
        <v>2280</v>
      </c>
      <c r="J336" s="79">
        <v>8730</v>
      </c>
      <c r="K336" s="5">
        <v>18340</v>
      </c>
      <c r="L336" s="79">
        <v>23320</v>
      </c>
      <c r="M336" s="5">
        <v>14890</v>
      </c>
      <c r="N336" s="79">
        <v>2540</v>
      </c>
      <c r="O336" s="7" t="s">
        <v>32</v>
      </c>
      <c r="P336" s="35"/>
      <c r="Q336" s="65">
        <f t="shared" si="83"/>
        <v>38</v>
      </c>
      <c r="R336" s="36">
        <f t="shared" si="84"/>
        <v>38</v>
      </c>
      <c r="S336" s="36">
        <f t="shared" si="85"/>
        <v>38</v>
      </c>
      <c r="T336" s="36">
        <f t="shared" si="86"/>
        <v>38</v>
      </c>
      <c r="U336" s="36">
        <f t="shared" si="97"/>
        <v>59.56</v>
      </c>
      <c r="V336" s="36">
        <f t="shared" si="87"/>
        <v>43.015999999999998</v>
      </c>
      <c r="W336" s="36">
        <f t="shared" si="88"/>
        <v>58.739000000000004</v>
      </c>
      <c r="X336" s="36">
        <f t="shared" si="89"/>
        <v>100.062</v>
      </c>
      <c r="Y336" s="36">
        <f t="shared" si="90"/>
        <v>121.476</v>
      </c>
      <c r="Z336" s="36">
        <f t="shared" si="91"/>
        <v>85.227000000000004</v>
      </c>
      <c r="AA336" s="36">
        <f t="shared" si="92"/>
        <v>43.588000000000001</v>
      </c>
      <c r="AB336" s="66">
        <f t="shared" si="93"/>
        <v>38</v>
      </c>
      <c r="AC336" s="19">
        <f t="shared" si="94"/>
        <v>11414.285714285714</v>
      </c>
      <c r="AD336" s="20">
        <f t="shared" si="95"/>
        <v>79900</v>
      </c>
      <c r="AE336" s="192">
        <f t="shared" si="96"/>
        <v>701.66800000000001</v>
      </c>
    </row>
    <row r="337" spans="1:31" ht="15.4" x14ac:dyDescent="0.45">
      <c r="A337" s="4">
        <v>1</v>
      </c>
      <c r="B337" s="85">
        <v>693</v>
      </c>
      <c r="C337" s="91">
        <f t="shared" si="82"/>
        <v>0</v>
      </c>
      <c r="D337" s="50" t="s">
        <v>32</v>
      </c>
      <c r="E337" s="5" t="s">
        <v>32</v>
      </c>
      <c r="F337" s="79" t="s">
        <v>32</v>
      </c>
      <c r="G337" s="5" t="s">
        <v>32</v>
      </c>
      <c r="H337" s="79">
        <v>35880</v>
      </c>
      <c r="I337" s="5">
        <v>62140</v>
      </c>
      <c r="J337" s="79">
        <v>36920</v>
      </c>
      <c r="K337" s="5">
        <v>72730</v>
      </c>
      <c r="L337" s="79">
        <v>213450</v>
      </c>
      <c r="M337" s="5">
        <v>64930</v>
      </c>
      <c r="N337" s="79">
        <v>180</v>
      </c>
      <c r="O337" s="7" t="s">
        <v>32</v>
      </c>
      <c r="P337" s="35"/>
      <c r="Q337" s="65">
        <f t="shared" si="83"/>
        <v>38</v>
      </c>
      <c r="R337" s="36">
        <f t="shared" si="84"/>
        <v>38</v>
      </c>
      <c r="S337" s="36">
        <f t="shared" si="85"/>
        <v>38</v>
      </c>
      <c r="T337" s="36">
        <f t="shared" si="86"/>
        <v>38</v>
      </c>
      <c r="U337" s="36">
        <f t="shared" si="97"/>
        <v>116.93600000000001</v>
      </c>
      <c r="V337" s="36">
        <f t="shared" si="87"/>
        <v>395.2602</v>
      </c>
      <c r="W337" s="36">
        <f t="shared" si="88"/>
        <v>207.87559999999999</v>
      </c>
      <c r="X337" s="36">
        <f t="shared" si="89"/>
        <v>473.94389999999999</v>
      </c>
      <c r="Y337" s="36">
        <f t="shared" si="90"/>
        <v>1519.4934999999998</v>
      </c>
      <c r="Z337" s="36">
        <f t="shared" si="91"/>
        <v>415.98990000000003</v>
      </c>
      <c r="AA337" s="36">
        <f t="shared" si="92"/>
        <v>38.396000000000001</v>
      </c>
      <c r="AB337" s="66">
        <f t="shared" si="93"/>
        <v>38</v>
      </c>
      <c r="AC337" s="19">
        <f t="shared" si="94"/>
        <v>69461.428571428565</v>
      </c>
      <c r="AD337" s="20">
        <f t="shared" si="95"/>
        <v>486230</v>
      </c>
      <c r="AE337" s="192">
        <f t="shared" si="96"/>
        <v>3357.8950999999997</v>
      </c>
    </row>
    <row r="338" spans="1:31" ht="15.4" x14ac:dyDescent="0.45">
      <c r="A338" s="4">
        <v>1</v>
      </c>
      <c r="B338" s="85">
        <v>694</v>
      </c>
      <c r="C338" s="91">
        <f t="shared" si="82"/>
        <v>0</v>
      </c>
      <c r="D338" s="50" t="s">
        <v>32</v>
      </c>
      <c r="E338" s="5" t="s">
        <v>32</v>
      </c>
      <c r="F338" s="79" t="s">
        <v>32</v>
      </c>
      <c r="G338" s="5" t="s">
        <v>32</v>
      </c>
      <c r="H338" s="79">
        <v>16280</v>
      </c>
      <c r="I338" s="5">
        <v>13660</v>
      </c>
      <c r="J338" s="79">
        <v>4800</v>
      </c>
      <c r="K338" s="5">
        <v>8790</v>
      </c>
      <c r="L338" s="79">
        <v>5670</v>
      </c>
      <c r="M338" s="5">
        <v>5910</v>
      </c>
      <c r="N338" s="79">
        <v>4080</v>
      </c>
      <c r="O338" s="7" t="s">
        <v>32</v>
      </c>
      <c r="P338" s="35"/>
      <c r="Q338" s="65">
        <f t="shared" si="83"/>
        <v>38</v>
      </c>
      <c r="R338" s="36">
        <f t="shared" si="84"/>
        <v>38</v>
      </c>
      <c r="S338" s="36">
        <f t="shared" si="85"/>
        <v>38</v>
      </c>
      <c r="T338" s="36">
        <f t="shared" si="86"/>
        <v>38</v>
      </c>
      <c r="U338" s="36">
        <f t="shared" si="97"/>
        <v>73.816000000000003</v>
      </c>
      <c r="V338" s="36">
        <f t="shared" si="87"/>
        <v>79.938000000000002</v>
      </c>
      <c r="W338" s="36">
        <f t="shared" si="88"/>
        <v>48.56</v>
      </c>
      <c r="X338" s="36">
        <f t="shared" si="89"/>
        <v>58.997</v>
      </c>
      <c r="Y338" s="36">
        <f t="shared" si="90"/>
        <v>50.474000000000004</v>
      </c>
      <c r="Z338" s="36">
        <f t="shared" si="91"/>
        <v>51.002000000000002</v>
      </c>
      <c r="AA338" s="36">
        <f t="shared" si="92"/>
        <v>46.975999999999999</v>
      </c>
      <c r="AB338" s="66">
        <f t="shared" si="93"/>
        <v>38</v>
      </c>
      <c r="AC338" s="19">
        <f t="shared" si="94"/>
        <v>8455.7142857142862</v>
      </c>
      <c r="AD338" s="20">
        <f t="shared" si="95"/>
        <v>59190</v>
      </c>
      <c r="AE338" s="192">
        <f t="shared" si="96"/>
        <v>599.76300000000003</v>
      </c>
    </row>
    <row r="339" spans="1:31" ht="15.4" x14ac:dyDescent="0.45">
      <c r="A339" s="4">
        <v>1</v>
      </c>
      <c r="B339" s="85">
        <v>695</v>
      </c>
      <c r="C339" s="91">
        <f t="shared" si="82"/>
        <v>0</v>
      </c>
      <c r="D339" s="50" t="s">
        <v>32</v>
      </c>
      <c r="E339" s="5" t="s">
        <v>32</v>
      </c>
      <c r="F339" s="79" t="s">
        <v>32</v>
      </c>
      <c r="G339" s="5" t="s">
        <v>32</v>
      </c>
      <c r="H339" s="79">
        <v>29640</v>
      </c>
      <c r="I339" s="5">
        <v>2340</v>
      </c>
      <c r="J339" s="79">
        <v>9150</v>
      </c>
      <c r="K339" s="5">
        <v>9430</v>
      </c>
      <c r="L339" s="79">
        <v>8400</v>
      </c>
      <c r="M339" s="5">
        <v>5300</v>
      </c>
      <c r="N339" s="79">
        <v>20620</v>
      </c>
      <c r="O339" s="7" t="s">
        <v>32</v>
      </c>
      <c r="P339" s="35"/>
      <c r="Q339" s="65">
        <f t="shared" si="83"/>
        <v>38</v>
      </c>
      <c r="R339" s="36">
        <f t="shared" si="84"/>
        <v>38</v>
      </c>
      <c r="S339" s="36">
        <f t="shared" si="85"/>
        <v>38</v>
      </c>
      <c r="T339" s="36">
        <f t="shared" si="86"/>
        <v>38</v>
      </c>
      <c r="U339" s="36">
        <f t="shared" si="97"/>
        <v>103.20800000000001</v>
      </c>
      <c r="V339" s="36">
        <f t="shared" si="87"/>
        <v>43.147999999999996</v>
      </c>
      <c r="W339" s="36">
        <f t="shared" si="88"/>
        <v>60.545000000000002</v>
      </c>
      <c r="X339" s="36">
        <f t="shared" si="89"/>
        <v>61.749000000000002</v>
      </c>
      <c r="Y339" s="36">
        <f t="shared" si="90"/>
        <v>57.32</v>
      </c>
      <c r="Z339" s="36">
        <f t="shared" si="91"/>
        <v>49.66</v>
      </c>
      <c r="AA339" s="36">
        <f t="shared" si="92"/>
        <v>109.86599999999999</v>
      </c>
      <c r="AB339" s="66">
        <f t="shared" si="93"/>
        <v>38</v>
      </c>
      <c r="AC339" s="19">
        <f t="shared" si="94"/>
        <v>12125.714285714286</v>
      </c>
      <c r="AD339" s="20">
        <f t="shared" si="95"/>
        <v>84880</v>
      </c>
      <c r="AE339" s="192">
        <f t="shared" si="96"/>
        <v>675.49599999999998</v>
      </c>
    </row>
    <row r="340" spans="1:31" ht="15.4" x14ac:dyDescent="0.45">
      <c r="A340" s="4">
        <v>1</v>
      </c>
      <c r="B340" s="85">
        <v>696</v>
      </c>
      <c r="C340" s="91">
        <f t="shared" si="82"/>
        <v>0</v>
      </c>
      <c r="D340" s="50" t="s">
        <v>32</v>
      </c>
      <c r="E340" s="5" t="s">
        <v>32</v>
      </c>
      <c r="F340" s="79" t="s">
        <v>32</v>
      </c>
      <c r="G340" s="5" t="s">
        <v>32</v>
      </c>
      <c r="H340" s="79">
        <v>6800</v>
      </c>
      <c r="I340" s="5">
        <v>7900</v>
      </c>
      <c r="J340" s="79">
        <v>16060</v>
      </c>
      <c r="K340" s="5">
        <v>9940</v>
      </c>
      <c r="L340" s="79">
        <v>13820</v>
      </c>
      <c r="M340" s="5">
        <v>12020</v>
      </c>
      <c r="N340" s="79">
        <v>4690</v>
      </c>
      <c r="O340" s="7" t="s">
        <v>32</v>
      </c>
      <c r="P340" s="35"/>
      <c r="Q340" s="65">
        <f t="shared" si="83"/>
        <v>38</v>
      </c>
      <c r="R340" s="36">
        <f t="shared" si="84"/>
        <v>38</v>
      </c>
      <c r="S340" s="36">
        <f t="shared" si="85"/>
        <v>38</v>
      </c>
      <c r="T340" s="36">
        <f t="shared" si="86"/>
        <v>38</v>
      </c>
      <c r="U340" s="36">
        <f t="shared" si="97"/>
        <v>52.96</v>
      </c>
      <c r="V340" s="36">
        <f t="shared" si="87"/>
        <v>55.38</v>
      </c>
      <c r="W340" s="36">
        <f t="shared" si="88"/>
        <v>90.25800000000001</v>
      </c>
      <c r="X340" s="36">
        <f t="shared" si="89"/>
        <v>63.942</v>
      </c>
      <c r="Y340" s="36">
        <f t="shared" si="90"/>
        <v>80.626000000000005</v>
      </c>
      <c r="Z340" s="36">
        <f t="shared" si="91"/>
        <v>72.885999999999996</v>
      </c>
      <c r="AA340" s="36">
        <f t="shared" si="92"/>
        <v>48.317999999999998</v>
      </c>
      <c r="AB340" s="66">
        <f t="shared" si="93"/>
        <v>38</v>
      </c>
      <c r="AC340" s="19">
        <f t="shared" si="94"/>
        <v>10175.714285714286</v>
      </c>
      <c r="AD340" s="20">
        <f t="shared" si="95"/>
        <v>71230</v>
      </c>
      <c r="AE340" s="192">
        <f t="shared" si="96"/>
        <v>654.37</v>
      </c>
    </row>
    <row r="341" spans="1:31" ht="15.4" x14ac:dyDescent="0.45">
      <c r="A341" s="4">
        <v>1</v>
      </c>
      <c r="B341" s="85">
        <v>697</v>
      </c>
      <c r="C341" s="91">
        <f t="shared" si="82"/>
        <v>0</v>
      </c>
      <c r="D341" s="50" t="s">
        <v>32</v>
      </c>
      <c r="E341" s="5" t="s">
        <v>32</v>
      </c>
      <c r="F341" s="79" t="s">
        <v>32</v>
      </c>
      <c r="G341" s="5" t="s">
        <v>32</v>
      </c>
      <c r="H341" s="79">
        <v>2840</v>
      </c>
      <c r="I341" s="5">
        <v>610</v>
      </c>
      <c r="J341" s="79">
        <v>1040</v>
      </c>
      <c r="K341" s="5">
        <v>13570</v>
      </c>
      <c r="L341" s="79">
        <v>2130</v>
      </c>
      <c r="M341" s="5">
        <v>440</v>
      </c>
      <c r="N341" s="79">
        <v>960</v>
      </c>
      <c r="O341" s="7" t="s">
        <v>32</v>
      </c>
      <c r="P341" s="35"/>
      <c r="Q341" s="65">
        <f t="shared" si="83"/>
        <v>38</v>
      </c>
      <c r="R341" s="36">
        <f t="shared" si="84"/>
        <v>38</v>
      </c>
      <c r="S341" s="36">
        <f t="shared" si="85"/>
        <v>38</v>
      </c>
      <c r="T341" s="36">
        <f t="shared" si="86"/>
        <v>38</v>
      </c>
      <c r="U341" s="36">
        <f t="shared" si="97"/>
        <v>44.247999999999998</v>
      </c>
      <c r="V341" s="36">
        <f t="shared" si="87"/>
        <v>39.341999999999999</v>
      </c>
      <c r="W341" s="36">
        <f t="shared" si="88"/>
        <v>40.287999999999997</v>
      </c>
      <c r="X341" s="36">
        <f t="shared" si="89"/>
        <v>79.551000000000002</v>
      </c>
      <c r="Y341" s="36">
        <f t="shared" si="90"/>
        <v>42.686</v>
      </c>
      <c r="Z341" s="36">
        <f t="shared" si="91"/>
        <v>38.968000000000004</v>
      </c>
      <c r="AA341" s="36">
        <f t="shared" si="92"/>
        <v>40.112000000000002</v>
      </c>
      <c r="AB341" s="66">
        <f t="shared" si="93"/>
        <v>38</v>
      </c>
      <c r="AC341" s="19">
        <f t="shared" si="94"/>
        <v>3084.2857142857142</v>
      </c>
      <c r="AD341" s="20">
        <f t="shared" si="95"/>
        <v>21590</v>
      </c>
      <c r="AE341" s="192">
        <f t="shared" si="96"/>
        <v>515.19499999999994</v>
      </c>
    </row>
    <row r="342" spans="1:31" ht="15.4" x14ac:dyDescent="0.45">
      <c r="A342" s="4">
        <v>1</v>
      </c>
      <c r="B342" s="85">
        <v>698</v>
      </c>
      <c r="C342" s="91">
        <f t="shared" si="82"/>
        <v>0</v>
      </c>
      <c r="D342" s="50" t="s">
        <v>32</v>
      </c>
      <c r="E342" s="5" t="s">
        <v>32</v>
      </c>
      <c r="F342" s="79" t="s">
        <v>32</v>
      </c>
      <c r="G342" s="5" t="s">
        <v>32</v>
      </c>
      <c r="H342" s="79">
        <v>14940</v>
      </c>
      <c r="I342" s="5">
        <v>1490</v>
      </c>
      <c r="J342" s="79">
        <v>1370</v>
      </c>
      <c r="K342" s="5">
        <v>1870</v>
      </c>
      <c r="L342" s="79">
        <v>910</v>
      </c>
      <c r="M342" s="5">
        <v>360</v>
      </c>
      <c r="N342" s="79">
        <v>600</v>
      </c>
      <c r="O342" s="7" t="s">
        <v>32</v>
      </c>
      <c r="P342" s="35"/>
      <c r="Q342" s="65">
        <f t="shared" si="83"/>
        <v>38</v>
      </c>
      <c r="R342" s="36">
        <f t="shared" si="84"/>
        <v>38</v>
      </c>
      <c r="S342" s="36">
        <f t="shared" si="85"/>
        <v>38</v>
      </c>
      <c r="T342" s="36">
        <f t="shared" si="86"/>
        <v>38</v>
      </c>
      <c r="U342" s="36">
        <f t="shared" si="97"/>
        <v>70.867999999999995</v>
      </c>
      <c r="V342" s="36">
        <f t="shared" si="87"/>
        <v>41.277999999999999</v>
      </c>
      <c r="W342" s="36">
        <f t="shared" si="88"/>
        <v>41.014000000000003</v>
      </c>
      <c r="X342" s="36">
        <f t="shared" si="89"/>
        <v>42.114000000000004</v>
      </c>
      <c r="Y342" s="36">
        <f t="shared" si="90"/>
        <v>40.002000000000002</v>
      </c>
      <c r="Z342" s="36">
        <f t="shared" si="91"/>
        <v>38.792000000000002</v>
      </c>
      <c r="AA342" s="36">
        <f t="shared" si="92"/>
        <v>39.32</v>
      </c>
      <c r="AB342" s="66">
        <f t="shared" si="93"/>
        <v>38</v>
      </c>
      <c r="AC342" s="19">
        <f t="shared" si="94"/>
        <v>3077.1428571428573</v>
      </c>
      <c r="AD342" s="20">
        <f t="shared" si="95"/>
        <v>21540</v>
      </c>
      <c r="AE342" s="192">
        <f t="shared" si="96"/>
        <v>503.38799999999998</v>
      </c>
    </row>
    <row r="343" spans="1:31" ht="15.4" x14ac:dyDescent="0.45">
      <c r="A343" s="4">
        <v>1</v>
      </c>
      <c r="B343" s="85">
        <v>699</v>
      </c>
      <c r="C343" s="91">
        <f t="shared" si="82"/>
        <v>0</v>
      </c>
      <c r="D343" s="50" t="s">
        <v>32</v>
      </c>
      <c r="E343" s="5" t="s">
        <v>32</v>
      </c>
      <c r="F343" s="79" t="s">
        <v>32</v>
      </c>
      <c r="G343" s="5" t="s">
        <v>32</v>
      </c>
      <c r="H343" s="79">
        <v>8400</v>
      </c>
      <c r="I343" s="5">
        <v>4390</v>
      </c>
      <c r="J343" s="79">
        <v>5460</v>
      </c>
      <c r="K343" s="5">
        <v>3920</v>
      </c>
      <c r="L343" s="79">
        <v>4650</v>
      </c>
      <c r="M343" s="5">
        <v>2530</v>
      </c>
      <c r="N343" s="79">
        <v>3030</v>
      </c>
      <c r="O343" s="7" t="s">
        <v>32</v>
      </c>
      <c r="P343" s="35"/>
      <c r="Q343" s="65">
        <f t="shared" si="83"/>
        <v>38</v>
      </c>
      <c r="R343" s="36">
        <f t="shared" si="84"/>
        <v>38</v>
      </c>
      <c r="S343" s="36">
        <f t="shared" si="85"/>
        <v>38</v>
      </c>
      <c r="T343" s="36">
        <f t="shared" si="86"/>
        <v>38</v>
      </c>
      <c r="U343" s="36">
        <f t="shared" si="97"/>
        <v>56.480000000000004</v>
      </c>
      <c r="V343" s="36">
        <f t="shared" si="87"/>
        <v>47.658000000000001</v>
      </c>
      <c r="W343" s="36">
        <f t="shared" si="88"/>
        <v>50.012</v>
      </c>
      <c r="X343" s="36">
        <f t="shared" si="89"/>
        <v>46.624000000000002</v>
      </c>
      <c r="Y343" s="36">
        <f t="shared" si="90"/>
        <v>48.230000000000004</v>
      </c>
      <c r="Z343" s="36">
        <f t="shared" si="91"/>
        <v>43.566000000000003</v>
      </c>
      <c r="AA343" s="36">
        <f t="shared" si="92"/>
        <v>44.665999999999997</v>
      </c>
      <c r="AB343" s="66">
        <f t="shared" si="93"/>
        <v>38</v>
      </c>
      <c r="AC343" s="19">
        <f t="shared" si="94"/>
        <v>4625.7142857142853</v>
      </c>
      <c r="AD343" s="20">
        <f t="shared" si="95"/>
        <v>32380</v>
      </c>
      <c r="AE343" s="192">
        <f t="shared" si="96"/>
        <v>527.2360000000001</v>
      </c>
    </row>
    <row r="344" spans="1:31" ht="15.4" x14ac:dyDescent="0.45">
      <c r="A344" s="4">
        <v>1</v>
      </c>
      <c r="B344" s="85">
        <v>700</v>
      </c>
      <c r="C344" s="91">
        <f t="shared" si="82"/>
        <v>0</v>
      </c>
      <c r="D344" s="50" t="s">
        <v>32</v>
      </c>
      <c r="E344" s="5" t="s">
        <v>32</v>
      </c>
      <c r="F344" s="79" t="s">
        <v>32</v>
      </c>
      <c r="G344" s="5" t="s">
        <v>32</v>
      </c>
      <c r="H344" s="79">
        <v>18240</v>
      </c>
      <c r="I344" s="5">
        <v>18380</v>
      </c>
      <c r="J344" s="79">
        <v>20900</v>
      </c>
      <c r="K344" s="5">
        <v>15330</v>
      </c>
      <c r="L344" s="79">
        <v>19010</v>
      </c>
      <c r="M344" s="5">
        <v>17220</v>
      </c>
      <c r="N344" s="79">
        <v>13020</v>
      </c>
      <c r="O344" s="7" t="s">
        <v>32</v>
      </c>
      <c r="P344" s="35"/>
      <c r="Q344" s="65">
        <f t="shared" si="83"/>
        <v>38</v>
      </c>
      <c r="R344" s="36">
        <f t="shared" si="84"/>
        <v>38</v>
      </c>
      <c r="S344" s="36">
        <f t="shared" si="85"/>
        <v>38</v>
      </c>
      <c r="T344" s="36">
        <f t="shared" si="86"/>
        <v>38</v>
      </c>
      <c r="U344" s="36">
        <f t="shared" si="97"/>
        <v>78.128</v>
      </c>
      <c r="V344" s="36">
        <f t="shared" si="87"/>
        <v>100.23400000000001</v>
      </c>
      <c r="W344" s="36">
        <f t="shared" si="88"/>
        <v>111.07</v>
      </c>
      <c r="X344" s="36">
        <f t="shared" si="89"/>
        <v>87.119</v>
      </c>
      <c r="Y344" s="36">
        <f t="shared" si="90"/>
        <v>102.943</v>
      </c>
      <c r="Z344" s="36">
        <f t="shared" si="91"/>
        <v>95.246000000000009</v>
      </c>
      <c r="AA344" s="36">
        <f t="shared" si="92"/>
        <v>77.186000000000007</v>
      </c>
      <c r="AB344" s="66">
        <f t="shared" si="93"/>
        <v>38</v>
      </c>
      <c r="AC344" s="19">
        <f t="shared" si="94"/>
        <v>17442.857142857141</v>
      </c>
      <c r="AD344" s="20">
        <f t="shared" si="95"/>
        <v>122100</v>
      </c>
      <c r="AE344" s="192">
        <f t="shared" si="96"/>
        <v>841.92599999999993</v>
      </c>
    </row>
    <row r="345" spans="1:31" ht="15.4" x14ac:dyDescent="0.45">
      <c r="A345" s="4">
        <v>1</v>
      </c>
      <c r="B345" s="85">
        <v>702</v>
      </c>
      <c r="C345" s="91">
        <f t="shared" si="82"/>
        <v>0</v>
      </c>
      <c r="D345" s="50" t="s">
        <v>32</v>
      </c>
      <c r="E345" s="5" t="s">
        <v>32</v>
      </c>
      <c r="F345" s="79" t="s">
        <v>32</v>
      </c>
      <c r="G345" s="5" t="s">
        <v>32</v>
      </c>
      <c r="H345" s="79">
        <v>13890</v>
      </c>
      <c r="I345" s="5">
        <v>3450</v>
      </c>
      <c r="J345" s="79">
        <v>5020</v>
      </c>
      <c r="K345" s="5">
        <v>2060</v>
      </c>
      <c r="L345" s="79">
        <v>3490</v>
      </c>
      <c r="M345" s="5">
        <v>3220</v>
      </c>
      <c r="N345" s="79">
        <v>2080</v>
      </c>
      <c r="O345" s="7" t="s">
        <v>32</v>
      </c>
      <c r="P345" s="35"/>
      <c r="Q345" s="65">
        <f t="shared" si="83"/>
        <v>38</v>
      </c>
      <c r="R345" s="36">
        <f t="shared" si="84"/>
        <v>38</v>
      </c>
      <c r="S345" s="36">
        <f t="shared" si="85"/>
        <v>38</v>
      </c>
      <c r="T345" s="36">
        <f t="shared" si="86"/>
        <v>38</v>
      </c>
      <c r="U345" s="36">
        <f t="shared" si="97"/>
        <v>68.558000000000007</v>
      </c>
      <c r="V345" s="36">
        <f t="shared" si="87"/>
        <v>45.59</v>
      </c>
      <c r="W345" s="36">
        <f t="shared" si="88"/>
        <v>49.043999999999997</v>
      </c>
      <c r="X345" s="36">
        <f t="shared" si="89"/>
        <v>42.532000000000004</v>
      </c>
      <c r="Y345" s="36">
        <f t="shared" si="90"/>
        <v>45.677999999999997</v>
      </c>
      <c r="Z345" s="36">
        <f t="shared" si="91"/>
        <v>45.084000000000003</v>
      </c>
      <c r="AA345" s="36">
        <f t="shared" si="92"/>
        <v>42.576000000000001</v>
      </c>
      <c r="AB345" s="66">
        <f t="shared" si="93"/>
        <v>38</v>
      </c>
      <c r="AC345" s="19">
        <f t="shared" si="94"/>
        <v>4744.2857142857147</v>
      </c>
      <c r="AD345" s="20">
        <f t="shared" si="95"/>
        <v>33210</v>
      </c>
      <c r="AE345" s="192">
        <f t="shared" si="96"/>
        <v>529.06200000000001</v>
      </c>
    </row>
    <row r="346" spans="1:31" ht="15.4" x14ac:dyDescent="0.45">
      <c r="A346" s="4">
        <v>1</v>
      </c>
      <c r="B346" s="85">
        <v>704</v>
      </c>
      <c r="C346" s="91">
        <f t="shared" si="82"/>
        <v>0</v>
      </c>
      <c r="D346" s="50" t="s">
        <v>32</v>
      </c>
      <c r="E346" s="5" t="s">
        <v>32</v>
      </c>
      <c r="F346" s="79" t="s">
        <v>32</v>
      </c>
      <c r="G346" s="5" t="s">
        <v>32</v>
      </c>
      <c r="H346" s="79">
        <v>26110</v>
      </c>
      <c r="I346" s="5">
        <v>26490</v>
      </c>
      <c r="J346" s="79">
        <v>17440</v>
      </c>
      <c r="K346" s="5">
        <v>25450</v>
      </c>
      <c r="L346" s="79">
        <v>36100</v>
      </c>
      <c r="M346" s="5">
        <v>32710</v>
      </c>
      <c r="N346" s="79">
        <v>21730</v>
      </c>
      <c r="O346" s="7">
        <v>9600</v>
      </c>
      <c r="P346" s="35"/>
      <c r="Q346" s="65">
        <f t="shared" si="83"/>
        <v>38</v>
      </c>
      <c r="R346" s="36">
        <f t="shared" si="84"/>
        <v>38</v>
      </c>
      <c r="S346" s="36">
        <f t="shared" si="85"/>
        <v>38</v>
      </c>
      <c r="T346" s="36">
        <f t="shared" si="86"/>
        <v>38</v>
      </c>
      <c r="U346" s="36">
        <f t="shared" si="97"/>
        <v>95.442000000000007</v>
      </c>
      <c r="V346" s="36">
        <f t="shared" si="87"/>
        <v>135.107</v>
      </c>
      <c r="W346" s="36">
        <f t="shared" si="88"/>
        <v>96.192000000000007</v>
      </c>
      <c r="X346" s="36">
        <f t="shared" si="89"/>
        <v>130.63499999999999</v>
      </c>
      <c r="Y346" s="36">
        <f t="shared" si="90"/>
        <v>201.78299999999999</v>
      </c>
      <c r="Z346" s="36">
        <f t="shared" si="91"/>
        <v>176.59530000000001</v>
      </c>
      <c r="AA346" s="36">
        <f t="shared" si="92"/>
        <v>114.63900000000001</v>
      </c>
      <c r="AB346" s="66">
        <f t="shared" si="93"/>
        <v>62.480000000000004</v>
      </c>
      <c r="AC346" s="19">
        <f t="shared" si="94"/>
        <v>24453.75</v>
      </c>
      <c r="AD346" s="20">
        <f t="shared" si="95"/>
        <v>195630</v>
      </c>
      <c r="AE346" s="192">
        <f t="shared" si="96"/>
        <v>1164.8733000000002</v>
      </c>
    </row>
    <row r="347" spans="1:31" ht="15.4" x14ac:dyDescent="0.45">
      <c r="A347" s="4">
        <v>1</v>
      </c>
      <c r="B347" s="85">
        <v>705</v>
      </c>
      <c r="C347" s="91">
        <f t="shared" si="82"/>
        <v>0</v>
      </c>
      <c r="D347" s="50" t="s">
        <v>32</v>
      </c>
      <c r="E347" s="5" t="s">
        <v>32</v>
      </c>
      <c r="F347" s="79" t="s">
        <v>32</v>
      </c>
      <c r="G347" s="5" t="s">
        <v>32</v>
      </c>
      <c r="H347" s="79">
        <v>10880</v>
      </c>
      <c r="I347" s="5">
        <v>2480</v>
      </c>
      <c r="J347" s="79">
        <v>14160</v>
      </c>
      <c r="K347" s="5">
        <v>13980</v>
      </c>
      <c r="L347" s="79">
        <v>19380</v>
      </c>
      <c r="M347" s="5">
        <v>12340</v>
      </c>
      <c r="N347" s="79">
        <v>350</v>
      </c>
      <c r="O347" s="7" t="s">
        <v>32</v>
      </c>
      <c r="P347" s="35"/>
      <c r="Q347" s="65">
        <f t="shared" si="83"/>
        <v>38</v>
      </c>
      <c r="R347" s="36">
        <f t="shared" si="84"/>
        <v>38</v>
      </c>
      <c r="S347" s="36">
        <f t="shared" si="85"/>
        <v>38</v>
      </c>
      <c r="T347" s="36">
        <f t="shared" si="86"/>
        <v>38</v>
      </c>
      <c r="U347" s="36">
        <f t="shared" si="97"/>
        <v>61.936000000000007</v>
      </c>
      <c r="V347" s="36">
        <f t="shared" si="87"/>
        <v>43.456000000000003</v>
      </c>
      <c r="W347" s="36">
        <f t="shared" si="88"/>
        <v>82.087999999999994</v>
      </c>
      <c r="X347" s="36">
        <f t="shared" si="89"/>
        <v>81.314000000000007</v>
      </c>
      <c r="Y347" s="36">
        <f t="shared" si="90"/>
        <v>104.53400000000001</v>
      </c>
      <c r="Z347" s="36">
        <f t="shared" si="91"/>
        <v>74.262</v>
      </c>
      <c r="AA347" s="36">
        <f t="shared" si="92"/>
        <v>38.770000000000003</v>
      </c>
      <c r="AB347" s="66">
        <f t="shared" si="93"/>
        <v>38</v>
      </c>
      <c r="AC347" s="19">
        <f t="shared" si="94"/>
        <v>10510</v>
      </c>
      <c r="AD347" s="20">
        <f t="shared" si="95"/>
        <v>73570</v>
      </c>
      <c r="AE347" s="192">
        <f t="shared" si="96"/>
        <v>676.36000000000013</v>
      </c>
    </row>
    <row r="348" spans="1:31" ht="15.4" x14ac:dyDescent="0.45">
      <c r="A348" s="4">
        <v>1</v>
      </c>
      <c r="B348" s="85">
        <v>706</v>
      </c>
      <c r="C348" s="91">
        <f t="shared" si="82"/>
        <v>0</v>
      </c>
      <c r="D348" s="50" t="s">
        <v>32</v>
      </c>
      <c r="E348" s="5" t="s">
        <v>32</v>
      </c>
      <c r="F348" s="79" t="s">
        <v>32</v>
      </c>
      <c r="G348" s="5" t="s">
        <v>32</v>
      </c>
      <c r="H348" s="79">
        <v>1390</v>
      </c>
      <c r="I348" s="5">
        <v>10690</v>
      </c>
      <c r="J348" s="79">
        <v>5950</v>
      </c>
      <c r="K348" s="5">
        <v>8520</v>
      </c>
      <c r="L348" s="79">
        <v>11140</v>
      </c>
      <c r="M348" s="5">
        <v>8350</v>
      </c>
      <c r="N348" s="79">
        <v>1760</v>
      </c>
      <c r="O348" s="7" t="s">
        <v>32</v>
      </c>
      <c r="P348" s="35"/>
      <c r="Q348" s="65">
        <f t="shared" si="83"/>
        <v>38</v>
      </c>
      <c r="R348" s="36">
        <f t="shared" si="84"/>
        <v>38</v>
      </c>
      <c r="S348" s="36">
        <f t="shared" si="85"/>
        <v>38</v>
      </c>
      <c r="T348" s="36">
        <f t="shared" si="86"/>
        <v>38</v>
      </c>
      <c r="U348" s="36">
        <f t="shared" si="97"/>
        <v>41.058</v>
      </c>
      <c r="V348" s="36">
        <f t="shared" si="87"/>
        <v>67.167000000000002</v>
      </c>
      <c r="W348" s="36">
        <f t="shared" si="88"/>
        <v>51.09</v>
      </c>
      <c r="X348" s="36">
        <f t="shared" si="89"/>
        <v>57.835999999999999</v>
      </c>
      <c r="Y348" s="36">
        <f t="shared" si="90"/>
        <v>69.102000000000004</v>
      </c>
      <c r="Z348" s="36">
        <f t="shared" si="91"/>
        <v>57.105000000000004</v>
      </c>
      <c r="AA348" s="36">
        <f t="shared" si="92"/>
        <v>41.872</v>
      </c>
      <c r="AB348" s="66">
        <f t="shared" si="93"/>
        <v>38</v>
      </c>
      <c r="AC348" s="19">
        <f t="shared" si="94"/>
        <v>6828.5714285714284</v>
      </c>
      <c r="AD348" s="20">
        <f t="shared" si="95"/>
        <v>47800</v>
      </c>
      <c r="AE348" s="192">
        <f t="shared" si="96"/>
        <v>575.23</v>
      </c>
    </row>
    <row r="349" spans="1:31" ht="15.4" x14ac:dyDescent="0.45">
      <c r="A349" s="4">
        <v>1</v>
      </c>
      <c r="B349" s="85">
        <v>707</v>
      </c>
      <c r="C349" s="91">
        <f t="shared" si="82"/>
        <v>0</v>
      </c>
      <c r="D349" s="50" t="s">
        <v>32</v>
      </c>
      <c r="E349" s="5" t="s">
        <v>32</v>
      </c>
      <c r="F349" s="79" t="s">
        <v>32</v>
      </c>
      <c r="G349" s="5" t="s">
        <v>32</v>
      </c>
      <c r="H349" s="79">
        <v>13550</v>
      </c>
      <c r="I349" s="5">
        <v>2830</v>
      </c>
      <c r="J349" s="79">
        <v>2640</v>
      </c>
      <c r="K349" s="5">
        <v>9310</v>
      </c>
      <c r="L349" s="79">
        <v>11890</v>
      </c>
      <c r="M349" s="5">
        <v>10320</v>
      </c>
      <c r="N349" s="79">
        <v>2350</v>
      </c>
      <c r="O349" s="7" t="s">
        <v>32</v>
      </c>
      <c r="P349" s="35"/>
      <c r="Q349" s="65">
        <f t="shared" si="83"/>
        <v>38</v>
      </c>
      <c r="R349" s="36">
        <f t="shared" si="84"/>
        <v>38</v>
      </c>
      <c r="S349" s="36">
        <f t="shared" si="85"/>
        <v>38</v>
      </c>
      <c r="T349" s="36">
        <f t="shared" si="86"/>
        <v>38</v>
      </c>
      <c r="U349" s="36">
        <f t="shared" si="97"/>
        <v>67.81</v>
      </c>
      <c r="V349" s="36">
        <f t="shared" si="87"/>
        <v>44.225999999999999</v>
      </c>
      <c r="W349" s="36">
        <f t="shared" si="88"/>
        <v>43.808</v>
      </c>
      <c r="X349" s="36">
        <f t="shared" si="89"/>
        <v>61.233000000000004</v>
      </c>
      <c r="Y349" s="36">
        <f t="shared" si="90"/>
        <v>72.326999999999998</v>
      </c>
      <c r="Z349" s="36">
        <f t="shared" si="91"/>
        <v>65.575999999999993</v>
      </c>
      <c r="AA349" s="36">
        <f t="shared" si="92"/>
        <v>43.17</v>
      </c>
      <c r="AB349" s="66">
        <f t="shared" si="93"/>
        <v>38</v>
      </c>
      <c r="AC349" s="19">
        <f t="shared" si="94"/>
        <v>7555.7142857142853</v>
      </c>
      <c r="AD349" s="20">
        <f t="shared" si="95"/>
        <v>52890</v>
      </c>
      <c r="AE349" s="192">
        <f t="shared" si="96"/>
        <v>588.15</v>
      </c>
    </row>
    <row r="350" spans="1:31" ht="15.4" x14ac:dyDescent="0.45">
      <c r="A350" s="4">
        <v>1</v>
      </c>
      <c r="B350" s="85">
        <v>708</v>
      </c>
      <c r="C350" s="91">
        <f t="shared" si="82"/>
        <v>0</v>
      </c>
      <c r="D350" s="50" t="s">
        <v>32</v>
      </c>
      <c r="E350" s="5" t="s">
        <v>32</v>
      </c>
      <c r="F350" s="79" t="s">
        <v>32</v>
      </c>
      <c r="G350" s="5" t="s">
        <v>32</v>
      </c>
      <c r="H350" s="79">
        <v>17920</v>
      </c>
      <c r="I350" s="5">
        <v>16740</v>
      </c>
      <c r="J350" s="79">
        <v>38050</v>
      </c>
      <c r="K350" s="5">
        <v>32370</v>
      </c>
      <c r="L350" s="79">
        <v>56600</v>
      </c>
      <c r="M350" s="5">
        <v>26540</v>
      </c>
      <c r="N350" s="79">
        <v>4310</v>
      </c>
      <c r="O350" s="7" t="s">
        <v>32</v>
      </c>
      <c r="P350" s="35"/>
      <c r="Q350" s="65">
        <f t="shared" si="83"/>
        <v>38</v>
      </c>
      <c r="R350" s="36">
        <f t="shared" si="84"/>
        <v>38</v>
      </c>
      <c r="S350" s="36">
        <f t="shared" si="85"/>
        <v>38</v>
      </c>
      <c r="T350" s="36">
        <f t="shared" si="86"/>
        <v>38</v>
      </c>
      <c r="U350" s="36">
        <f t="shared" si="97"/>
        <v>77.424000000000007</v>
      </c>
      <c r="V350" s="36">
        <f t="shared" si="87"/>
        <v>93.182000000000002</v>
      </c>
      <c r="W350" s="36">
        <f t="shared" si="88"/>
        <v>216.2715</v>
      </c>
      <c r="X350" s="36">
        <f t="shared" si="89"/>
        <v>174.06909999999999</v>
      </c>
      <c r="Y350" s="36">
        <f t="shared" si="90"/>
        <v>354.09799999999996</v>
      </c>
      <c r="Z350" s="36">
        <f t="shared" si="91"/>
        <v>135.322</v>
      </c>
      <c r="AA350" s="36">
        <f t="shared" si="92"/>
        <v>47.481999999999999</v>
      </c>
      <c r="AB350" s="66">
        <f t="shared" si="93"/>
        <v>38</v>
      </c>
      <c r="AC350" s="19">
        <f t="shared" si="94"/>
        <v>27504.285714285714</v>
      </c>
      <c r="AD350" s="20">
        <f t="shared" si="95"/>
        <v>192530</v>
      </c>
      <c r="AE350" s="192">
        <f t="shared" si="96"/>
        <v>1287.8485999999998</v>
      </c>
    </row>
    <row r="351" spans="1:31" ht="15.4" x14ac:dyDescent="0.45">
      <c r="A351" s="4">
        <v>1</v>
      </c>
      <c r="B351" s="85">
        <v>709</v>
      </c>
      <c r="C351" s="91">
        <f t="shared" si="82"/>
        <v>0</v>
      </c>
      <c r="D351" s="50" t="s">
        <v>32</v>
      </c>
      <c r="E351" s="5" t="s">
        <v>32</v>
      </c>
      <c r="F351" s="79" t="s">
        <v>32</v>
      </c>
      <c r="G351" s="5" t="s">
        <v>32</v>
      </c>
      <c r="H351" s="79">
        <v>52940</v>
      </c>
      <c r="I351" s="5">
        <v>24150</v>
      </c>
      <c r="J351" s="79">
        <v>104830</v>
      </c>
      <c r="K351" s="5">
        <v>62740</v>
      </c>
      <c r="L351" s="79">
        <v>164180</v>
      </c>
      <c r="M351" s="5">
        <v>115960</v>
      </c>
      <c r="N351" s="79">
        <v>460</v>
      </c>
      <c r="O351" s="7" t="s">
        <v>32</v>
      </c>
      <c r="P351" s="35"/>
      <c r="Q351" s="65">
        <f t="shared" si="83"/>
        <v>38</v>
      </c>
      <c r="R351" s="36">
        <f t="shared" si="84"/>
        <v>38</v>
      </c>
      <c r="S351" s="36">
        <f t="shared" si="85"/>
        <v>38</v>
      </c>
      <c r="T351" s="36">
        <f t="shared" si="86"/>
        <v>38</v>
      </c>
      <c r="U351" s="36">
        <f t="shared" si="97"/>
        <v>181.642</v>
      </c>
      <c r="V351" s="36">
        <f t="shared" si="87"/>
        <v>125.04499999999999</v>
      </c>
      <c r="W351" s="36">
        <f t="shared" si="88"/>
        <v>712.44690000000003</v>
      </c>
      <c r="X351" s="36">
        <f t="shared" si="89"/>
        <v>399.71820000000002</v>
      </c>
      <c r="Y351" s="36">
        <f t="shared" si="90"/>
        <v>1153.4174</v>
      </c>
      <c r="Z351" s="36">
        <f t="shared" si="91"/>
        <v>795.14279999999997</v>
      </c>
      <c r="AA351" s="36">
        <f t="shared" si="92"/>
        <v>39.012</v>
      </c>
      <c r="AB351" s="66">
        <f t="shared" si="93"/>
        <v>38</v>
      </c>
      <c r="AC351" s="19">
        <f t="shared" si="94"/>
        <v>75037.142857142855</v>
      </c>
      <c r="AD351" s="20">
        <f t="shared" si="95"/>
        <v>525260</v>
      </c>
      <c r="AE351" s="192">
        <f t="shared" si="96"/>
        <v>3596.4243000000006</v>
      </c>
    </row>
    <row r="352" spans="1:31" ht="15.4" x14ac:dyDescent="0.45">
      <c r="A352" s="4">
        <v>1</v>
      </c>
      <c r="B352" s="85">
        <v>710</v>
      </c>
      <c r="C352" s="91">
        <f t="shared" si="82"/>
        <v>0</v>
      </c>
      <c r="D352" s="50" t="s">
        <v>32</v>
      </c>
      <c r="E352" s="5" t="s">
        <v>32</v>
      </c>
      <c r="F352" s="79" t="s">
        <v>32</v>
      </c>
      <c r="G352" s="5" t="s">
        <v>32</v>
      </c>
      <c r="H352" s="79">
        <v>7340</v>
      </c>
      <c r="I352" s="5">
        <v>16320</v>
      </c>
      <c r="J352" s="79">
        <v>6270</v>
      </c>
      <c r="K352" s="5">
        <v>1410</v>
      </c>
      <c r="L352" s="79">
        <v>30550</v>
      </c>
      <c r="M352" s="5">
        <v>49830</v>
      </c>
      <c r="N352" s="79">
        <v>24130</v>
      </c>
      <c r="O352" s="7" t="s">
        <v>32</v>
      </c>
      <c r="P352" s="35"/>
      <c r="Q352" s="65">
        <f t="shared" si="83"/>
        <v>38</v>
      </c>
      <c r="R352" s="36">
        <f t="shared" si="84"/>
        <v>38</v>
      </c>
      <c r="S352" s="36">
        <f t="shared" si="85"/>
        <v>38</v>
      </c>
      <c r="T352" s="36">
        <f t="shared" si="86"/>
        <v>38</v>
      </c>
      <c r="U352" s="36">
        <f t="shared" si="97"/>
        <v>54.147999999999996</v>
      </c>
      <c r="V352" s="36">
        <f t="shared" si="87"/>
        <v>91.376000000000005</v>
      </c>
      <c r="W352" s="36">
        <f t="shared" si="88"/>
        <v>51.793999999999997</v>
      </c>
      <c r="X352" s="36">
        <f t="shared" si="89"/>
        <v>41.101999999999997</v>
      </c>
      <c r="Y352" s="36">
        <f t="shared" si="90"/>
        <v>160.54649999999998</v>
      </c>
      <c r="Z352" s="36">
        <f t="shared" si="91"/>
        <v>303.79689999999994</v>
      </c>
      <c r="AA352" s="36">
        <f t="shared" si="92"/>
        <v>124.959</v>
      </c>
      <c r="AB352" s="66">
        <f t="shared" si="93"/>
        <v>38</v>
      </c>
      <c r="AC352" s="19">
        <f t="shared" si="94"/>
        <v>19407.142857142859</v>
      </c>
      <c r="AD352" s="20">
        <f t="shared" si="95"/>
        <v>135850</v>
      </c>
      <c r="AE352" s="192">
        <f t="shared" si="96"/>
        <v>1017.7223999999999</v>
      </c>
    </row>
    <row r="353" spans="1:31" ht="15.4" x14ac:dyDescent="0.45">
      <c r="A353" s="4">
        <v>1</v>
      </c>
      <c r="B353" s="85">
        <v>711</v>
      </c>
      <c r="C353" s="91">
        <f t="shared" si="82"/>
        <v>0</v>
      </c>
      <c r="D353" s="50" t="s">
        <v>32</v>
      </c>
      <c r="E353" s="5" t="s">
        <v>32</v>
      </c>
      <c r="F353" s="79" t="s">
        <v>32</v>
      </c>
      <c r="G353" s="5" t="s">
        <v>32</v>
      </c>
      <c r="H353" s="79">
        <v>27220</v>
      </c>
      <c r="I353" s="5">
        <v>29050</v>
      </c>
      <c r="J353" s="79">
        <v>28540</v>
      </c>
      <c r="K353" s="5">
        <v>24570</v>
      </c>
      <c r="L353" s="79">
        <v>27790</v>
      </c>
      <c r="M353" s="5">
        <v>26620</v>
      </c>
      <c r="N353" s="79">
        <v>3620</v>
      </c>
      <c r="O353" s="7" t="s">
        <v>32</v>
      </c>
      <c r="P353" s="35"/>
      <c r="Q353" s="65">
        <f t="shared" si="83"/>
        <v>38</v>
      </c>
      <c r="R353" s="36">
        <f t="shared" si="84"/>
        <v>38</v>
      </c>
      <c r="S353" s="36">
        <f t="shared" si="85"/>
        <v>38</v>
      </c>
      <c r="T353" s="36">
        <f t="shared" si="86"/>
        <v>38</v>
      </c>
      <c r="U353" s="36">
        <f t="shared" si="97"/>
        <v>97.884</v>
      </c>
      <c r="V353" s="36">
        <f t="shared" si="87"/>
        <v>149.4015</v>
      </c>
      <c r="W353" s="36">
        <f t="shared" si="88"/>
        <v>145.6122</v>
      </c>
      <c r="X353" s="36">
        <f t="shared" si="89"/>
        <v>126.851</v>
      </c>
      <c r="Y353" s="36">
        <f t="shared" si="90"/>
        <v>140.697</v>
      </c>
      <c r="Z353" s="36">
        <f t="shared" si="91"/>
        <v>135.666</v>
      </c>
      <c r="AA353" s="36">
        <f t="shared" si="92"/>
        <v>45.963999999999999</v>
      </c>
      <c r="AB353" s="66">
        <f t="shared" si="93"/>
        <v>38</v>
      </c>
      <c r="AC353" s="19">
        <f t="shared" si="94"/>
        <v>23915.714285714286</v>
      </c>
      <c r="AD353" s="20">
        <f t="shared" si="95"/>
        <v>167410</v>
      </c>
      <c r="AE353" s="192">
        <f t="shared" si="96"/>
        <v>1032.0756999999999</v>
      </c>
    </row>
    <row r="354" spans="1:31" ht="15.4" x14ac:dyDescent="0.45">
      <c r="A354" s="4">
        <v>1</v>
      </c>
      <c r="B354" s="85">
        <v>712</v>
      </c>
      <c r="C354" s="91">
        <f t="shared" si="82"/>
        <v>0</v>
      </c>
      <c r="D354" s="50" t="s">
        <v>32</v>
      </c>
      <c r="E354" s="5" t="s">
        <v>32</v>
      </c>
      <c r="F354" s="79" t="s">
        <v>32</v>
      </c>
      <c r="G354" s="5" t="s">
        <v>32</v>
      </c>
      <c r="H354" s="79">
        <v>58600</v>
      </c>
      <c r="I354" s="5">
        <v>9910</v>
      </c>
      <c r="J354" s="79">
        <v>11670</v>
      </c>
      <c r="K354" s="5">
        <v>11320</v>
      </c>
      <c r="L354" s="79">
        <v>17050</v>
      </c>
      <c r="M354" s="5">
        <v>16100</v>
      </c>
      <c r="N354" s="79">
        <v>12500</v>
      </c>
      <c r="O354" s="7" t="s">
        <v>32</v>
      </c>
      <c r="P354" s="35"/>
      <c r="Q354" s="65">
        <f t="shared" si="83"/>
        <v>38</v>
      </c>
      <c r="R354" s="36">
        <f t="shared" si="84"/>
        <v>38</v>
      </c>
      <c r="S354" s="36">
        <f t="shared" si="85"/>
        <v>38</v>
      </c>
      <c r="T354" s="36">
        <f t="shared" si="86"/>
        <v>38</v>
      </c>
      <c r="U354" s="36">
        <f t="shared" si="97"/>
        <v>205.98000000000002</v>
      </c>
      <c r="V354" s="36">
        <f t="shared" si="87"/>
        <v>63.813000000000002</v>
      </c>
      <c r="W354" s="36">
        <f t="shared" si="88"/>
        <v>71.381</v>
      </c>
      <c r="X354" s="36">
        <f t="shared" si="89"/>
        <v>69.876000000000005</v>
      </c>
      <c r="Y354" s="36">
        <f t="shared" si="90"/>
        <v>94.515000000000001</v>
      </c>
      <c r="Z354" s="36">
        <f t="shared" si="91"/>
        <v>90.43</v>
      </c>
      <c r="AA354" s="36">
        <f t="shared" si="92"/>
        <v>74.95</v>
      </c>
      <c r="AB354" s="66">
        <f t="shared" si="93"/>
        <v>38</v>
      </c>
      <c r="AC354" s="19">
        <f t="shared" si="94"/>
        <v>19592.857142857141</v>
      </c>
      <c r="AD354" s="20">
        <f t="shared" si="95"/>
        <v>137150</v>
      </c>
      <c r="AE354" s="192">
        <f t="shared" si="96"/>
        <v>860.94499999999994</v>
      </c>
    </row>
    <row r="355" spans="1:31" ht="15.4" x14ac:dyDescent="0.45">
      <c r="A355" s="4">
        <v>1</v>
      </c>
      <c r="B355" s="85">
        <v>713</v>
      </c>
      <c r="C355" s="91">
        <f t="shared" si="82"/>
        <v>0</v>
      </c>
      <c r="D355" s="50" t="s">
        <v>32</v>
      </c>
      <c r="E355" s="5" t="s">
        <v>32</v>
      </c>
      <c r="F355" s="79" t="s">
        <v>32</v>
      </c>
      <c r="G355" s="5" t="s">
        <v>32</v>
      </c>
      <c r="H355" s="79">
        <v>32930</v>
      </c>
      <c r="I355" s="5">
        <v>2060</v>
      </c>
      <c r="J355" s="79">
        <v>3500</v>
      </c>
      <c r="K355" s="5">
        <v>2490</v>
      </c>
      <c r="L355" s="79">
        <v>4350</v>
      </c>
      <c r="M355" s="5">
        <v>2670</v>
      </c>
      <c r="N355" s="79">
        <v>3140</v>
      </c>
      <c r="O355" s="7" t="s">
        <v>32</v>
      </c>
      <c r="P355" s="35"/>
      <c r="Q355" s="65">
        <f t="shared" si="83"/>
        <v>38</v>
      </c>
      <c r="R355" s="36">
        <f t="shared" si="84"/>
        <v>38</v>
      </c>
      <c r="S355" s="36">
        <f t="shared" si="85"/>
        <v>38</v>
      </c>
      <c r="T355" s="36">
        <f t="shared" si="86"/>
        <v>38</v>
      </c>
      <c r="U355" s="36">
        <f t="shared" si="97"/>
        <v>110.44600000000001</v>
      </c>
      <c r="V355" s="36">
        <f t="shared" si="87"/>
        <v>42.532000000000004</v>
      </c>
      <c r="W355" s="36">
        <f t="shared" si="88"/>
        <v>45.7</v>
      </c>
      <c r="X355" s="36">
        <f t="shared" si="89"/>
        <v>43.478000000000002</v>
      </c>
      <c r="Y355" s="36">
        <f t="shared" si="90"/>
        <v>47.57</v>
      </c>
      <c r="Z355" s="36">
        <f t="shared" si="91"/>
        <v>43.874000000000002</v>
      </c>
      <c r="AA355" s="36">
        <f t="shared" si="92"/>
        <v>44.908000000000001</v>
      </c>
      <c r="AB355" s="66">
        <f t="shared" si="93"/>
        <v>38</v>
      </c>
      <c r="AC355" s="19">
        <f t="shared" si="94"/>
        <v>7305.7142857142853</v>
      </c>
      <c r="AD355" s="20">
        <f t="shared" si="95"/>
        <v>51140</v>
      </c>
      <c r="AE355" s="192">
        <f t="shared" si="96"/>
        <v>568.50800000000004</v>
      </c>
    </row>
    <row r="356" spans="1:31" ht="15.4" x14ac:dyDescent="0.45">
      <c r="A356" s="4">
        <v>1</v>
      </c>
      <c r="B356" s="86">
        <v>714</v>
      </c>
      <c r="C356" s="91">
        <f t="shared" si="82"/>
        <v>0</v>
      </c>
      <c r="D356" s="50" t="s">
        <v>32</v>
      </c>
      <c r="E356" s="5" t="s">
        <v>32</v>
      </c>
      <c r="F356" s="35" t="s">
        <v>32</v>
      </c>
      <c r="G356" s="5" t="s">
        <v>32</v>
      </c>
      <c r="H356" s="35">
        <v>15520</v>
      </c>
      <c r="I356" s="5">
        <v>24010</v>
      </c>
      <c r="J356" s="35">
        <v>27430</v>
      </c>
      <c r="K356" s="5">
        <v>16410</v>
      </c>
      <c r="L356" s="58">
        <v>47470</v>
      </c>
      <c r="M356" s="5">
        <v>32420</v>
      </c>
      <c r="N356" s="35">
        <v>8640</v>
      </c>
      <c r="O356" s="7" t="s">
        <v>32</v>
      </c>
      <c r="P356" s="35"/>
      <c r="Q356" s="65">
        <f t="shared" si="83"/>
        <v>38</v>
      </c>
      <c r="R356" s="36">
        <f t="shared" si="84"/>
        <v>38</v>
      </c>
      <c r="S356" s="36">
        <f t="shared" si="85"/>
        <v>38</v>
      </c>
      <c r="T356" s="36">
        <f t="shared" si="86"/>
        <v>38</v>
      </c>
      <c r="U356" s="36">
        <f t="shared" si="97"/>
        <v>72.144000000000005</v>
      </c>
      <c r="V356" s="36">
        <f t="shared" si="87"/>
        <v>124.44300000000001</v>
      </c>
      <c r="W356" s="36">
        <f t="shared" si="88"/>
        <v>139.149</v>
      </c>
      <c r="X356" s="36">
        <f t="shared" si="89"/>
        <v>91.763000000000005</v>
      </c>
      <c r="Y356" s="36">
        <f t="shared" si="90"/>
        <v>286.26209999999998</v>
      </c>
      <c r="Z356" s="36">
        <f t="shared" si="91"/>
        <v>174.44059999999999</v>
      </c>
      <c r="AA356" s="36">
        <f t="shared" si="92"/>
        <v>58.352000000000004</v>
      </c>
      <c r="AB356" s="66">
        <f t="shared" si="93"/>
        <v>38</v>
      </c>
      <c r="AC356" s="19">
        <f t="shared" si="94"/>
        <v>24557.142857142859</v>
      </c>
      <c r="AD356" s="20">
        <f t="shared" si="95"/>
        <v>171900</v>
      </c>
      <c r="AE356" s="192">
        <f t="shared" si="96"/>
        <v>1136.5536999999999</v>
      </c>
    </row>
    <row r="357" spans="1:31" ht="15.4" x14ac:dyDescent="0.45">
      <c r="A357" s="4">
        <v>1</v>
      </c>
      <c r="B357" s="87">
        <v>715</v>
      </c>
      <c r="C357" s="91">
        <f t="shared" si="82"/>
        <v>0</v>
      </c>
      <c r="D357" s="50" t="s">
        <v>32</v>
      </c>
      <c r="E357" s="5" t="s">
        <v>32</v>
      </c>
      <c r="F357" s="5" t="s">
        <v>32</v>
      </c>
      <c r="G357" s="5" t="s">
        <v>32</v>
      </c>
      <c r="H357" s="5">
        <v>770</v>
      </c>
      <c r="I357" s="5">
        <v>19958</v>
      </c>
      <c r="J357" s="5">
        <v>15412</v>
      </c>
      <c r="K357" s="5">
        <v>15980</v>
      </c>
      <c r="L357" s="52">
        <v>28990</v>
      </c>
      <c r="M357" s="5">
        <v>28890</v>
      </c>
      <c r="N357" s="5">
        <v>18390</v>
      </c>
      <c r="O357" s="7" t="s">
        <v>32</v>
      </c>
      <c r="P357" s="35"/>
      <c r="Q357" s="65">
        <f t="shared" si="83"/>
        <v>38</v>
      </c>
      <c r="R357" s="36">
        <f t="shared" si="84"/>
        <v>38</v>
      </c>
      <c r="S357" s="36">
        <f t="shared" si="85"/>
        <v>38</v>
      </c>
      <c r="T357" s="36">
        <f t="shared" si="86"/>
        <v>38</v>
      </c>
      <c r="U357" s="36">
        <f t="shared" si="97"/>
        <v>39.694000000000003</v>
      </c>
      <c r="V357" s="36">
        <f t="shared" si="87"/>
        <v>107.01939999999999</v>
      </c>
      <c r="W357" s="36">
        <f t="shared" si="88"/>
        <v>87.471599999999995</v>
      </c>
      <c r="X357" s="36">
        <f t="shared" si="89"/>
        <v>89.914000000000001</v>
      </c>
      <c r="Y357" s="36">
        <f t="shared" si="90"/>
        <v>148.95570000000001</v>
      </c>
      <c r="Z357" s="36">
        <f t="shared" si="91"/>
        <v>148.21269999999998</v>
      </c>
      <c r="AA357" s="36">
        <f t="shared" si="92"/>
        <v>100.277</v>
      </c>
      <c r="AB357" s="66">
        <f t="shared" si="93"/>
        <v>38</v>
      </c>
      <c r="AC357" s="19">
        <f t="shared" si="94"/>
        <v>18341.428571428572</v>
      </c>
      <c r="AD357" s="20">
        <f t="shared" si="95"/>
        <v>128390</v>
      </c>
      <c r="AE357" s="192">
        <f t="shared" si="96"/>
        <v>911.5444</v>
      </c>
    </row>
    <row r="358" spans="1:31" ht="15.4" x14ac:dyDescent="0.45">
      <c r="A358" s="4">
        <v>1</v>
      </c>
      <c r="B358" s="87">
        <v>716</v>
      </c>
      <c r="C358" s="91">
        <f t="shared" si="82"/>
        <v>0</v>
      </c>
      <c r="D358" s="50" t="s">
        <v>32</v>
      </c>
      <c r="E358" s="5" t="s">
        <v>32</v>
      </c>
      <c r="F358" s="5" t="s">
        <v>32</v>
      </c>
      <c r="G358" s="5" t="s">
        <v>32</v>
      </c>
      <c r="H358" s="5">
        <v>18820</v>
      </c>
      <c r="I358" s="5">
        <v>3780</v>
      </c>
      <c r="J358" s="5">
        <v>6400</v>
      </c>
      <c r="K358" s="5">
        <v>5580</v>
      </c>
      <c r="L358" s="52">
        <v>6310</v>
      </c>
      <c r="M358" s="5">
        <v>4740</v>
      </c>
      <c r="N358" s="5">
        <v>3270</v>
      </c>
      <c r="O358" s="7" t="s">
        <v>32</v>
      </c>
      <c r="P358" s="35"/>
      <c r="Q358" s="65">
        <f t="shared" si="83"/>
        <v>38</v>
      </c>
      <c r="R358" s="36">
        <f t="shared" si="84"/>
        <v>38</v>
      </c>
      <c r="S358" s="36">
        <f t="shared" si="85"/>
        <v>38</v>
      </c>
      <c r="T358" s="36">
        <f t="shared" si="86"/>
        <v>38</v>
      </c>
      <c r="U358" s="36">
        <f t="shared" si="97"/>
        <v>79.403999999999996</v>
      </c>
      <c r="V358" s="36">
        <f t="shared" si="87"/>
        <v>46.316000000000003</v>
      </c>
      <c r="W358" s="36">
        <f t="shared" si="88"/>
        <v>52.08</v>
      </c>
      <c r="X358" s="36">
        <f t="shared" si="89"/>
        <v>50.276000000000003</v>
      </c>
      <c r="Y358" s="36">
        <f t="shared" si="90"/>
        <v>51.881999999999998</v>
      </c>
      <c r="Z358" s="36">
        <f t="shared" si="91"/>
        <v>48.427999999999997</v>
      </c>
      <c r="AA358" s="36">
        <f t="shared" si="92"/>
        <v>45.194000000000003</v>
      </c>
      <c r="AB358" s="66">
        <f t="shared" si="93"/>
        <v>38</v>
      </c>
      <c r="AC358" s="19">
        <f t="shared" si="94"/>
        <v>6985.7142857142853</v>
      </c>
      <c r="AD358" s="20">
        <f t="shared" si="95"/>
        <v>48900</v>
      </c>
      <c r="AE358" s="192">
        <f t="shared" si="96"/>
        <v>563.58000000000004</v>
      </c>
    </row>
    <row r="359" spans="1:31" ht="15.4" x14ac:dyDescent="0.45">
      <c r="A359" s="4">
        <v>1</v>
      </c>
      <c r="B359" s="87">
        <v>717</v>
      </c>
      <c r="C359" s="91">
        <f t="shared" si="82"/>
        <v>0</v>
      </c>
      <c r="D359" s="50" t="s">
        <v>32</v>
      </c>
      <c r="E359" s="5" t="s">
        <v>32</v>
      </c>
      <c r="F359" s="5" t="s">
        <v>32</v>
      </c>
      <c r="G359" s="5" t="s">
        <v>32</v>
      </c>
      <c r="H359" s="5">
        <v>29320</v>
      </c>
      <c r="I359" s="5">
        <v>2910</v>
      </c>
      <c r="J359" s="5">
        <v>6150</v>
      </c>
      <c r="K359" s="5">
        <v>4280</v>
      </c>
      <c r="L359" s="52">
        <v>5910</v>
      </c>
      <c r="M359" s="5">
        <v>4680</v>
      </c>
      <c r="N359" s="5">
        <v>5050</v>
      </c>
      <c r="O359" s="7" t="s">
        <v>32</v>
      </c>
      <c r="P359" s="35"/>
      <c r="Q359" s="65">
        <f t="shared" si="83"/>
        <v>38</v>
      </c>
      <c r="R359" s="36">
        <f t="shared" si="84"/>
        <v>38</v>
      </c>
      <c r="S359" s="36">
        <f t="shared" si="85"/>
        <v>38</v>
      </c>
      <c r="T359" s="36">
        <f t="shared" si="86"/>
        <v>38</v>
      </c>
      <c r="U359" s="36">
        <f t="shared" si="97"/>
        <v>102.504</v>
      </c>
      <c r="V359" s="36">
        <f t="shared" si="87"/>
        <v>44.402000000000001</v>
      </c>
      <c r="W359" s="36">
        <f t="shared" si="88"/>
        <v>51.53</v>
      </c>
      <c r="X359" s="36">
        <f t="shared" si="89"/>
        <v>47.416000000000004</v>
      </c>
      <c r="Y359" s="36">
        <f t="shared" si="90"/>
        <v>51.002000000000002</v>
      </c>
      <c r="Z359" s="36">
        <f t="shared" si="91"/>
        <v>48.295999999999999</v>
      </c>
      <c r="AA359" s="36">
        <f t="shared" si="92"/>
        <v>49.11</v>
      </c>
      <c r="AB359" s="66">
        <f t="shared" si="93"/>
        <v>38</v>
      </c>
      <c r="AC359" s="19">
        <f t="shared" si="94"/>
        <v>8328.5714285714294</v>
      </c>
      <c r="AD359" s="20">
        <f t="shared" si="95"/>
        <v>58300</v>
      </c>
      <c r="AE359" s="192">
        <f t="shared" si="96"/>
        <v>584.26</v>
      </c>
    </row>
    <row r="360" spans="1:31" ht="15.4" x14ac:dyDescent="0.45">
      <c r="A360" s="4">
        <v>1</v>
      </c>
      <c r="B360" s="87">
        <v>718</v>
      </c>
      <c r="C360" s="91">
        <f t="shared" si="82"/>
        <v>0</v>
      </c>
      <c r="D360" s="50" t="s">
        <v>32</v>
      </c>
      <c r="E360" s="5" t="s">
        <v>32</v>
      </c>
      <c r="F360" s="5" t="s">
        <v>32</v>
      </c>
      <c r="G360" s="5" t="s">
        <v>32</v>
      </c>
      <c r="H360" s="5">
        <v>3480</v>
      </c>
      <c r="I360" s="5">
        <v>11540</v>
      </c>
      <c r="J360" s="5">
        <v>6730</v>
      </c>
      <c r="K360" s="5">
        <v>13870</v>
      </c>
      <c r="L360" s="52">
        <v>14630</v>
      </c>
      <c r="M360" s="5">
        <v>10030</v>
      </c>
      <c r="N360" s="5">
        <v>5520</v>
      </c>
      <c r="O360" s="7" t="s">
        <v>32</v>
      </c>
      <c r="P360" s="35"/>
      <c r="Q360" s="65">
        <f t="shared" si="83"/>
        <v>38</v>
      </c>
      <c r="R360" s="36">
        <f t="shared" si="84"/>
        <v>38</v>
      </c>
      <c r="S360" s="36">
        <f t="shared" si="85"/>
        <v>38</v>
      </c>
      <c r="T360" s="36">
        <f t="shared" si="86"/>
        <v>38</v>
      </c>
      <c r="U360" s="36">
        <f t="shared" si="97"/>
        <v>45.655999999999999</v>
      </c>
      <c r="V360" s="36">
        <f t="shared" si="87"/>
        <v>70.822000000000003</v>
      </c>
      <c r="W360" s="36">
        <f t="shared" si="88"/>
        <v>52.806000000000004</v>
      </c>
      <c r="X360" s="36">
        <f t="shared" si="89"/>
        <v>80.841000000000008</v>
      </c>
      <c r="Y360" s="36">
        <f t="shared" si="90"/>
        <v>84.108999999999995</v>
      </c>
      <c r="Z360" s="36">
        <f t="shared" si="91"/>
        <v>64.329000000000008</v>
      </c>
      <c r="AA360" s="36">
        <f t="shared" si="92"/>
        <v>50.143999999999998</v>
      </c>
      <c r="AB360" s="66">
        <f t="shared" si="93"/>
        <v>38</v>
      </c>
      <c r="AC360" s="19">
        <f t="shared" si="94"/>
        <v>9400</v>
      </c>
      <c r="AD360" s="20">
        <f t="shared" si="95"/>
        <v>65800</v>
      </c>
      <c r="AE360" s="192">
        <f t="shared" si="96"/>
        <v>638.70699999999999</v>
      </c>
    </row>
    <row r="361" spans="1:31" ht="15.4" x14ac:dyDescent="0.45">
      <c r="A361" s="4">
        <v>1</v>
      </c>
      <c r="B361" s="87">
        <v>719</v>
      </c>
      <c r="C361" s="91">
        <f t="shared" si="82"/>
        <v>0</v>
      </c>
      <c r="D361" s="50" t="s">
        <v>32</v>
      </c>
      <c r="E361" s="5" t="s">
        <v>32</v>
      </c>
      <c r="F361" s="5" t="s">
        <v>32</v>
      </c>
      <c r="G361" s="5" t="s">
        <v>32</v>
      </c>
      <c r="H361" s="5">
        <v>4100</v>
      </c>
      <c r="I361" s="5">
        <v>8530</v>
      </c>
      <c r="J361" s="5">
        <v>5380</v>
      </c>
      <c r="K361" s="5">
        <v>8940</v>
      </c>
      <c r="L361" s="52">
        <v>10210</v>
      </c>
      <c r="M361" s="5">
        <v>8450</v>
      </c>
      <c r="N361" s="5">
        <v>7220</v>
      </c>
      <c r="O361" s="7" t="s">
        <v>32</v>
      </c>
      <c r="P361" s="35"/>
      <c r="Q361" s="65">
        <f t="shared" si="83"/>
        <v>38</v>
      </c>
      <c r="R361" s="36">
        <f t="shared" si="84"/>
        <v>38</v>
      </c>
      <c r="S361" s="36">
        <f t="shared" si="85"/>
        <v>38</v>
      </c>
      <c r="T361" s="36">
        <f t="shared" si="86"/>
        <v>38</v>
      </c>
      <c r="U361" s="36">
        <f t="shared" si="97"/>
        <v>47.019999999999996</v>
      </c>
      <c r="V361" s="36">
        <f t="shared" si="87"/>
        <v>57.879000000000005</v>
      </c>
      <c r="W361" s="36">
        <f t="shared" si="88"/>
        <v>49.835999999999999</v>
      </c>
      <c r="X361" s="36">
        <f t="shared" si="89"/>
        <v>59.642000000000003</v>
      </c>
      <c r="Y361" s="36">
        <f t="shared" si="90"/>
        <v>65.103000000000009</v>
      </c>
      <c r="Z361" s="36">
        <f t="shared" si="91"/>
        <v>57.535000000000004</v>
      </c>
      <c r="AA361" s="36">
        <f t="shared" si="92"/>
        <v>53.884</v>
      </c>
      <c r="AB361" s="66">
        <f t="shared" si="93"/>
        <v>38</v>
      </c>
      <c r="AC361" s="19">
        <f t="shared" si="94"/>
        <v>7547.1428571428569</v>
      </c>
      <c r="AD361" s="20">
        <f t="shared" si="95"/>
        <v>52830</v>
      </c>
      <c r="AE361" s="192">
        <f t="shared" si="96"/>
        <v>580.899</v>
      </c>
    </row>
    <row r="362" spans="1:31" ht="15.4" x14ac:dyDescent="0.45">
      <c r="A362" s="4">
        <v>1</v>
      </c>
      <c r="B362" s="87">
        <v>720</v>
      </c>
      <c r="C362" s="91">
        <f t="shared" si="82"/>
        <v>0</v>
      </c>
      <c r="D362" s="50" t="s">
        <v>32</v>
      </c>
      <c r="E362" s="5" t="s">
        <v>32</v>
      </c>
      <c r="F362" s="5" t="s">
        <v>32</v>
      </c>
      <c r="G362" s="5" t="s">
        <v>32</v>
      </c>
      <c r="H362" s="5">
        <v>26800</v>
      </c>
      <c r="I362" s="5">
        <v>18540</v>
      </c>
      <c r="J362" s="5">
        <v>5130</v>
      </c>
      <c r="K362" s="5">
        <v>10250</v>
      </c>
      <c r="L362" s="52">
        <v>18080</v>
      </c>
      <c r="M362" s="5">
        <v>11390</v>
      </c>
      <c r="N362" s="5">
        <v>7410</v>
      </c>
      <c r="O362" s="7" t="s">
        <v>32</v>
      </c>
      <c r="P362" s="35"/>
      <c r="Q362" s="65">
        <f t="shared" si="83"/>
        <v>38</v>
      </c>
      <c r="R362" s="36">
        <f t="shared" si="84"/>
        <v>38</v>
      </c>
      <c r="S362" s="36">
        <f t="shared" si="85"/>
        <v>38</v>
      </c>
      <c r="T362" s="36">
        <f t="shared" si="86"/>
        <v>38</v>
      </c>
      <c r="U362" s="36">
        <f t="shared" si="97"/>
        <v>96.960000000000008</v>
      </c>
      <c r="V362" s="36">
        <f t="shared" si="87"/>
        <v>100.922</v>
      </c>
      <c r="W362" s="36">
        <f t="shared" si="88"/>
        <v>49.286000000000001</v>
      </c>
      <c r="X362" s="36">
        <f t="shared" si="89"/>
        <v>65.275000000000006</v>
      </c>
      <c r="Y362" s="36">
        <f t="shared" si="90"/>
        <v>98.944000000000003</v>
      </c>
      <c r="Z362" s="36">
        <f t="shared" si="91"/>
        <v>70.177000000000007</v>
      </c>
      <c r="AA362" s="36">
        <f t="shared" si="92"/>
        <v>54.302000000000007</v>
      </c>
      <c r="AB362" s="66">
        <f t="shared" si="93"/>
        <v>38</v>
      </c>
      <c r="AC362" s="19">
        <f t="shared" si="94"/>
        <v>13942.857142857143</v>
      </c>
      <c r="AD362" s="20">
        <f t="shared" si="95"/>
        <v>97600</v>
      </c>
      <c r="AE362" s="192">
        <f t="shared" si="96"/>
        <v>725.86599999999999</v>
      </c>
    </row>
    <row r="363" spans="1:31" ht="15.4" x14ac:dyDescent="0.45">
      <c r="A363" s="4">
        <v>1</v>
      </c>
      <c r="B363" s="87">
        <v>721</v>
      </c>
      <c r="C363" s="91">
        <f t="shared" si="82"/>
        <v>0</v>
      </c>
      <c r="D363" s="50" t="s">
        <v>32</v>
      </c>
      <c r="E363" s="5" t="s">
        <v>32</v>
      </c>
      <c r="F363" s="5" t="s">
        <v>32</v>
      </c>
      <c r="G363" s="5" t="s">
        <v>32</v>
      </c>
      <c r="H363" s="5">
        <v>1800</v>
      </c>
      <c r="I363" s="5">
        <v>540</v>
      </c>
      <c r="J363" s="5">
        <v>840</v>
      </c>
      <c r="K363" s="5">
        <v>490</v>
      </c>
      <c r="L363" s="52">
        <v>2550</v>
      </c>
      <c r="M363" s="5">
        <v>5470</v>
      </c>
      <c r="N363" s="5">
        <v>380</v>
      </c>
      <c r="O363" s="7" t="s">
        <v>32</v>
      </c>
      <c r="P363" s="35"/>
      <c r="Q363" s="65">
        <f t="shared" si="83"/>
        <v>38</v>
      </c>
      <c r="R363" s="36">
        <f t="shared" si="84"/>
        <v>38</v>
      </c>
      <c r="S363" s="36">
        <f t="shared" si="85"/>
        <v>38</v>
      </c>
      <c r="T363" s="36">
        <f t="shared" si="86"/>
        <v>38</v>
      </c>
      <c r="U363" s="36">
        <f t="shared" si="97"/>
        <v>41.96</v>
      </c>
      <c r="V363" s="36">
        <f t="shared" si="87"/>
        <v>39.188000000000002</v>
      </c>
      <c r="W363" s="36">
        <f t="shared" si="88"/>
        <v>39.847999999999999</v>
      </c>
      <c r="X363" s="36">
        <f t="shared" si="89"/>
        <v>39.078000000000003</v>
      </c>
      <c r="Y363" s="36">
        <f t="shared" si="90"/>
        <v>43.61</v>
      </c>
      <c r="Z363" s="36">
        <f t="shared" si="91"/>
        <v>50.033999999999999</v>
      </c>
      <c r="AA363" s="36">
        <f t="shared" si="92"/>
        <v>38.835999999999999</v>
      </c>
      <c r="AB363" s="66">
        <f t="shared" si="93"/>
        <v>38</v>
      </c>
      <c r="AC363" s="19">
        <f t="shared" si="94"/>
        <v>1724.2857142857142</v>
      </c>
      <c r="AD363" s="20">
        <f t="shared" si="95"/>
        <v>12070</v>
      </c>
      <c r="AE363" s="192">
        <f t="shared" si="96"/>
        <v>482.55400000000009</v>
      </c>
    </row>
    <row r="364" spans="1:31" ht="15.4" x14ac:dyDescent="0.45">
      <c r="A364" s="4">
        <v>1</v>
      </c>
      <c r="B364" s="87">
        <v>722</v>
      </c>
      <c r="C364" s="91">
        <f t="shared" si="82"/>
        <v>0</v>
      </c>
      <c r="D364" s="50" t="s">
        <v>32</v>
      </c>
      <c r="E364" s="5" t="s">
        <v>32</v>
      </c>
      <c r="F364" s="5" t="s">
        <v>32</v>
      </c>
      <c r="G364" s="5" t="s">
        <v>32</v>
      </c>
      <c r="H364" s="5">
        <v>11110</v>
      </c>
      <c r="I364" s="5">
        <v>7160</v>
      </c>
      <c r="J364" s="5">
        <v>4290</v>
      </c>
      <c r="K364" s="5">
        <v>2570</v>
      </c>
      <c r="L364" s="52">
        <v>3530</v>
      </c>
      <c r="M364" s="5">
        <v>3380</v>
      </c>
      <c r="N364" s="5">
        <v>2160</v>
      </c>
      <c r="O364" s="7" t="s">
        <v>32</v>
      </c>
      <c r="P364" s="35"/>
      <c r="Q364" s="65">
        <f t="shared" si="83"/>
        <v>38</v>
      </c>
      <c r="R364" s="36">
        <f t="shared" si="84"/>
        <v>38</v>
      </c>
      <c r="S364" s="36">
        <f t="shared" si="85"/>
        <v>38</v>
      </c>
      <c r="T364" s="36">
        <f t="shared" si="86"/>
        <v>38</v>
      </c>
      <c r="U364" s="36">
        <f t="shared" si="97"/>
        <v>62.442</v>
      </c>
      <c r="V364" s="36">
        <f t="shared" si="87"/>
        <v>53.752000000000002</v>
      </c>
      <c r="W364" s="36">
        <f t="shared" si="88"/>
        <v>47.438000000000002</v>
      </c>
      <c r="X364" s="36">
        <f t="shared" si="89"/>
        <v>43.653999999999996</v>
      </c>
      <c r="Y364" s="36">
        <f t="shared" si="90"/>
        <v>45.765999999999998</v>
      </c>
      <c r="Z364" s="36">
        <f t="shared" si="91"/>
        <v>45.436</v>
      </c>
      <c r="AA364" s="36">
        <f t="shared" si="92"/>
        <v>42.752000000000002</v>
      </c>
      <c r="AB364" s="66">
        <f t="shared" si="93"/>
        <v>38</v>
      </c>
      <c r="AC364" s="19">
        <f t="shared" si="94"/>
        <v>4885.7142857142853</v>
      </c>
      <c r="AD364" s="20">
        <f t="shared" si="95"/>
        <v>34200</v>
      </c>
      <c r="AE364" s="192">
        <f t="shared" si="96"/>
        <v>531.24</v>
      </c>
    </row>
    <row r="365" spans="1:31" ht="15.4" x14ac:dyDescent="0.45">
      <c r="A365" s="4">
        <v>1</v>
      </c>
      <c r="B365" s="87">
        <v>723</v>
      </c>
      <c r="C365" s="91">
        <f t="shared" si="82"/>
        <v>0</v>
      </c>
      <c r="D365" s="50" t="s">
        <v>32</v>
      </c>
      <c r="E365" s="5" t="s">
        <v>32</v>
      </c>
      <c r="F365" s="5" t="s">
        <v>32</v>
      </c>
      <c r="G365" s="5" t="s">
        <v>32</v>
      </c>
      <c r="H365" s="5">
        <v>7390</v>
      </c>
      <c r="I365" s="5">
        <v>11400</v>
      </c>
      <c r="J365" s="5">
        <v>17710</v>
      </c>
      <c r="K365" s="5">
        <v>18560</v>
      </c>
      <c r="L365" s="52">
        <v>21130</v>
      </c>
      <c r="M365" s="5">
        <v>16850</v>
      </c>
      <c r="N365" s="5">
        <v>5010</v>
      </c>
      <c r="O365" s="7" t="s">
        <v>32</v>
      </c>
      <c r="P365" s="35"/>
      <c r="Q365" s="65">
        <f t="shared" si="83"/>
        <v>38</v>
      </c>
      <c r="R365" s="36">
        <f t="shared" si="84"/>
        <v>38</v>
      </c>
      <c r="S365" s="36">
        <f t="shared" si="85"/>
        <v>38</v>
      </c>
      <c r="T365" s="36">
        <f t="shared" si="86"/>
        <v>38</v>
      </c>
      <c r="U365" s="36">
        <f t="shared" si="97"/>
        <v>54.257999999999996</v>
      </c>
      <c r="V365" s="36">
        <f t="shared" si="87"/>
        <v>70.22</v>
      </c>
      <c r="W365" s="36">
        <f t="shared" si="88"/>
        <v>97.353000000000009</v>
      </c>
      <c r="X365" s="36">
        <f t="shared" si="89"/>
        <v>101.00800000000001</v>
      </c>
      <c r="Y365" s="36">
        <f t="shared" si="90"/>
        <v>112.059</v>
      </c>
      <c r="Z365" s="36">
        <f t="shared" si="91"/>
        <v>93.655000000000001</v>
      </c>
      <c r="AA365" s="36">
        <f t="shared" si="92"/>
        <v>49.021999999999998</v>
      </c>
      <c r="AB365" s="66">
        <f t="shared" si="93"/>
        <v>38</v>
      </c>
      <c r="AC365" s="19">
        <f t="shared" si="94"/>
        <v>14007.142857142857</v>
      </c>
      <c r="AD365" s="20">
        <f t="shared" si="95"/>
        <v>98050</v>
      </c>
      <c r="AE365" s="192">
        <f t="shared" si="96"/>
        <v>767.57499999999993</v>
      </c>
    </row>
    <row r="366" spans="1:31" ht="15.4" x14ac:dyDescent="0.45">
      <c r="A366" s="4">
        <v>1</v>
      </c>
      <c r="B366" s="87">
        <v>724</v>
      </c>
      <c r="C366" s="91">
        <f t="shared" si="82"/>
        <v>0</v>
      </c>
      <c r="D366" s="50" t="s">
        <v>32</v>
      </c>
      <c r="E366" s="5" t="s">
        <v>32</v>
      </c>
      <c r="F366" s="5" t="s">
        <v>32</v>
      </c>
      <c r="G366" s="5" t="s">
        <v>32</v>
      </c>
      <c r="H366" s="5">
        <v>5830</v>
      </c>
      <c r="I366" s="5">
        <v>1100</v>
      </c>
      <c r="J366" s="5">
        <v>17120</v>
      </c>
      <c r="K366" s="5">
        <v>10230</v>
      </c>
      <c r="L366" s="52">
        <v>9400</v>
      </c>
      <c r="M366" s="5">
        <v>9290</v>
      </c>
      <c r="N366" s="5">
        <v>2220</v>
      </c>
      <c r="O366" s="7" t="s">
        <v>32</v>
      </c>
      <c r="P366" s="35"/>
      <c r="Q366" s="65">
        <f t="shared" si="83"/>
        <v>38</v>
      </c>
      <c r="R366" s="36">
        <f t="shared" si="84"/>
        <v>38</v>
      </c>
      <c r="S366" s="36">
        <f t="shared" si="85"/>
        <v>38</v>
      </c>
      <c r="T366" s="36">
        <f t="shared" si="86"/>
        <v>38</v>
      </c>
      <c r="U366" s="36">
        <f t="shared" si="97"/>
        <v>50.826000000000001</v>
      </c>
      <c r="V366" s="36">
        <f t="shared" si="87"/>
        <v>40.42</v>
      </c>
      <c r="W366" s="36">
        <f t="shared" si="88"/>
        <v>94.816000000000003</v>
      </c>
      <c r="X366" s="36">
        <f t="shared" si="89"/>
        <v>65.189000000000007</v>
      </c>
      <c r="Y366" s="36">
        <f t="shared" si="90"/>
        <v>61.620000000000005</v>
      </c>
      <c r="Z366" s="36">
        <f t="shared" si="91"/>
        <v>61.146999999999998</v>
      </c>
      <c r="AA366" s="36">
        <f t="shared" si="92"/>
        <v>42.884</v>
      </c>
      <c r="AB366" s="66">
        <f t="shared" si="93"/>
        <v>38</v>
      </c>
      <c r="AC366" s="19">
        <f t="shared" si="94"/>
        <v>7884.2857142857147</v>
      </c>
      <c r="AD366" s="20">
        <f t="shared" si="95"/>
        <v>55190</v>
      </c>
      <c r="AE366" s="192">
        <f t="shared" si="96"/>
        <v>606.90200000000004</v>
      </c>
    </row>
    <row r="367" spans="1:31" ht="15.4" x14ac:dyDescent="0.45">
      <c r="A367" s="4">
        <v>1</v>
      </c>
      <c r="B367" s="87">
        <v>725</v>
      </c>
      <c r="C367" s="91">
        <f t="shared" si="82"/>
        <v>0</v>
      </c>
      <c r="D367" s="50" t="s">
        <v>32</v>
      </c>
      <c r="E367" s="5" t="s">
        <v>32</v>
      </c>
      <c r="F367" s="5" t="s">
        <v>32</v>
      </c>
      <c r="G367" s="5" t="s">
        <v>32</v>
      </c>
      <c r="H367" s="5">
        <v>11470</v>
      </c>
      <c r="I367" s="5">
        <v>3320</v>
      </c>
      <c r="J367" s="5">
        <v>5430</v>
      </c>
      <c r="K367" s="5">
        <v>4410</v>
      </c>
      <c r="L367" s="52">
        <v>4020</v>
      </c>
      <c r="M367" s="5">
        <v>6810</v>
      </c>
      <c r="N367" s="5">
        <v>1860</v>
      </c>
      <c r="O367" s="7" t="s">
        <v>32</v>
      </c>
      <c r="P367" s="35"/>
      <c r="Q367" s="65">
        <f t="shared" si="83"/>
        <v>38</v>
      </c>
      <c r="R367" s="36">
        <f t="shared" si="84"/>
        <v>38</v>
      </c>
      <c r="S367" s="36">
        <f t="shared" si="85"/>
        <v>38</v>
      </c>
      <c r="T367" s="36">
        <f t="shared" si="86"/>
        <v>38</v>
      </c>
      <c r="U367" s="36">
        <f t="shared" si="97"/>
        <v>63.234000000000002</v>
      </c>
      <c r="V367" s="36">
        <f t="shared" si="87"/>
        <v>45.304000000000002</v>
      </c>
      <c r="W367" s="36">
        <f t="shared" si="88"/>
        <v>49.945999999999998</v>
      </c>
      <c r="X367" s="36">
        <f t="shared" si="89"/>
        <v>47.701999999999998</v>
      </c>
      <c r="Y367" s="36">
        <f t="shared" si="90"/>
        <v>46.844000000000001</v>
      </c>
      <c r="Z367" s="36">
        <f t="shared" si="91"/>
        <v>52.981999999999999</v>
      </c>
      <c r="AA367" s="36">
        <f t="shared" si="92"/>
        <v>42.091999999999999</v>
      </c>
      <c r="AB367" s="66">
        <f t="shared" si="93"/>
        <v>38</v>
      </c>
      <c r="AC367" s="19">
        <f t="shared" si="94"/>
        <v>5331.4285714285716</v>
      </c>
      <c r="AD367" s="20">
        <f t="shared" si="95"/>
        <v>37320</v>
      </c>
      <c r="AE367" s="192">
        <f t="shared" si="96"/>
        <v>538.10400000000004</v>
      </c>
    </row>
    <row r="368" spans="1:31" ht="15.4" x14ac:dyDescent="0.45">
      <c r="A368" s="4">
        <v>1</v>
      </c>
      <c r="B368" s="87">
        <v>726</v>
      </c>
      <c r="C368" s="91">
        <f t="shared" si="82"/>
        <v>0</v>
      </c>
      <c r="D368" s="50" t="s">
        <v>32</v>
      </c>
      <c r="E368" s="5" t="s">
        <v>32</v>
      </c>
      <c r="F368" s="5" t="s">
        <v>32</v>
      </c>
      <c r="G368" s="5" t="s">
        <v>32</v>
      </c>
      <c r="H368" s="5">
        <v>21430</v>
      </c>
      <c r="I368" s="5">
        <v>8940</v>
      </c>
      <c r="J368" s="5">
        <v>9570</v>
      </c>
      <c r="K368" s="5">
        <v>8330</v>
      </c>
      <c r="L368" s="52">
        <v>13170</v>
      </c>
      <c r="M368" s="5">
        <v>11950</v>
      </c>
      <c r="N368" s="5">
        <v>6680</v>
      </c>
      <c r="O368" s="7" t="s">
        <v>32</v>
      </c>
      <c r="P368" s="35"/>
      <c r="Q368" s="65">
        <f t="shared" si="83"/>
        <v>38</v>
      </c>
      <c r="R368" s="36">
        <f t="shared" si="84"/>
        <v>38</v>
      </c>
      <c r="S368" s="36">
        <f t="shared" si="85"/>
        <v>38</v>
      </c>
      <c r="T368" s="36">
        <f t="shared" si="86"/>
        <v>38</v>
      </c>
      <c r="U368" s="36">
        <f t="shared" si="97"/>
        <v>85.146000000000001</v>
      </c>
      <c r="V368" s="36">
        <f t="shared" si="87"/>
        <v>59.642000000000003</v>
      </c>
      <c r="W368" s="36">
        <f t="shared" si="88"/>
        <v>62.350999999999999</v>
      </c>
      <c r="X368" s="36">
        <f t="shared" si="89"/>
        <v>57.018999999999998</v>
      </c>
      <c r="Y368" s="36">
        <f t="shared" si="90"/>
        <v>77.831000000000003</v>
      </c>
      <c r="Z368" s="36">
        <f t="shared" si="91"/>
        <v>72.585000000000008</v>
      </c>
      <c r="AA368" s="36">
        <f t="shared" si="92"/>
        <v>52.695999999999998</v>
      </c>
      <c r="AB368" s="66">
        <f t="shared" si="93"/>
        <v>38</v>
      </c>
      <c r="AC368" s="19">
        <f t="shared" si="94"/>
        <v>11438.571428571429</v>
      </c>
      <c r="AD368" s="20">
        <f t="shared" si="95"/>
        <v>80070</v>
      </c>
      <c r="AE368" s="192">
        <f t="shared" si="96"/>
        <v>657.2700000000001</v>
      </c>
    </row>
    <row r="369" spans="1:31" ht="15.4" x14ac:dyDescent="0.45">
      <c r="A369" s="4">
        <v>1</v>
      </c>
      <c r="B369" s="87">
        <v>727</v>
      </c>
      <c r="C369" s="91">
        <f t="shared" si="82"/>
        <v>0</v>
      </c>
      <c r="D369" s="50" t="s">
        <v>32</v>
      </c>
      <c r="E369" s="5" t="s">
        <v>32</v>
      </c>
      <c r="F369" s="5" t="s">
        <v>32</v>
      </c>
      <c r="G369" s="5" t="s">
        <v>32</v>
      </c>
      <c r="H369" s="5">
        <v>2610</v>
      </c>
      <c r="I369" s="5">
        <v>11660</v>
      </c>
      <c r="J369" s="5">
        <v>15570</v>
      </c>
      <c r="K369" s="5">
        <v>16100</v>
      </c>
      <c r="L369" s="52">
        <v>16660</v>
      </c>
      <c r="M369" s="5">
        <v>19560</v>
      </c>
      <c r="N369" s="5">
        <v>6940</v>
      </c>
      <c r="O369" s="7" t="s">
        <v>32</v>
      </c>
      <c r="P369" s="35"/>
      <c r="Q369" s="65">
        <f t="shared" si="83"/>
        <v>38</v>
      </c>
      <c r="R369" s="36">
        <f t="shared" si="84"/>
        <v>38</v>
      </c>
      <c r="S369" s="36">
        <f t="shared" si="85"/>
        <v>38</v>
      </c>
      <c r="T369" s="36">
        <f t="shared" si="86"/>
        <v>38</v>
      </c>
      <c r="U369" s="36">
        <f t="shared" si="97"/>
        <v>43.741999999999997</v>
      </c>
      <c r="V369" s="36">
        <f t="shared" si="87"/>
        <v>71.337999999999994</v>
      </c>
      <c r="W369" s="36">
        <f t="shared" si="88"/>
        <v>88.15100000000001</v>
      </c>
      <c r="X369" s="36">
        <f t="shared" si="89"/>
        <v>90.43</v>
      </c>
      <c r="Y369" s="36">
        <f t="shared" si="90"/>
        <v>92.837999999999994</v>
      </c>
      <c r="Z369" s="36">
        <f t="shared" si="91"/>
        <v>105.30799999999999</v>
      </c>
      <c r="AA369" s="36">
        <f t="shared" si="92"/>
        <v>53.268000000000001</v>
      </c>
      <c r="AB369" s="66">
        <f t="shared" si="93"/>
        <v>38</v>
      </c>
      <c r="AC369" s="19">
        <f t="shared" si="94"/>
        <v>12728.571428571429</v>
      </c>
      <c r="AD369" s="20">
        <f t="shared" si="95"/>
        <v>89100</v>
      </c>
      <c r="AE369" s="192">
        <f t="shared" si="96"/>
        <v>735.07500000000005</v>
      </c>
    </row>
    <row r="370" spans="1:31" ht="15.4" x14ac:dyDescent="0.45">
      <c r="A370" s="4">
        <v>1</v>
      </c>
      <c r="B370" s="87">
        <v>728</v>
      </c>
      <c r="C370" s="91">
        <f t="shared" si="82"/>
        <v>0</v>
      </c>
      <c r="D370" s="50" t="s">
        <v>32</v>
      </c>
      <c r="E370" s="5" t="s">
        <v>32</v>
      </c>
      <c r="F370" s="5" t="s">
        <v>32</v>
      </c>
      <c r="G370" s="5" t="s">
        <v>32</v>
      </c>
      <c r="H370" s="5">
        <v>130</v>
      </c>
      <c r="I370" s="5">
        <v>1050</v>
      </c>
      <c r="J370" s="5">
        <v>18260</v>
      </c>
      <c r="K370" s="5">
        <v>6530</v>
      </c>
      <c r="L370" s="52">
        <v>2650</v>
      </c>
      <c r="M370" s="5">
        <v>5210</v>
      </c>
      <c r="N370" s="5">
        <v>1560</v>
      </c>
      <c r="O370" s="7" t="s">
        <v>32</v>
      </c>
      <c r="P370" s="35"/>
      <c r="Q370" s="65">
        <f t="shared" si="83"/>
        <v>38</v>
      </c>
      <c r="R370" s="36">
        <f t="shared" si="84"/>
        <v>38</v>
      </c>
      <c r="S370" s="36">
        <f t="shared" si="85"/>
        <v>38</v>
      </c>
      <c r="T370" s="36">
        <f t="shared" si="86"/>
        <v>38</v>
      </c>
      <c r="U370" s="36">
        <f t="shared" si="97"/>
        <v>38.286000000000001</v>
      </c>
      <c r="V370" s="36">
        <f t="shared" si="87"/>
        <v>40.31</v>
      </c>
      <c r="W370" s="36">
        <f t="shared" si="88"/>
        <v>99.717999999999989</v>
      </c>
      <c r="X370" s="36">
        <f t="shared" si="89"/>
        <v>52.366</v>
      </c>
      <c r="Y370" s="36">
        <f t="shared" si="90"/>
        <v>43.83</v>
      </c>
      <c r="Z370" s="36">
        <f t="shared" si="91"/>
        <v>49.462000000000003</v>
      </c>
      <c r="AA370" s="36">
        <f t="shared" si="92"/>
        <v>41.432000000000002</v>
      </c>
      <c r="AB370" s="66">
        <f t="shared" si="93"/>
        <v>38</v>
      </c>
      <c r="AC370" s="19">
        <f t="shared" si="94"/>
        <v>5055.7142857142853</v>
      </c>
      <c r="AD370" s="20">
        <f t="shared" si="95"/>
        <v>35390</v>
      </c>
      <c r="AE370" s="192">
        <f t="shared" si="96"/>
        <v>555.40399999999988</v>
      </c>
    </row>
    <row r="371" spans="1:31" ht="15.4" x14ac:dyDescent="0.45">
      <c r="A371" s="4">
        <v>1</v>
      </c>
      <c r="B371" s="87">
        <v>729</v>
      </c>
      <c r="C371" s="91">
        <f t="shared" si="82"/>
        <v>0</v>
      </c>
      <c r="D371" s="50" t="s">
        <v>32</v>
      </c>
      <c r="E371" s="5" t="s">
        <v>32</v>
      </c>
      <c r="F371" s="5" t="s">
        <v>32</v>
      </c>
      <c r="G371" s="5" t="s">
        <v>32</v>
      </c>
      <c r="H371" s="5">
        <v>210</v>
      </c>
      <c r="I371" s="5">
        <v>1560</v>
      </c>
      <c r="J371" s="5">
        <v>2430</v>
      </c>
      <c r="K371" s="5">
        <v>3390</v>
      </c>
      <c r="L371" s="52">
        <v>3830</v>
      </c>
      <c r="M371" s="5">
        <v>3180</v>
      </c>
      <c r="N371" s="5">
        <v>1520</v>
      </c>
      <c r="O371" s="7" t="s">
        <v>32</v>
      </c>
      <c r="P371" s="35"/>
      <c r="Q371" s="65">
        <f t="shared" si="83"/>
        <v>38</v>
      </c>
      <c r="R371" s="36">
        <f t="shared" si="84"/>
        <v>38</v>
      </c>
      <c r="S371" s="36">
        <f t="shared" si="85"/>
        <v>38</v>
      </c>
      <c r="T371" s="36">
        <f t="shared" si="86"/>
        <v>38</v>
      </c>
      <c r="U371" s="36">
        <f t="shared" si="97"/>
        <v>38.462000000000003</v>
      </c>
      <c r="V371" s="36">
        <f t="shared" si="87"/>
        <v>41.432000000000002</v>
      </c>
      <c r="W371" s="36">
        <f t="shared" si="88"/>
        <v>43.346000000000004</v>
      </c>
      <c r="X371" s="36">
        <f t="shared" si="89"/>
        <v>45.457999999999998</v>
      </c>
      <c r="Y371" s="36">
        <f t="shared" si="90"/>
        <v>46.426000000000002</v>
      </c>
      <c r="Z371" s="36">
        <f t="shared" si="91"/>
        <v>44.996000000000002</v>
      </c>
      <c r="AA371" s="36">
        <f t="shared" si="92"/>
        <v>41.344000000000001</v>
      </c>
      <c r="AB371" s="66">
        <f t="shared" si="93"/>
        <v>38</v>
      </c>
      <c r="AC371" s="19">
        <f t="shared" si="94"/>
        <v>2302.8571428571427</v>
      </c>
      <c r="AD371" s="20">
        <f t="shared" si="95"/>
        <v>16120</v>
      </c>
      <c r="AE371" s="192">
        <f t="shared" si="96"/>
        <v>491.46399999999994</v>
      </c>
    </row>
    <row r="372" spans="1:31" ht="15.4" x14ac:dyDescent="0.45">
      <c r="A372" s="4">
        <v>1</v>
      </c>
      <c r="B372" s="87">
        <v>730</v>
      </c>
      <c r="C372" s="91">
        <f t="shared" si="82"/>
        <v>0</v>
      </c>
      <c r="D372" s="50" t="s">
        <v>32</v>
      </c>
      <c r="E372" s="5">
        <v>1305</v>
      </c>
      <c r="F372" s="5" t="s">
        <v>32</v>
      </c>
      <c r="G372" s="5" t="s">
        <v>32</v>
      </c>
      <c r="H372" s="5">
        <v>6205</v>
      </c>
      <c r="I372" s="5">
        <v>6690</v>
      </c>
      <c r="J372" s="5">
        <v>19840</v>
      </c>
      <c r="K372" s="5">
        <v>20730</v>
      </c>
      <c r="L372" s="52">
        <v>29640</v>
      </c>
      <c r="M372" s="5">
        <v>21000</v>
      </c>
      <c r="N372" s="5">
        <v>2920</v>
      </c>
      <c r="O372" s="7" t="s">
        <v>32</v>
      </c>
      <c r="P372" s="35"/>
      <c r="Q372" s="65">
        <f t="shared" si="83"/>
        <v>38</v>
      </c>
      <c r="R372" s="36">
        <f t="shared" si="84"/>
        <v>40.871000000000002</v>
      </c>
      <c r="S372" s="36">
        <f t="shared" si="85"/>
        <v>38</v>
      </c>
      <c r="T372" s="36">
        <f t="shared" si="86"/>
        <v>38</v>
      </c>
      <c r="U372" s="36">
        <f t="shared" si="97"/>
        <v>51.651000000000003</v>
      </c>
      <c r="V372" s="36">
        <f t="shared" si="87"/>
        <v>52.718000000000004</v>
      </c>
      <c r="W372" s="36">
        <f t="shared" si="88"/>
        <v>106.512</v>
      </c>
      <c r="X372" s="36">
        <f t="shared" si="89"/>
        <v>110.339</v>
      </c>
      <c r="Y372" s="36">
        <f t="shared" si="90"/>
        <v>153.7852</v>
      </c>
      <c r="Z372" s="36">
        <f t="shared" si="91"/>
        <v>111.5</v>
      </c>
      <c r="AA372" s="36">
        <f t="shared" si="92"/>
        <v>44.423999999999999</v>
      </c>
      <c r="AB372" s="66">
        <f t="shared" si="93"/>
        <v>38</v>
      </c>
      <c r="AC372" s="19">
        <f t="shared" si="94"/>
        <v>13541.25</v>
      </c>
      <c r="AD372" s="20">
        <f t="shared" si="95"/>
        <v>108330</v>
      </c>
      <c r="AE372" s="192">
        <f t="shared" si="96"/>
        <v>823.80020000000002</v>
      </c>
    </row>
    <row r="373" spans="1:31" ht="15.4" x14ac:dyDescent="0.45">
      <c r="A373" s="4">
        <v>1</v>
      </c>
      <c r="B373" s="87">
        <v>731</v>
      </c>
      <c r="C373" s="91">
        <f t="shared" si="82"/>
        <v>0</v>
      </c>
      <c r="D373" s="50" t="s">
        <v>32</v>
      </c>
      <c r="E373" s="5" t="s">
        <v>32</v>
      </c>
      <c r="F373" s="5" t="s">
        <v>32</v>
      </c>
      <c r="G373" s="5" t="s">
        <v>32</v>
      </c>
      <c r="H373" s="5">
        <v>23530</v>
      </c>
      <c r="I373" s="5">
        <v>9470</v>
      </c>
      <c r="J373" s="5">
        <v>1540</v>
      </c>
      <c r="K373" s="5">
        <v>150</v>
      </c>
      <c r="L373" s="52">
        <v>290</v>
      </c>
      <c r="M373" s="5">
        <v>1450</v>
      </c>
      <c r="N373" s="5">
        <v>2300</v>
      </c>
      <c r="O373" s="7" t="s">
        <v>32</v>
      </c>
      <c r="P373" s="35"/>
      <c r="Q373" s="65">
        <f t="shared" si="83"/>
        <v>38</v>
      </c>
      <c r="R373" s="36">
        <f t="shared" si="84"/>
        <v>38</v>
      </c>
      <c r="S373" s="36">
        <f t="shared" si="85"/>
        <v>38</v>
      </c>
      <c r="T373" s="36">
        <f t="shared" si="86"/>
        <v>38</v>
      </c>
      <c r="U373" s="36">
        <f t="shared" si="97"/>
        <v>89.766000000000005</v>
      </c>
      <c r="V373" s="36">
        <f t="shared" si="87"/>
        <v>61.920999999999999</v>
      </c>
      <c r="W373" s="36">
        <f t="shared" si="88"/>
        <v>41.387999999999998</v>
      </c>
      <c r="X373" s="36">
        <f t="shared" si="89"/>
        <v>38.33</v>
      </c>
      <c r="Y373" s="36">
        <f t="shared" si="90"/>
        <v>38.637999999999998</v>
      </c>
      <c r="Z373" s="36">
        <f t="shared" si="91"/>
        <v>41.19</v>
      </c>
      <c r="AA373" s="36">
        <f t="shared" si="92"/>
        <v>43.06</v>
      </c>
      <c r="AB373" s="66">
        <f t="shared" si="93"/>
        <v>38</v>
      </c>
      <c r="AC373" s="19">
        <f t="shared" si="94"/>
        <v>5532.8571428571431</v>
      </c>
      <c r="AD373" s="20">
        <f t="shared" si="95"/>
        <v>38730</v>
      </c>
      <c r="AE373" s="192">
        <f t="shared" si="96"/>
        <v>544.29299999999989</v>
      </c>
    </row>
    <row r="374" spans="1:31" ht="15.4" x14ac:dyDescent="0.45">
      <c r="A374" s="4">
        <v>1</v>
      </c>
      <c r="B374" s="87">
        <v>732</v>
      </c>
      <c r="C374" s="91">
        <f t="shared" si="82"/>
        <v>0</v>
      </c>
      <c r="D374" s="50" t="s">
        <v>32</v>
      </c>
      <c r="E374" s="5" t="s">
        <v>32</v>
      </c>
      <c r="F374" s="8" t="s">
        <v>32</v>
      </c>
      <c r="G374" s="5" t="s">
        <v>32</v>
      </c>
      <c r="H374" s="5">
        <v>7610</v>
      </c>
      <c r="I374" s="5">
        <v>8650</v>
      </c>
      <c r="J374" s="5">
        <v>9610</v>
      </c>
      <c r="K374" s="5">
        <v>13360</v>
      </c>
      <c r="L374" s="52">
        <v>18940</v>
      </c>
      <c r="M374" s="5">
        <v>16060</v>
      </c>
      <c r="N374" s="5">
        <v>11180</v>
      </c>
      <c r="O374" s="7" t="s">
        <v>32</v>
      </c>
      <c r="P374" s="35"/>
      <c r="Q374" s="65">
        <f t="shared" si="83"/>
        <v>38</v>
      </c>
      <c r="R374" s="36">
        <f t="shared" si="84"/>
        <v>38</v>
      </c>
      <c r="S374" s="36">
        <f t="shared" si="85"/>
        <v>38</v>
      </c>
      <c r="T374" s="36">
        <f t="shared" si="86"/>
        <v>38</v>
      </c>
      <c r="U374" s="36">
        <f t="shared" si="97"/>
        <v>54.742000000000004</v>
      </c>
      <c r="V374" s="36">
        <f t="shared" si="87"/>
        <v>58.395000000000003</v>
      </c>
      <c r="W374" s="36">
        <f t="shared" si="88"/>
        <v>62.523000000000003</v>
      </c>
      <c r="X374" s="36">
        <f t="shared" si="89"/>
        <v>78.647999999999996</v>
      </c>
      <c r="Y374" s="36">
        <f t="shared" si="90"/>
        <v>102.642</v>
      </c>
      <c r="Z374" s="36">
        <f t="shared" si="91"/>
        <v>90.25800000000001</v>
      </c>
      <c r="AA374" s="36">
        <f t="shared" si="92"/>
        <v>69.274000000000001</v>
      </c>
      <c r="AB374" s="66">
        <f t="shared" si="93"/>
        <v>38</v>
      </c>
      <c r="AC374" s="19">
        <f t="shared" si="94"/>
        <v>12201.428571428571</v>
      </c>
      <c r="AD374" s="20">
        <f t="shared" si="95"/>
        <v>85410</v>
      </c>
      <c r="AE374" s="192">
        <f t="shared" si="96"/>
        <v>706.48199999999997</v>
      </c>
    </row>
    <row r="375" spans="1:31" ht="15.4" x14ac:dyDescent="0.45">
      <c r="A375" s="4">
        <v>1</v>
      </c>
      <c r="B375" s="87">
        <v>733</v>
      </c>
      <c r="C375" s="91">
        <f t="shared" si="82"/>
        <v>0</v>
      </c>
      <c r="D375" s="50" t="s">
        <v>32</v>
      </c>
      <c r="E375" s="5" t="s">
        <v>32</v>
      </c>
      <c r="F375" s="5" t="s">
        <v>32</v>
      </c>
      <c r="G375" s="5" t="s">
        <v>32</v>
      </c>
      <c r="H375" s="5">
        <v>350</v>
      </c>
      <c r="I375" s="5">
        <v>5990</v>
      </c>
      <c r="J375" s="5">
        <v>5570</v>
      </c>
      <c r="K375" s="5">
        <v>4860</v>
      </c>
      <c r="L375" s="52">
        <v>6840</v>
      </c>
      <c r="M375" s="5">
        <v>6000</v>
      </c>
      <c r="N375" s="5">
        <v>2910</v>
      </c>
      <c r="O375" s="7" t="s">
        <v>32</v>
      </c>
      <c r="P375" s="35"/>
      <c r="Q375" s="65">
        <f t="shared" si="83"/>
        <v>38</v>
      </c>
      <c r="R375" s="36">
        <f t="shared" si="84"/>
        <v>38</v>
      </c>
      <c r="S375" s="36">
        <f t="shared" si="85"/>
        <v>38</v>
      </c>
      <c r="T375" s="36">
        <f t="shared" si="86"/>
        <v>38</v>
      </c>
      <c r="U375" s="36">
        <f t="shared" si="97"/>
        <v>38.770000000000003</v>
      </c>
      <c r="V375" s="36">
        <f t="shared" si="87"/>
        <v>51.177999999999997</v>
      </c>
      <c r="W375" s="36">
        <f t="shared" si="88"/>
        <v>50.254000000000005</v>
      </c>
      <c r="X375" s="36">
        <f t="shared" si="89"/>
        <v>48.692</v>
      </c>
      <c r="Y375" s="36">
        <f t="shared" si="90"/>
        <v>53.048000000000002</v>
      </c>
      <c r="Z375" s="36">
        <f t="shared" si="91"/>
        <v>51.2</v>
      </c>
      <c r="AA375" s="36">
        <f t="shared" si="92"/>
        <v>44.402000000000001</v>
      </c>
      <c r="AB375" s="66">
        <f t="shared" si="93"/>
        <v>38</v>
      </c>
      <c r="AC375" s="19">
        <f t="shared" si="94"/>
        <v>4645.7142857142853</v>
      </c>
      <c r="AD375" s="20">
        <f t="shared" si="95"/>
        <v>32520</v>
      </c>
      <c r="AE375" s="192">
        <f t="shared" si="96"/>
        <v>527.54399999999998</v>
      </c>
    </row>
    <row r="376" spans="1:31" ht="15.4" x14ac:dyDescent="0.45">
      <c r="A376" s="4">
        <v>1</v>
      </c>
      <c r="B376" s="87">
        <v>734</v>
      </c>
      <c r="C376" s="91">
        <f t="shared" si="82"/>
        <v>0</v>
      </c>
      <c r="D376" s="50" t="s">
        <v>32</v>
      </c>
      <c r="E376" s="5" t="s">
        <v>32</v>
      </c>
      <c r="F376" s="5" t="s">
        <v>32</v>
      </c>
      <c r="G376" s="5" t="s">
        <v>32</v>
      </c>
      <c r="H376" s="5">
        <v>6220</v>
      </c>
      <c r="I376" s="5">
        <v>5080</v>
      </c>
      <c r="J376" s="5">
        <v>6920</v>
      </c>
      <c r="K376" s="5">
        <v>6170</v>
      </c>
      <c r="L376" s="52">
        <v>8490</v>
      </c>
      <c r="M376" s="5">
        <v>7550</v>
      </c>
      <c r="N376" s="5">
        <v>3670</v>
      </c>
      <c r="O376" s="7" t="s">
        <v>32</v>
      </c>
      <c r="P376" s="35"/>
      <c r="Q376" s="65">
        <f t="shared" si="83"/>
        <v>38</v>
      </c>
      <c r="R376" s="36">
        <f t="shared" si="84"/>
        <v>38</v>
      </c>
      <c r="S376" s="36">
        <f t="shared" si="85"/>
        <v>38</v>
      </c>
      <c r="T376" s="36">
        <f t="shared" si="86"/>
        <v>38</v>
      </c>
      <c r="U376" s="36">
        <f t="shared" si="97"/>
        <v>51.683999999999997</v>
      </c>
      <c r="V376" s="36">
        <f t="shared" si="87"/>
        <v>49.176000000000002</v>
      </c>
      <c r="W376" s="36">
        <f t="shared" si="88"/>
        <v>53.224000000000004</v>
      </c>
      <c r="X376" s="36">
        <f t="shared" si="89"/>
        <v>51.573999999999998</v>
      </c>
      <c r="Y376" s="36">
        <f t="shared" si="90"/>
        <v>57.707000000000001</v>
      </c>
      <c r="Z376" s="36">
        <f t="shared" si="91"/>
        <v>54.61</v>
      </c>
      <c r="AA376" s="36">
        <f t="shared" si="92"/>
        <v>46.073999999999998</v>
      </c>
      <c r="AB376" s="66">
        <f t="shared" si="93"/>
        <v>38</v>
      </c>
      <c r="AC376" s="19">
        <f t="shared" si="94"/>
        <v>6300</v>
      </c>
      <c r="AD376" s="20">
        <f t="shared" si="95"/>
        <v>44100</v>
      </c>
      <c r="AE376" s="192">
        <f t="shared" si="96"/>
        <v>554.04899999999998</v>
      </c>
    </row>
    <row r="377" spans="1:31" ht="15.4" x14ac:dyDescent="0.45">
      <c r="A377" s="4">
        <v>1</v>
      </c>
      <c r="B377" s="87">
        <v>735</v>
      </c>
      <c r="C377" s="91">
        <f t="shared" si="82"/>
        <v>0</v>
      </c>
      <c r="D377" s="50" t="s">
        <v>32</v>
      </c>
      <c r="E377" s="5" t="s">
        <v>32</v>
      </c>
      <c r="F377" s="5" t="s">
        <v>32</v>
      </c>
      <c r="G377" s="5" t="s">
        <v>32</v>
      </c>
      <c r="H377" s="5">
        <v>7550</v>
      </c>
      <c r="I377" s="5">
        <v>3790</v>
      </c>
      <c r="J377" s="5">
        <v>5160</v>
      </c>
      <c r="K377" s="5">
        <v>3470</v>
      </c>
      <c r="L377" s="52">
        <v>4640</v>
      </c>
      <c r="M377" s="5">
        <v>3620</v>
      </c>
      <c r="N377" s="5">
        <v>2630</v>
      </c>
      <c r="O377" s="7" t="s">
        <v>32</v>
      </c>
      <c r="P377" s="35"/>
      <c r="Q377" s="65">
        <f t="shared" si="83"/>
        <v>38</v>
      </c>
      <c r="R377" s="36">
        <f t="shared" si="84"/>
        <v>38</v>
      </c>
      <c r="S377" s="36">
        <f t="shared" si="85"/>
        <v>38</v>
      </c>
      <c r="T377" s="36">
        <f t="shared" si="86"/>
        <v>38</v>
      </c>
      <c r="U377" s="36">
        <f t="shared" si="97"/>
        <v>54.61</v>
      </c>
      <c r="V377" s="36">
        <f t="shared" si="87"/>
        <v>46.338000000000001</v>
      </c>
      <c r="W377" s="36">
        <f t="shared" si="88"/>
        <v>49.352000000000004</v>
      </c>
      <c r="X377" s="36">
        <f t="shared" si="89"/>
        <v>45.634</v>
      </c>
      <c r="Y377" s="36">
        <f t="shared" si="90"/>
        <v>48.207999999999998</v>
      </c>
      <c r="Z377" s="36">
        <f t="shared" si="91"/>
        <v>45.963999999999999</v>
      </c>
      <c r="AA377" s="36">
        <f t="shared" si="92"/>
        <v>43.786000000000001</v>
      </c>
      <c r="AB377" s="66">
        <f t="shared" si="93"/>
        <v>38</v>
      </c>
      <c r="AC377" s="19">
        <f t="shared" si="94"/>
        <v>4408.5714285714284</v>
      </c>
      <c r="AD377" s="20">
        <f t="shared" si="95"/>
        <v>30860</v>
      </c>
      <c r="AE377" s="192">
        <f t="shared" si="96"/>
        <v>523.89200000000005</v>
      </c>
    </row>
    <row r="378" spans="1:31" ht="15.4" x14ac:dyDescent="0.45">
      <c r="A378" s="4">
        <v>1</v>
      </c>
      <c r="B378" s="87">
        <v>736</v>
      </c>
      <c r="C378" s="91">
        <f t="shared" si="82"/>
        <v>0</v>
      </c>
      <c r="D378" s="50" t="s">
        <v>32</v>
      </c>
      <c r="E378" s="5" t="s">
        <v>32</v>
      </c>
      <c r="F378" s="5" t="s">
        <v>32</v>
      </c>
      <c r="G378" s="5" t="s">
        <v>32</v>
      </c>
      <c r="H378" s="5">
        <v>1990</v>
      </c>
      <c r="I378" s="5">
        <v>17900</v>
      </c>
      <c r="J378" s="5">
        <v>13210</v>
      </c>
      <c r="K378" s="5">
        <v>18840</v>
      </c>
      <c r="L378" s="52">
        <v>30740</v>
      </c>
      <c r="M378" s="5">
        <v>26620</v>
      </c>
      <c r="N378" s="5">
        <v>7510</v>
      </c>
      <c r="O378" s="7" t="s">
        <v>32</v>
      </c>
      <c r="P378" s="35"/>
      <c r="Q378" s="65">
        <f t="shared" si="83"/>
        <v>38</v>
      </c>
      <c r="R378" s="36">
        <f t="shared" si="84"/>
        <v>38</v>
      </c>
      <c r="S378" s="36">
        <f t="shared" si="85"/>
        <v>38</v>
      </c>
      <c r="T378" s="36">
        <f t="shared" si="86"/>
        <v>38</v>
      </c>
      <c r="U378" s="36">
        <f t="shared" si="97"/>
        <v>42.378</v>
      </c>
      <c r="V378" s="36">
        <f t="shared" si="87"/>
        <v>98.17</v>
      </c>
      <c r="W378" s="36">
        <f t="shared" si="88"/>
        <v>78.003</v>
      </c>
      <c r="X378" s="36">
        <f t="shared" si="89"/>
        <v>102.21199999999999</v>
      </c>
      <c r="Y378" s="36">
        <f t="shared" si="90"/>
        <v>161.95820000000001</v>
      </c>
      <c r="Z378" s="36">
        <f t="shared" si="91"/>
        <v>135.666</v>
      </c>
      <c r="AA378" s="36">
        <f t="shared" si="92"/>
        <v>54.522000000000006</v>
      </c>
      <c r="AB378" s="66">
        <f t="shared" si="93"/>
        <v>38</v>
      </c>
      <c r="AC378" s="19">
        <f t="shared" si="94"/>
        <v>16687.142857142859</v>
      </c>
      <c r="AD378" s="20">
        <f t="shared" si="95"/>
        <v>116810</v>
      </c>
      <c r="AE378" s="192">
        <f t="shared" si="96"/>
        <v>862.90919999999994</v>
      </c>
    </row>
    <row r="379" spans="1:31" ht="15.4" x14ac:dyDescent="0.45">
      <c r="A379" s="4">
        <v>1</v>
      </c>
      <c r="B379" s="87">
        <v>737</v>
      </c>
      <c r="C379" s="91">
        <f t="shared" si="82"/>
        <v>0</v>
      </c>
      <c r="D379" s="50" t="s">
        <v>32</v>
      </c>
      <c r="E379" s="5" t="s">
        <v>32</v>
      </c>
      <c r="F379" s="5" t="s">
        <v>32</v>
      </c>
      <c r="G379" s="5" t="s">
        <v>32</v>
      </c>
      <c r="H379" s="5">
        <v>3130</v>
      </c>
      <c r="I379" s="5">
        <v>590</v>
      </c>
      <c r="J379" s="5">
        <v>770</v>
      </c>
      <c r="K379" s="5">
        <v>840</v>
      </c>
      <c r="L379" s="52">
        <v>960</v>
      </c>
      <c r="M379" s="5">
        <v>130</v>
      </c>
      <c r="N379" s="5">
        <v>580</v>
      </c>
      <c r="O379" s="7" t="s">
        <v>32</v>
      </c>
      <c r="P379" s="35"/>
      <c r="Q379" s="65">
        <f t="shared" si="83"/>
        <v>38</v>
      </c>
      <c r="R379" s="36">
        <f t="shared" si="84"/>
        <v>38</v>
      </c>
      <c r="S379" s="36">
        <f t="shared" si="85"/>
        <v>38</v>
      </c>
      <c r="T379" s="36">
        <f t="shared" si="86"/>
        <v>38</v>
      </c>
      <c r="U379" s="36">
        <f t="shared" si="97"/>
        <v>44.886000000000003</v>
      </c>
      <c r="V379" s="36">
        <f t="shared" si="87"/>
        <v>39.298000000000002</v>
      </c>
      <c r="W379" s="36">
        <f t="shared" si="88"/>
        <v>39.694000000000003</v>
      </c>
      <c r="X379" s="36">
        <f t="shared" si="89"/>
        <v>39.847999999999999</v>
      </c>
      <c r="Y379" s="36">
        <f t="shared" si="90"/>
        <v>40.112000000000002</v>
      </c>
      <c r="Z379" s="36">
        <f t="shared" si="91"/>
        <v>38.286000000000001</v>
      </c>
      <c r="AA379" s="36">
        <f t="shared" si="92"/>
        <v>39.276000000000003</v>
      </c>
      <c r="AB379" s="66">
        <f t="shared" si="93"/>
        <v>38</v>
      </c>
      <c r="AC379" s="19">
        <f t="shared" si="94"/>
        <v>1000</v>
      </c>
      <c r="AD379" s="20">
        <f t="shared" si="95"/>
        <v>7000</v>
      </c>
      <c r="AE379" s="192">
        <f t="shared" si="96"/>
        <v>471.40000000000003</v>
      </c>
    </row>
    <row r="380" spans="1:31" ht="15.4" x14ac:dyDescent="0.45">
      <c r="A380" s="4">
        <v>1</v>
      </c>
      <c r="B380" s="87">
        <v>738</v>
      </c>
      <c r="C380" s="91">
        <f t="shared" si="82"/>
        <v>0</v>
      </c>
      <c r="D380" s="50" t="s">
        <v>32</v>
      </c>
      <c r="E380" s="5" t="s">
        <v>32</v>
      </c>
      <c r="F380" s="5" t="s">
        <v>32</v>
      </c>
      <c r="G380" s="5" t="s">
        <v>32</v>
      </c>
      <c r="H380" s="5">
        <v>2720</v>
      </c>
      <c r="I380" s="5">
        <v>12440</v>
      </c>
      <c r="J380" s="5">
        <v>790</v>
      </c>
      <c r="K380" s="5">
        <v>460</v>
      </c>
      <c r="L380" s="52">
        <v>1910</v>
      </c>
      <c r="M380" s="5">
        <v>750</v>
      </c>
      <c r="N380" s="5">
        <v>420</v>
      </c>
      <c r="O380" s="7" t="s">
        <v>32</v>
      </c>
      <c r="P380" s="35"/>
      <c r="Q380" s="65">
        <f t="shared" si="83"/>
        <v>38</v>
      </c>
      <c r="R380" s="36">
        <f t="shared" si="84"/>
        <v>38</v>
      </c>
      <c r="S380" s="36">
        <f t="shared" si="85"/>
        <v>38</v>
      </c>
      <c r="T380" s="36">
        <f t="shared" si="86"/>
        <v>38</v>
      </c>
      <c r="U380" s="36">
        <f t="shared" si="97"/>
        <v>43.984000000000002</v>
      </c>
      <c r="V380" s="36">
        <f t="shared" si="87"/>
        <v>74.692000000000007</v>
      </c>
      <c r="W380" s="36">
        <f t="shared" si="88"/>
        <v>39.738</v>
      </c>
      <c r="X380" s="36">
        <f t="shared" si="89"/>
        <v>39.012</v>
      </c>
      <c r="Y380" s="36">
        <f t="shared" si="90"/>
        <v>42.201999999999998</v>
      </c>
      <c r="Z380" s="36">
        <f t="shared" si="91"/>
        <v>39.65</v>
      </c>
      <c r="AA380" s="36">
        <f t="shared" si="92"/>
        <v>38.923999999999999</v>
      </c>
      <c r="AB380" s="66">
        <f t="shared" si="93"/>
        <v>38</v>
      </c>
      <c r="AC380" s="19">
        <f t="shared" si="94"/>
        <v>2784.2857142857142</v>
      </c>
      <c r="AD380" s="20">
        <f t="shared" si="95"/>
        <v>19490</v>
      </c>
      <c r="AE380" s="192">
        <f t="shared" si="96"/>
        <v>508.202</v>
      </c>
    </row>
    <row r="381" spans="1:31" ht="15.4" x14ac:dyDescent="0.45">
      <c r="A381" s="4">
        <v>1</v>
      </c>
      <c r="B381" s="87">
        <v>739</v>
      </c>
      <c r="C381" s="91">
        <f t="shared" si="82"/>
        <v>0</v>
      </c>
      <c r="D381" s="50" t="s">
        <v>32</v>
      </c>
      <c r="E381" s="5" t="s">
        <v>32</v>
      </c>
      <c r="F381" s="5" t="s">
        <v>32</v>
      </c>
      <c r="G381" s="5" t="s">
        <v>32</v>
      </c>
      <c r="H381" s="5">
        <v>3810</v>
      </c>
      <c r="I381" s="5">
        <v>3700</v>
      </c>
      <c r="J381" s="5">
        <v>3960</v>
      </c>
      <c r="K381" s="5">
        <v>2950</v>
      </c>
      <c r="L381" s="52">
        <v>4840</v>
      </c>
      <c r="M381" s="5">
        <v>4080</v>
      </c>
      <c r="N381" s="5">
        <v>3010</v>
      </c>
      <c r="O381" s="7" t="s">
        <v>32</v>
      </c>
      <c r="P381" s="35"/>
      <c r="Q381" s="65">
        <f t="shared" si="83"/>
        <v>38</v>
      </c>
      <c r="R381" s="36">
        <f t="shared" si="84"/>
        <v>38</v>
      </c>
      <c r="S381" s="36">
        <f t="shared" si="85"/>
        <v>38</v>
      </c>
      <c r="T381" s="36">
        <f t="shared" si="86"/>
        <v>38</v>
      </c>
      <c r="U381" s="36">
        <f t="shared" si="97"/>
        <v>46.382000000000005</v>
      </c>
      <c r="V381" s="36">
        <f t="shared" si="87"/>
        <v>46.14</v>
      </c>
      <c r="W381" s="36">
        <f t="shared" si="88"/>
        <v>46.712000000000003</v>
      </c>
      <c r="X381" s="36">
        <f t="shared" si="89"/>
        <v>44.49</v>
      </c>
      <c r="Y381" s="36">
        <f t="shared" si="90"/>
        <v>48.647999999999996</v>
      </c>
      <c r="Z381" s="36">
        <f t="shared" si="91"/>
        <v>46.975999999999999</v>
      </c>
      <c r="AA381" s="36">
        <f t="shared" si="92"/>
        <v>44.622</v>
      </c>
      <c r="AB381" s="66">
        <f t="shared" si="93"/>
        <v>38</v>
      </c>
      <c r="AC381" s="19">
        <f t="shared" si="94"/>
        <v>3764.2857142857142</v>
      </c>
      <c r="AD381" s="20">
        <f t="shared" si="95"/>
        <v>26350</v>
      </c>
      <c r="AE381" s="192">
        <f t="shared" si="96"/>
        <v>513.97</v>
      </c>
    </row>
    <row r="382" spans="1:31" ht="15.4" x14ac:dyDescent="0.45">
      <c r="A382" s="4">
        <v>1</v>
      </c>
      <c r="B382" s="87">
        <v>740</v>
      </c>
      <c r="C382" s="91">
        <f t="shared" si="82"/>
        <v>0</v>
      </c>
      <c r="D382" s="50" t="s">
        <v>32</v>
      </c>
      <c r="E382" s="5" t="s">
        <v>32</v>
      </c>
      <c r="F382" s="5" t="s">
        <v>32</v>
      </c>
      <c r="G382" s="5" t="s">
        <v>32</v>
      </c>
      <c r="H382" s="5">
        <v>17180</v>
      </c>
      <c r="I382" s="5">
        <v>6550</v>
      </c>
      <c r="J382" s="5">
        <v>5420</v>
      </c>
      <c r="K382" s="5">
        <v>5480</v>
      </c>
      <c r="L382" s="52">
        <v>7220</v>
      </c>
      <c r="M382" s="5">
        <v>7240</v>
      </c>
      <c r="N382" s="5">
        <v>4990</v>
      </c>
      <c r="O382" s="7" t="s">
        <v>32</v>
      </c>
      <c r="P382" s="35"/>
      <c r="Q382" s="65">
        <f t="shared" si="83"/>
        <v>38</v>
      </c>
      <c r="R382" s="36">
        <f t="shared" si="84"/>
        <v>38</v>
      </c>
      <c r="S382" s="36">
        <f t="shared" si="85"/>
        <v>38</v>
      </c>
      <c r="T382" s="36">
        <f t="shared" si="86"/>
        <v>38</v>
      </c>
      <c r="U382" s="36">
        <f t="shared" si="97"/>
        <v>75.795999999999992</v>
      </c>
      <c r="V382" s="36">
        <f t="shared" si="87"/>
        <v>52.41</v>
      </c>
      <c r="W382" s="36">
        <f t="shared" si="88"/>
        <v>49.923999999999999</v>
      </c>
      <c r="X382" s="36">
        <f t="shared" si="89"/>
        <v>50.056000000000004</v>
      </c>
      <c r="Y382" s="36">
        <f t="shared" si="90"/>
        <v>53.884</v>
      </c>
      <c r="Z382" s="36">
        <f t="shared" si="91"/>
        <v>53.928000000000004</v>
      </c>
      <c r="AA382" s="36">
        <f t="shared" si="92"/>
        <v>48.978000000000002</v>
      </c>
      <c r="AB382" s="66">
        <f t="shared" si="93"/>
        <v>38</v>
      </c>
      <c r="AC382" s="19">
        <f t="shared" si="94"/>
        <v>7725.7142857142853</v>
      </c>
      <c r="AD382" s="20">
        <f t="shared" si="95"/>
        <v>54080</v>
      </c>
      <c r="AE382" s="192">
        <f t="shared" si="96"/>
        <v>574.976</v>
      </c>
    </row>
    <row r="383" spans="1:31" ht="15.4" x14ac:dyDescent="0.45">
      <c r="A383" s="4">
        <v>1</v>
      </c>
      <c r="B383" s="87">
        <v>741</v>
      </c>
      <c r="C383" s="91">
        <f t="shared" si="82"/>
        <v>0</v>
      </c>
      <c r="D383" s="50" t="s">
        <v>32</v>
      </c>
      <c r="E383" s="5" t="s">
        <v>32</v>
      </c>
      <c r="F383" s="5" t="s">
        <v>32</v>
      </c>
      <c r="G383" s="5" t="s">
        <v>32</v>
      </c>
      <c r="H383" s="5">
        <v>7920</v>
      </c>
      <c r="I383" s="5">
        <v>2050</v>
      </c>
      <c r="J383" s="5">
        <v>3680</v>
      </c>
      <c r="K383" s="5">
        <v>6190</v>
      </c>
      <c r="L383" s="52">
        <v>6450</v>
      </c>
      <c r="M383" s="5">
        <v>4920</v>
      </c>
      <c r="N383" s="5">
        <v>2790</v>
      </c>
      <c r="O383" s="7" t="s">
        <v>32</v>
      </c>
      <c r="P383" s="35"/>
      <c r="Q383" s="65">
        <f t="shared" si="83"/>
        <v>38</v>
      </c>
      <c r="R383" s="36">
        <f t="shared" si="84"/>
        <v>38</v>
      </c>
      <c r="S383" s="36">
        <f t="shared" si="85"/>
        <v>38</v>
      </c>
      <c r="T383" s="36">
        <f t="shared" si="86"/>
        <v>38</v>
      </c>
      <c r="U383" s="36">
        <f t="shared" si="97"/>
        <v>55.423999999999999</v>
      </c>
      <c r="V383" s="36">
        <f t="shared" si="87"/>
        <v>42.51</v>
      </c>
      <c r="W383" s="36">
        <f t="shared" si="88"/>
        <v>46.096000000000004</v>
      </c>
      <c r="X383" s="36">
        <f t="shared" si="89"/>
        <v>51.618000000000002</v>
      </c>
      <c r="Y383" s="36">
        <f t="shared" si="90"/>
        <v>52.19</v>
      </c>
      <c r="Z383" s="36">
        <f t="shared" si="91"/>
        <v>48.823999999999998</v>
      </c>
      <c r="AA383" s="36">
        <f t="shared" si="92"/>
        <v>44.137999999999998</v>
      </c>
      <c r="AB383" s="66">
        <f t="shared" si="93"/>
        <v>38</v>
      </c>
      <c r="AC383" s="19">
        <f t="shared" si="94"/>
        <v>4857.1428571428569</v>
      </c>
      <c r="AD383" s="20">
        <f t="shared" si="95"/>
        <v>34000</v>
      </c>
      <c r="AE383" s="192">
        <f t="shared" si="96"/>
        <v>530.79999999999995</v>
      </c>
    </row>
    <row r="384" spans="1:31" ht="15.4" x14ac:dyDescent="0.45">
      <c r="A384" s="4">
        <v>1</v>
      </c>
      <c r="B384" s="87">
        <v>743</v>
      </c>
      <c r="C384" s="91">
        <f t="shared" si="82"/>
        <v>0</v>
      </c>
      <c r="D384" s="50" t="s">
        <v>32</v>
      </c>
      <c r="E384" s="5" t="s">
        <v>32</v>
      </c>
      <c r="F384" s="5" t="s">
        <v>32</v>
      </c>
      <c r="G384" s="5" t="s">
        <v>32</v>
      </c>
      <c r="H384" s="5">
        <v>34600</v>
      </c>
      <c r="I384" s="5">
        <v>8910</v>
      </c>
      <c r="J384" s="5">
        <v>16310</v>
      </c>
      <c r="K384" s="5">
        <v>16900</v>
      </c>
      <c r="L384" s="52">
        <v>32820</v>
      </c>
      <c r="M384" s="5">
        <v>23580</v>
      </c>
      <c r="N384" s="5">
        <v>1870</v>
      </c>
      <c r="O384" s="7" t="s">
        <v>32</v>
      </c>
      <c r="P384" s="35"/>
      <c r="Q384" s="65">
        <f t="shared" si="83"/>
        <v>38</v>
      </c>
      <c r="R384" s="36">
        <f t="shared" si="84"/>
        <v>38</v>
      </c>
      <c r="S384" s="36">
        <f t="shared" si="85"/>
        <v>38</v>
      </c>
      <c r="T384" s="36">
        <f t="shared" si="86"/>
        <v>38</v>
      </c>
      <c r="U384" s="36">
        <f t="shared" si="97"/>
        <v>114.12</v>
      </c>
      <c r="V384" s="36">
        <f t="shared" si="87"/>
        <v>59.512999999999998</v>
      </c>
      <c r="W384" s="36">
        <f t="shared" si="88"/>
        <v>91.332999999999998</v>
      </c>
      <c r="X384" s="36">
        <f t="shared" si="89"/>
        <v>93.87</v>
      </c>
      <c r="Y384" s="36">
        <f t="shared" si="90"/>
        <v>177.4126</v>
      </c>
      <c r="Z384" s="36">
        <f t="shared" si="91"/>
        <v>122.59399999999999</v>
      </c>
      <c r="AA384" s="36">
        <f t="shared" si="92"/>
        <v>42.114000000000004</v>
      </c>
      <c r="AB384" s="66">
        <f t="shared" si="93"/>
        <v>38</v>
      </c>
      <c r="AC384" s="19">
        <f t="shared" si="94"/>
        <v>19284.285714285714</v>
      </c>
      <c r="AD384" s="20">
        <f t="shared" si="95"/>
        <v>134990</v>
      </c>
      <c r="AE384" s="192">
        <f t="shared" si="96"/>
        <v>890.95659999999998</v>
      </c>
    </row>
    <row r="385" spans="1:31" ht="15.4" x14ac:dyDescent="0.45">
      <c r="A385" s="4">
        <v>1</v>
      </c>
      <c r="B385" s="87">
        <v>744</v>
      </c>
      <c r="C385" s="91">
        <f t="shared" si="82"/>
        <v>0</v>
      </c>
      <c r="D385" s="50" t="s">
        <v>32</v>
      </c>
      <c r="E385" s="5" t="s">
        <v>32</v>
      </c>
      <c r="F385" s="5" t="s">
        <v>32</v>
      </c>
      <c r="G385" s="5" t="s">
        <v>32</v>
      </c>
      <c r="H385" s="5">
        <v>10750</v>
      </c>
      <c r="I385" s="5">
        <v>4610</v>
      </c>
      <c r="J385" s="5">
        <v>6490</v>
      </c>
      <c r="K385" s="5">
        <v>10250</v>
      </c>
      <c r="L385" s="52">
        <v>18080</v>
      </c>
      <c r="M385" s="5">
        <v>5790</v>
      </c>
      <c r="N385" s="5">
        <v>1910</v>
      </c>
      <c r="O385" s="7">
        <v>2800</v>
      </c>
      <c r="P385" s="35"/>
      <c r="Q385" s="65">
        <f t="shared" si="83"/>
        <v>38</v>
      </c>
      <c r="R385" s="36">
        <f t="shared" si="84"/>
        <v>38</v>
      </c>
      <c r="S385" s="36">
        <f t="shared" si="85"/>
        <v>38</v>
      </c>
      <c r="T385" s="36">
        <f t="shared" si="86"/>
        <v>38</v>
      </c>
      <c r="U385" s="36">
        <f t="shared" si="97"/>
        <v>61.650000000000006</v>
      </c>
      <c r="V385" s="36">
        <f t="shared" si="87"/>
        <v>48.142000000000003</v>
      </c>
      <c r="W385" s="36">
        <f t="shared" si="88"/>
        <v>52.278000000000006</v>
      </c>
      <c r="X385" s="36">
        <f t="shared" si="89"/>
        <v>65.275000000000006</v>
      </c>
      <c r="Y385" s="36">
        <f t="shared" si="90"/>
        <v>98.944000000000003</v>
      </c>
      <c r="Z385" s="36">
        <f t="shared" si="91"/>
        <v>50.738</v>
      </c>
      <c r="AA385" s="36">
        <f t="shared" si="92"/>
        <v>42.201999999999998</v>
      </c>
      <c r="AB385" s="66">
        <f t="shared" si="93"/>
        <v>44.16</v>
      </c>
      <c r="AC385" s="19">
        <f t="shared" si="94"/>
        <v>7585</v>
      </c>
      <c r="AD385" s="20">
        <f t="shared" si="95"/>
        <v>60680</v>
      </c>
      <c r="AE385" s="192">
        <f t="shared" si="96"/>
        <v>615.38900000000001</v>
      </c>
    </row>
    <row r="386" spans="1:31" ht="15.4" x14ac:dyDescent="0.45">
      <c r="A386" s="4">
        <v>1</v>
      </c>
      <c r="B386" s="87">
        <v>745</v>
      </c>
      <c r="C386" s="91">
        <f t="shared" si="82"/>
        <v>0</v>
      </c>
      <c r="D386" s="50" t="s">
        <v>32</v>
      </c>
      <c r="E386" s="5" t="s">
        <v>32</v>
      </c>
      <c r="F386" s="5" t="s">
        <v>32</v>
      </c>
      <c r="G386" s="5" t="s">
        <v>32</v>
      </c>
      <c r="H386" s="5">
        <v>7270</v>
      </c>
      <c r="I386" s="5">
        <v>25590</v>
      </c>
      <c r="J386" s="5">
        <v>19020</v>
      </c>
      <c r="K386" s="5">
        <v>25070</v>
      </c>
      <c r="L386" s="52">
        <v>30830</v>
      </c>
      <c r="M386" s="5">
        <v>22650</v>
      </c>
      <c r="N386" s="5">
        <v>13510</v>
      </c>
      <c r="O386" s="7" t="s">
        <v>32</v>
      </c>
      <c r="P386" s="35"/>
      <c r="Q386" s="65">
        <f t="shared" si="83"/>
        <v>38</v>
      </c>
      <c r="R386" s="36">
        <f t="shared" si="84"/>
        <v>38</v>
      </c>
      <c r="S386" s="36">
        <f t="shared" si="85"/>
        <v>38</v>
      </c>
      <c r="T386" s="36">
        <f t="shared" si="86"/>
        <v>38</v>
      </c>
      <c r="U386" s="36">
        <f t="shared" si="97"/>
        <v>53.994</v>
      </c>
      <c r="V386" s="36">
        <f t="shared" si="87"/>
        <v>131.23699999999999</v>
      </c>
      <c r="W386" s="36">
        <f t="shared" si="88"/>
        <v>102.98599999999999</v>
      </c>
      <c r="X386" s="36">
        <f t="shared" si="89"/>
        <v>129.001</v>
      </c>
      <c r="Y386" s="36">
        <f t="shared" si="90"/>
        <v>162.62690000000001</v>
      </c>
      <c r="Z386" s="36">
        <f t="shared" si="91"/>
        <v>118.595</v>
      </c>
      <c r="AA386" s="36">
        <f t="shared" si="92"/>
        <v>79.293000000000006</v>
      </c>
      <c r="AB386" s="66">
        <f t="shared" si="93"/>
        <v>38</v>
      </c>
      <c r="AC386" s="19">
        <f t="shared" si="94"/>
        <v>20562.857142857141</v>
      </c>
      <c r="AD386" s="20">
        <f t="shared" si="95"/>
        <v>143940</v>
      </c>
      <c r="AE386" s="192">
        <f t="shared" si="96"/>
        <v>967.73289999999997</v>
      </c>
    </row>
    <row r="387" spans="1:31" ht="15.4" x14ac:dyDescent="0.45">
      <c r="A387" s="4">
        <v>1</v>
      </c>
      <c r="B387" s="87">
        <v>746</v>
      </c>
      <c r="C387" s="91">
        <f t="shared" si="82"/>
        <v>0</v>
      </c>
      <c r="D387" s="50" t="s">
        <v>32</v>
      </c>
      <c r="E387" s="5" t="s">
        <v>32</v>
      </c>
      <c r="F387" s="5" t="s">
        <v>32</v>
      </c>
      <c r="G387" s="5" t="s">
        <v>32</v>
      </c>
      <c r="H387" s="5">
        <v>11710</v>
      </c>
      <c r="I387" s="5">
        <v>7870</v>
      </c>
      <c r="J387" s="5">
        <v>18330</v>
      </c>
      <c r="K387" s="5">
        <v>17650</v>
      </c>
      <c r="L387" s="52">
        <v>24040</v>
      </c>
      <c r="M387" s="5">
        <v>14830</v>
      </c>
      <c r="N387" s="5">
        <v>3900</v>
      </c>
      <c r="O387" s="7" t="s">
        <v>32</v>
      </c>
      <c r="P387" s="35"/>
      <c r="Q387" s="65">
        <f t="shared" si="83"/>
        <v>38</v>
      </c>
      <c r="R387" s="36">
        <f t="shared" si="84"/>
        <v>38</v>
      </c>
      <c r="S387" s="36">
        <f t="shared" si="85"/>
        <v>38</v>
      </c>
      <c r="T387" s="36">
        <f t="shared" si="86"/>
        <v>38</v>
      </c>
      <c r="U387" s="36">
        <f t="shared" si="97"/>
        <v>63.762</v>
      </c>
      <c r="V387" s="36">
        <f t="shared" si="87"/>
        <v>55.314</v>
      </c>
      <c r="W387" s="36">
        <f t="shared" si="88"/>
        <v>100.01900000000001</v>
      </c>
      <c r="X387" s="36">
        <f t="shared" si="89"/>
        <v>97.094999999999999</v>
      </c>
      <c r="Y387" s="36">
        <f t="shared" si="90"/>
        <v>124.572</v>
      </c>
      <c r="Z387" s="36">
        <f t="shared" si="91"/>
        <v>84.968999999999994</v>
      </c>
      <c r="AA387" s="36">
        <f t="shared" si="92"/>
        <v>46.58</v>
      </c>
      <c r="AB387" s="66">
        <f t="shared" si="93"/>
        <v>38</v>
      </c>
      <c r="AC387" s="19">
        <f t="shared" si="94"/>
        <v>14047.142857142857</v>
      </c>
      <c r="AD387" s="20">
        <f t="shared" si="95"/>
        <v>98330</v>
      </c>
      <c r="AE387" s="192">
        <f t="shared" si="96"/>
        <v>762.31100000000004</v>
      </c>
    </row>
    <row r="388" spans="1:31" ht="15.4" x14ac:dyDescent="0.45">
      <c r="A388" s="4">
        <v>1</v>
      </c>
      <c r="B388" s="87">
        <v>747</v>
      </c>
      <c r="C388" s="91">
        <f t="shared" si="82"/>
        <v>0</v>
      </c>
      <c r="D388" s="50" t="s">
        <v>32</v>
      </c>
      <c r="E388" s="5" t="s">
        <v>32</v>
      </c>
      <c r="F388" s="5" t="s">
        <v>32</v>
      </c>
      <c r="G388" s="5" t="s">
        <v>32</v>
      </c>
      <c r="H388" s="5">
        <v>35010</v>
      </c>
      <c r="I388" s="5">
        <v>6830</v>
      </c>
      <c r="J388" s="5">
        <v>9590</v>
      </c>
      <c r="K388" s="5">
        <v>9870</v>
      </c>
      <c r="L388" s="52">
        <v>41720</v>
      </c>
      <c r="M388" s="5">
        <v>48440</v>
      </c>
      <c r="N388" s="5">
        <v>27720</v>
      </c>
      <c r="O388" s="7" t="s">
        <v>32</v>
      </c>
      <c r="P388" s="35"/>
      <c r="Q388" s="65">
        <f t="shared" si="83"/>
        <v>38</v>
      </c>
      <c r="R388" s="36">
        <f t="shared" si="84"/>
        <v>38</v>
      </c>
      <c r="S388" s="36">
        <f t="shared" si="85"/>
        <v>38</v>
      </c>
      <c r="T388" s="36">
        <f t="shared" si="86"/>
        <v>38</v>
      </c>
      <c r="U388" s="36">
        <f t="shared" si="97"/>
        <v>115.02200000000001</v>
      </c>
      <c r="V388" s="36">
        <f t="shared" si="87"/>
        <v>53.026000000000003</v>
      </c>
      <c r="W388" s="36">
        <f t="shared" si="88"/>
        <v>62.436999999999998</v>
      </c>
      <c r="X388" s="36">
        <f t="shared" si="89"/>
        <v>63.641000000000005</v>
      </c>
      <c r="Y388" s="36">
        <f t="shared" si="90"/>
        <v>243.53960000000001</v>
      </c>
      <c r="Z388" s="36">
        <f t="shared" si="91"/>
        <v>293.4692</v>
      </c>
      <c r="AA388" s="36">
        <f t="shared" si="92"/>
        <v>140.39599999999999</v>
      </c>
      <c r="AB388" s="66">
        <f t="shared" si="93"/>
        <v>38</v>
      </c>
      <c r="AC388" s="19">
        <f t="shared" si="94"/>
        <v>25597.142857142859</v>
      </c>
      <c r="AD388" s="20">
        <f t="shared" si="95"/>
        <v>179180</v>
      </c>
      <c r="AE388" s="192">
        <f t="shared" si="96"/>
        <v>1161.5308</v>
      </c>
    </row>
    <row r="389" spans="1:31" ht="15.4" x14ac:dyDescent="0.45">
      <c r="A389" s="4">
        <v>1</v>
      </c>
      <c r="B389" s="87">
        <v>748</v>
      </c>
      <c r="C389" s="91">
        <f t="shared" si="82"/>
        <v>0</v>
      </c>
      <c r="D389" s="50" t="s">
        <v>32</v>
      </c>
      <c r="E389" s="5" t="s">
        <v>32</v>
      </c>
      <c r="F389" s="5" t="s">
        <v>32</v>
      </c>
      <c r="G389" s="5" t="s">
        <v>32</v>
      </c>
      <c r="H389" s="5">
        <v>6540</v>
      </c>
      <c r="I389" s="5">
        <v>2440</v>
      </c>
      <c r="J389" s="5">
        <v>1900</v>
      </c>
      <c r="K389" s="5">
        <v>3110</v>
      </c>
      <c r="L389" s="52">
        <v>33530</v>
      </c>
      <c r="M389" s="5">
        <v>45940</v>
      </c>
      <c r="N389" s="5">
        <v>15730</v>
      </c>
      <c r="O389" s="7" t="s">
        <v>32</v>
      </c>
      <c r="P389" s="35"/>
      <c r="Q389" s="65">
        <f t="shared" si="83"/>
        <v>38</v>
      </c>
      <c r="R389" s="36">
        <f t="shared" si="84"/>
        <v>38</v>
      </c>
      <c r="S389" s="36">
        <f t="shared" si="85"/>
        <v>38</v>
      </c>
      <c r="T389" s="36">
        <f t="shared" si="86"/>
        <v>38</v>
      </c>
      <c r="U389" s="36">
        <f t="shared" si="97"/>
        <v>52.388000000000005</v>
      </c>
      <c r="V389" s="36">
        <f t="shared" si="87"/>
        <v>43.368000000000002</v>
      </c>
      <c r="W389" s="36">
        <f t="shared" si="88"/>
        <v>42.18</v>
      </c>
      <c r="X389" s="36">
        <f t="shared" si="89"/>
        <v>44.841999999999999</v>
      </c>
      <c r="Y389" s="36">
        <f t="shared" si="90"/>
        <v>182.68789999999998</v>
      </c>
      <c r="Z389" s="36">
        <f t="shared" si="91"/>
        <v>274.89420000000001</v>
      </c>
      <c r="AA389" s="36">
        <f t="shared" si="92"/>
        <v>88.838999999999999</v>
      </c>
      <c r="AB389" s="66">
        <f t="shared" si="93"/>
        <v>38</v>
      </c>
      <c r="AC389" s="19">
        <f t="shared" si="94"/>
        <v>15598.571428571429</v>
      </c>
      <c r="AD389" s="20">
        <f t="shared" si="95"/>
        <v>109190</v>
      </c>
      <c r="AE389" s="192">
        <f t="shared" si="96"/>
        <v>919.19909999999982</v>
      </c>
    </row>
    <row r="390" spans="1:31" ht="15.4" x14ac:dyDescent="0.45">
      <c r="A390" s="4">
        <v>1</v>
      </c>
      <c r="B390" s="87">
        <v>749</v>
      </c>
      <c r="C390" s="91">
        <f t="shared" si="82"/>
        <v>0</v>
      </c>
      <c r="D390" s="50" t="s">
        <v>32</v>
      </c>
      <c r="E390" s="5" t="s">
        <v>32</v>
      </c>
      <c r="F390" s="5" t="s">
        <v>32</v>
      </c>
      <c r="G390" s="5" t="s">
        <v>32</v>
      </c>
      <c r="H390" s="5">
        <v>3840</v>
      </c>
      <c r="I390" s="5">
        <v>1970</v>
      </c>
      <c r="J390" s="5">
        <v>8200</v>
      </c>
      <c r="K390" s="5">
        <v>5580</v>
      </c>
      <c r="L390" s="52">
        <v>7960</v>
      </c>
      <c r="M390" s="5">
        <v>6270</v>
      </c>
      <c r="N390" s="5">
        <v>4030</v>
      </c>
      <c r="O390" s="7" t="s">
        <v>32</v>
      </c>
      <c r="P390" s="35"/>
      <c r="Q390" s="65">
        <f t="shared" si="83"/>
        <v>38</v>
      </c>
      <c r="R390" s="36">
        <f t="shared" si="84"/>
        <v>38</v>
      </c>
      <c r="S390" s="36">
        <f t="shared" si="85"/>
        <v>38</v>
      </c>
      <c r="T390" s="36">
        <f t="shared" si="86"/>
        <v>38</v>
      </c>
      <c r="U390" s="36">
        <f t="shared" si="97"/>
        <v>46.448</v>
      </c>
      <c r="V390" s="36">
        <f t="shared" si="87"/>
        <v>42.334000000000003</v>
      </c>
      <c r="W390" s="36">
        <f t="shared" si="88"/>
        <v>56.46</v>
      </c>
      <c r="X390" s="36">
        <f t="shared" si="89"/>
        <v>50.276000000000003</v>
      </c>
      <c r="Y390" s="36">
        <f t="shared" si="90"/>
        <v>55.512</v>
      </c>
      <c r="Z390" s="36">
        <f t="shared" si="91"/>
        <v>51.793999999999997</v>
      </c>
      <c r="AA390" s="36">
        <f t="shared" si="92"/>
        <v>46.866</v>
      </c>
      <c r="AB390" s="66">
        <f t="shared" si="93"/>
        <v>38</v>
      </c>
      <c r="AC390" s="19">
        <f t="shared" si="94"/>
        <v>5407.1428571428569</v>
      </c>
      <c r="AD390" s="20">
        <f t="shared" si="95"/>
        <v>37850</v>
      </c>
      <c r="AE390" s="192">
        <f t="shared" si="96"/>
        <v>539.69000000000005</v>
      </c>
    </row>
    <row r="391" spans="1:31" ht="15.4" x14ac:dyDescent="0.45">
      <c r="A391" s="4">
        <v>1</v>
      </c>
      <c r="B391" s="87">
        <v>750</v>
      </c>
      <c r="C391" s="91">
        <f t="shared" ref="C391:C454" si="98">COUNTIF($AU$7:$AU$118,B391)</f>
        <v>0</v>
      </c>
      <c r="D391" s="50" t="s">
        <v>32</v>
      </c>
      <c r="E391" s="5" t="s">
        <v>32</v>
      </c>
      <c r="F391" s="5" t="s">
        <v>32</v>
      </c>
      <c r="G391" s="5" t="s">
        <v>32</v>
      </c>
      <c r="H391" s="5">
        <v>14080</v>
      </c>
      <c r="I391" s="5">
        <v>7810</v>
      </c>
      <c r="J391" s="5">
        <v>69420</v>
      </c>
      <c r="K391" s="5">
        <v>48940</v>
      </c>
      <c r="L391" s="52">
        <v>60060</v>
      </c>
      <c r="M391" s="5">
        <v>57730</v>
      </c>
      <c r="N391" s="5">
        <v>48480</v>
      </c>
      <c r="O391" s="7" t="s">
        <v>32</v>
      </c>
      <c r="P391" s="35"/>
      <c r="Q391" s="65">
        <f t="shared" ref="Q391:Q454" si="99">IFERROR(38+IF(D391&gt;8000, 8000/1000*2.2,D391/1000*2.2)+IF(IF(D391&gt;28000,(28000-8000)/1000*4.3,(D391-8000)/1000*4.3)&lt;0,0,IF(D391&gt;28000,(28000-8000)/1000*4.3,(D391-8000)/1000*4.3))+IF(D391&gt;28000,(D391-28000)/1000*7.43,0),38)</f>
        <v>38</v>
      </c>
      <c r="R391" s="36">
        <f t="shared" ref="R391:R454" si="100">IFERROR(38+IF(E391&gt;8000, 8000/1000*2.2,E391/1000*2.2)+IF(IF(E391&gt;28000,(28000-8000)/1000*4.3,(E391-8000)/1000*4.3)&lt;0,0,IF(E391&gt;28000,(28000-8000)/1000*4.3,(E391-8000)/1000*4.3))+IF(E391&gt;28000,(E391-28000)/1000*7.43,0),38)</f>
        <v>38</v>
      </c>
      <c r="S391" s="36">
        <f t="shared" ref="S391:S454" si="101">IFERROR(38+IF(F391&gt;8000, 8000/1000*2.2,F391/1000*2.2)+IF(IF(F391&gt;28000,(28000-8000)/1000*4.3,(F391-8000)/1000*4.3)&lt;0,0,IF(F391&gt;28000,(28000-8000)/1000*4.3,(F391-8000)/1000*4.3))+IF(F391&gt;28000,(F391-28000)/1000*7.43,0),38)</f>
        <v>38</v>
      </c>
      <c r="T391" s="36">
        <f t="shared" ref="T391:T454" si="102">IFERROR(38+IF(G391&gt;8000, 8000/1000*2.2,G391/1000*2.2)+IF(IF(G391&gt;28000,(28000-8000)/1000*4.3,(G391-8000)/1000*4.3)&lt;0,0,IF(G391&gt;28000,(28000-8000)/1000*4.3,(G391-8000)/1000*4.3))+IF(G391&gt;28000,(G391-28000)/1000*7.43,0),38)</f>
        <v>38</v>
      </c>
      <c r="U391" s="36">
        <f t="shared" si="97"/>
        <v>68.975999999999999</v>
      </c>
      <c r="V391" s="36">
        <f t="shared" ref="V391:V454" si="103">IFERROR(38+IF(I391&gt;8000, 8000/1000*2.2,I391/1000*2.2)+IF(IF(I391&gt;28000,(28000-8000)/1000*4.3,(I391-8000)/1000*4.3)&lt;0,0,IF(I391&gt;28000,(28000-8000)/1000*4.3,(I391-8000)/1000*4.3))+IF(I391&gt;28000,(I391-28000)/1000*7.43,0),38)</f>
        <v>55.182000000000002</v>
      </c>
      <c r="W391" s="36">
        <f t="shared" ref="W391:W454" si="104">IFERROR(38+IF(J391&gt;8000, 8000/1000*2.2,J391/1000*2.2)+IF(IF(J391&gt;28000,(28000-8000)/1000*4.3,(J391-8000)/1000*4.3)&lt;0,0,IF(J391&gt;28000,(28000-8000)/1000*4.3,(J391-8000)/1000*4.3))+IF(J391&gt;28000,(J391-28000)/1000*7.43,0),38)</f>
        <v>449.35059999999999</v>
      </c>
      <c r="X391" s="36">
        <f t="shared" ref="X391:X454" si="105">IFERROR(38+IF(K391&gt;8000, 8000/1000*2.2,K391/1000*2.2)+IF(IF(K391&gt;28000,(28000-8000)/1000*4.3,(K391-8000)/1000*4.3)&lt;0,0,IF(K391&gt;28000,(28000-8000)/1000*4.3,(K391-8000)/1000*4.3))+IF(K391&gt;28000,(K391-28000)/1000*7.43,0),38)</f>
        <v>297.18420000000003</v>
      </c>
      <c r="Y391" s="36">
        <f t="shared" ref="Y391:Y454" si="106">IFERROR(38+IF(L391&gt;8000, 8000/1000*2.2,L391/1000*2.2)+IF(IF(L391&gt;28000,(28000-8000)/1000*4.3,(L391-8000)/1000*4.3)&lt;0,0,IF(L391&gt;28000,(28000-8000)/1000*4.3,(L391-8000)/1000*4.3))+IF(L391&gt;28000,(L391-28000)/1000*7.43,0),38)</f>
        <v>379.80579999999998</v>
      </c>
      <c r="Z391" s="36">
        <f t="shared" ref="Z391:Z454" si="107">IFERROR(38+IF(M391&gt;8000, 8000/1000*2.2,M391/1000*2.2)+IF(IF(M391&gt;28000,(28000-8000)/1000*4.3,(M391-8000)/1000*4.3)&lt;0,0,IF(M391&gt;28000,(28000-8000)/1000*4.3,(M391-8000)/1000*4.3))+IF(M391&gt;28000,(M391-28000)/1000*7.43,0),38)</f>
        <v>362.4939</v>
      </c>
      <c r="AA391" s="36">
        <f t="shared" ref="AA391:AA454" si="108">IFERROR(38+IF(N391&gt;8000, 8000/1000*2.2,N391/1000*2.2)+IF(IF(N391&gt;28000,(28000-8000)/1000*4.3,(N391-8000)/1000*4.3)&lt;0,0,IF(N391&gt;28000,(28000-8000)/1000*4.3,(N391-8000)/1000*4.3))+IF(N391&gt;28000,(N391-28000)/1000*7.43,0),38)</f>
        <v>293.76639999999998</v>
      </c>
      <c r="AB391" s="66">
        <f t="shared" ref="AB391:AB454" si="109">IFERROR(38+IF(O391&gt;8000, 8000/1000*2.2,O391/1000*2.2)+IF(IF(O391&gt;28000,(28000-8000)/1000*4.3,(O391-8000)/1000*4.3)&lt;0,0,IF(O391&gt;28000,(28000-8000)/1000*4.3,(O391-8000)/1000*4.3))+IF(O391&gt;28000,(O391-28000)/1000*7.43,0),38)</f>
        <v>38</v>
      </c>
      <c r="AC391" s="19">
        <f t="shared" ref="AC391:AC454" si="110">IFERROR(AVERAGE(D391:O391),"")</f>
        <v>43788.571428571428</v>
      </c>
      <c r="AD391" s="20">
        <f t="shared" ref="AD391:AD454" si="111">SUM(D391:O391)</f>
        <v>306520</v>
      </c>
      <c r="AE391" s="192">
        <f t="shared" ref="AE391:AE454" si="112">SUM(Q391:AB391)</f>
        <v>2096.7588999999998</v>
      </c>
    </row>
    <row r="392" spans="1:31" ht="15.4" x14ac:dyDescent="0.45">
      <c r="A392" s="4">
        <v>1</v>
      </c>
      <c r="B392" s="87">
        <v>751</v>
      </c>
      <c r="C392" s="91">
        <f t="shared" si="98"/>
        <v>0</v>
      </c>
      <c r="D392" s="50" t="s">
        <v>32</v>
      </c>
      <c r="E392" s="5" t="s">
        <v>32</v>
      </c>
      <c r="F392" s="5" t="s">
        <v>32</v>
      </c>
      <c r="G392" s="5" t="s">
        <v>32</v>
      </c>
      <c r="H392" s="5">
        <v>21400</v>
      </c>
      <c r="I392" s="5">
        <v>22510</v>
      </c>
      <c r="J392" s="5">
        <v>35570</v>
      </c>
      <c r="K392" s="5">
        <v>28500</v>
      </c>
      <c r="L392" s="52">
        <v>31120</v>
      </c>
      <c r="M392" s="5">
        <v>14710</v>
      </c>
      <c r="N392" s="5">
        <v>6840</v>
      </c>
      <c r="O392" s="7" t="s">
        <v>32</v>
      </c>
      <c r="P392" s="35"/>
      <c r="Q392" s="65">
        <f t="shared" si="99"/>
        <v>38</v>
      </c>
      <c r="R392" s="36">
        <f t="shared" si="100"/>
        <v>38</v>
      </c>
      <c r="S392" s="36">
        <f t="shared" si="101"/>
        <v>38</v>
      </c>
      <c r="T392" s="36">
        <f t="shared" si="102"/>
        <v>38</v>
      </c>
      <c r="U392" s="36">
        <f t="shared" ref="U392:U455" si="113">IFERROR(38+IF(H392&gt;40000, 40000/1000*2.2,H392/1000*2.2)+IF(IF(H392&gt;140000,(140000-40000)/1000*4.3,(H392-40000)/1000*4.3)&lt;0,0,IF(H392&gt;140000,(140000-40000)/1000*4.3,(H392-40000)/1000*4.3))+IF(H392&gt;140000,(H392-140000)/1000*7.43,0),38)</f>
        <v>85.08</v>
      </c>
      <c r="V392" s="36">
        <f t="shared" si="103"/>
        <v>117.99299999999999</v>
      </c>
      <c r="W392" s="36">
        <f t="shared" si="104"/>
        <v>197.8451</v>
      </c>
      <c r="X392" s="36">
        <f t="shared" si="105"/>
        <v>145.315</v>
      </c>
      <c r="Y392" s="36">
        <f t="shared" si="106"/>
        <v>164.7816</v>
      </c>
      <c r="Z392" s="36">
        <f t="shared" si="107"/>
        <v>84.453000000000003</v>
      </c>
      <c r="AA392" s="36">
        <f t="shared" si="108"/>
        <v>53.048000000000002</v>
      </c>
      <c r="AB392" s="66">
        <f t="shared" si="109"/>
        <v>38</v>
      </c>
      <c r="AC392" s="19">
        <f t="shared" si="110"/>
        <v>22950</v>
      </c>
      <c r="AD392" s="20">
        <f t="shared" si="111"/>
        <v>160650</v>
      </c>
      <c r="AE392" s="192">
        <f t="shared" si="112"/>
        <v>1038.5156999999999</v>
      </c>
    </row>
    <row r="393" spans="1:31" ht="15.4" x14ac:dyDescent="0.45">
      <c r="A393" s="4">
        <v>1</v>
      </c>
      <c r="B393" s="87">
        <v>752</v>
      </c>
      <c r="C393" s="91">
        <f t="shared" si="98"/>
        <v>0</v>
      </c>
      <c r="D393" s="50" t="s">
        <v>32</v>
      </c>
      <c r="E393" s="5" t="s">
        <v>32</v>
      </c>
      <c r="F393" s="5" t="s">
        <v>32</v>
      </c>
      <c r="G393" s="5" t="s">
        <v>32</v>
      </c>
      <c r="H393" s="5">
        <v>36100</v>
      </c>
      <c r="I393" s="5">
        <v>3510</v>
      </c>
      <c r="J393" s="5">
        <v>11600</v>
      </c>
      <c r="K393" s="5">
        <v>6000</v>
      </c>
      <c r="L393" s="52">
        <v>9090</v>
      </c>
      <c r="M393" s="5">
        <v>6800</v>
      </c>
      <c r="N393" s="5">
        <v>14460</v>
      </c>
      <c r="O393" s="7">
        <v>890</v>
      </c>
      <c r="P393" s="35"/>
      <c r="Q393" s="65">
        <f t="shared" si="99"/>
        <v>38</v>
      </c>
      <c r="R393" s="36">
        <f t="shared" si="100"/>
        <v>38</v>
      </c>
      <c r="S393" s="36">
        <f t="shared" si="101"/>
        <v>38</v>
      </c>
      <c r="T393" s="36">
        <f t="shared" si="102"/>
        <v>38</v>
      </c>
      <c r="U393" s="36">
        <f t="shared" si="113"/>
        <v>117.42000000000002</v>
      </c>
      <c r="V393" s="36">
        <f t="shared" si="103"/>
        <v>45.722000000000001</v>
      </c>
      <c r="W393" s="36">
        <f t="shared" si="104"/>
        <v>71.08</v>
      </c>
      <c r="X393" s="36">
        <f t="shared" si="105"/>
        <v>51.2</v>
      </c>
      <c r="Y393" s="36">
        <f t="shared" si="106"/>
        <v>60.286999999999999</v>
      </c>
      <c r="Z393" s="36">
        <f t="shared" si="107"/>
        <v>52.96</v>
      </c>
      <c r="AA393" s="36">
        <f t="shared" si="108"/>
        <v>83.378</v>
      </c>
      <c r="AB393" s="66">
        <f t="shared" si="109"/>
        <v>39.957999999999998</v>
      </c>
      <c r="AC393" s="19">
        <f t="shared" si="110"/>
        <v>11056.25</v>
      </c>
      <c r="AD393" s="20">
        <f t="shared" si="111"/>
        <v>88450</v>
      </c>
      <c r="AE393" s="192">
        <f t="shared" si="112"/>
        <v>674.005</v>
      </c>
    </row>
    <row r="394" spans="1:31" ht="15.4" x14ac:dyDescent="0.45">
      <c r="A394" s="4">
        <v>1</v>
      </c>
      <c r="B394" s="87">
        <v>753</v>
      </c>
      <c r="C394" s="91">
        <f t="shared" si="98"/>
        <v>0</v>
      </c>
      <c r="D394" s="50" t="s">
        <v>32</v>
      </c>
      <c r="E394" s="5" t="s">
        <v>32</v>
      </c>
      <c r="F394" s="5" t="s">
        <v>32</v>
      </c>
      <c r="G394" s="5" t="s">
        <v>32</v>
      </c>
      <c r="H394" s="5">
        <v>2240</v>
      </c>
      <c r="I394" s="5">
        <v>60</v>
      </c>
      <c r="J394" s="5">
        <v>620</v>
      </c>
      <c r="K394" s="5">
        <v>670</v>
      </c>
      <c r="L394" s="52">
        <v>330</v>
      </c>
      <c r="M394" s="5">
        <v>1420</v>
      </c>
      <c r="N394" s="5">
        <v>1640</v>
      </c>
      <c r="O394" s="7" t="s">
        <v>32</v>
      </c>
      <c r="P394" s="35"/>
      <c r="Q394" s="65">
        <f t="shared" si="99"/>
        <v>38</v>
      </c>
      <c r="R394" s="36">
        <f t="shared" si="100"/>
        <v>38</v>
      </c>
      <c r="S394" s="36">
        <f t="shared" si="101"/>
        <v>38</v>
      </c>
      <c r="T394" s="36">
        <f t="shared" si="102"/>
        <v>38</v>
      </c>
      <c r="U394" s="36">
        <f t="shared" si="113"/>
        <v>42.927999999999997</v>
      </c>
      <c r="V394" s="36">
        <f t="shared" si="103"/>
        <v>38.131999999999998</v>
      </c>
      <c r="W394" s="36">
        <f t="shared" si="104"/>
        <v>39.363999999999997</v>
      </c>
      <c r="X394" s="36">
        <f t="shared" si="105"/>
        <v>39.474000000000004</v>
      </c>
      <c r="Y394" s="36">
        <f t="shared" si="106"/>
        <v>38.725999999999999</v>
      </c>
      <c r="Z394" s="36">
        <f t="shared" si="107"/>
        <v>41.124000000000002</v>
      </c>
      <c r="AA394" s="36">
        <f t="shared" si="108"/>
        <v>41.607999999999997</v>
      </c>
      <c r="AB394" s="66">
        <f t="shared" si="109"/>
        <v>38</v>
      </c>
      <c r="AC394" s="19">
        <f t="shared" si="110"/>
        <v>997.14285714285711</v>
      </c>
      <c r="AD394" s="20">
        <f t="shared" si="111"/>
        <v>6980</v>
      </c>
      <c r="AE394" s="192">
        <f t="shared" si="112"/>
        <v>471.35599999999999</v>
      </c>
    </row>
    <row r="395" spans="1:31" ht="15.4" x14ac:dyDescent="0.45">
      <c r="A395" s="4">
        <v>1</v>
      </c>
      <c r="B395" s="87">
        <v>754</v>
      </c>
      <c r="C395" s="91">
        <f t="shared" si="98"/>
        <v>0</v>
      </c>
      <c r="D395" s="50" t="s">
        <v>32</v>
      </c>
      <c r="E395" s="5" t="s">
        <v>32</v>
      </c>
      <c r="F395" s="5" t="s">
        <v>32</v>
      </c>
      <c r="G395" s="5" t="s">
        <v>32</v>
      </c>
      <c r="H395" s="5">
        <v>15600</v>
      </c>
      <c r="I395" s="5">
        <v>1260</v>
      </c>
      <c r="J395" s="5">
        <v>3720</v>
      </c>
      <c r="K395" s="5">
        <v>3310</v>
      </c>
      <c r="L395" s="52">
        <v>7250</v>
      </c>
      <c r="M395" s="5">
        <v>2640</v>
      </c>
      <c r="N395" s="5">
        <v>2660</v>
      </c>
      <c r="O395" s="7" t="s">
        <v>32</v>
      </c>
      <c r="P395" s="35"/>
      <c r="Q395" s="65">
        <f t="shared" si="99"/>
        <v>38</v>
      </c>
      <c r="R395" s="36">
        <f t="shared" si="100"/>
        <v>38</v>
      </c>
      <c r="S395" s="36">
        <f t="shared" si="101"/>
        <v>38</v>
      </c>
      <c r="T395" s="36">
        <f t="shared" si="102"/>
        <v>38</v>
      </c>
      <c r="U395" s="36">
        <f t="shared" si="113"/>
        <v>72.319999999999993</v>
      </c>
      <c r="V395" s="36">
        <f t="shared" si="103"/>
        <v>40.771999999999998</v>
      </c>
      <c r="W395" s="36">
        <f t="shared" si="104"/>
        <v>46.183999999999997</v>
      </c>
      <c r="X395" s="36">
        <f t="shared" si="105"/>
        <v>45.282000000000004</v>
      </c>
      <c r="Y395" s="36">
        <f t="shared" si="106"/>
        <v>53.95</v>
      </c>
      <c r="Z395" s="36">
        <f t="shared" si="107"/>
        <v>43.808</v>
      </c>
      <c r="AA395" s="36">
        <f t="shared" si="108"/>
        <v>43.852000000000004</v>
      </c>
      <c r="AB395" s="66">
        <f t="shared" si="109"/>
        <v>38</v>
      </c>
      <c r="AC395" s="19">
        <f t="shared" si="110"/>
        <v>5205.7142857142853</v>
      </c>
      <c r="AD395" s="20">
        <f t="shared" si="111"/>
        <v>36440</v>
      </c>
      <c r="AE395" s="192">
        <f t="shared" si="112"/>
        <v>536.16799999999989</v>
      </c>
    </row>
    <row r="396" spans="1:31" ht="15.4" x14ac:dyDescent="0.45">
      <c r="A396" s="4">
        <v>1</v>
      </c>
      <c r="B396" s="87">
        <v>755</v>
      </c>
      <c r="C396" s="91">
        <f t="shared" si="98"/>
        <v>0</v>
      </c>
      <c r="D396" s="50" t="s">
        <v>32</v>
      </c>
      <c r="E396" s="5" t="s">
        <v>32</v>
      </c>
      <c r="F396" s="5" t="s">
        <v>32</v>
      </c>
      <c r="G396" s="5" t="s">
        <v>32</v>
      </c>
      <c r="H396" s="5">
        <v>4860</v>
      </c>
      <c r="I396" s="5">
        <v>6390</v>
      </c>
      <c r="J396" s="5">
        <v>10510</v>
      </c>
      <c r="K396" s="5">
        <v>19440</v>
      </c>
      <c r="L396" s="52">
        <v>28570</v>
      </c>
      <c r="M396" s="5">
        <v>17400</v>
      </c>
      <c r="N396" s="5">
        <v>5520</v>
      </c>
      <c r="O396" s="7" t="s">
        <v>32</v>
      </c>
      <c r="P396" s="35"/>
      <c r="Q396" s="65">
        <f t="shared" si="99"/>
        <v>38</v>
      </c>
      <c r="R396" s="36">
        <f t="shared" si="100"/>
        <v>38</v>
      </c>
      <c r="S396" s="36">
        <f t="shared" si="101"/>
        <v>38</v>
      </c>
      <c r="T396" s="36">
        <f t="shared" si="102"/>
        <v>38</v>
      </c>
      <c r="U396" s="36">
        <f t="shared" si="113"/>
        <v>48.692</v>
      </c>
      <c r="V396" s="36">
        <f t="shared" si="103"/>
        <v>52.058</v>
      </c>
      <c r="W396" s="36">
        <f t="shared" si="104"/>
        <v>66.393000000000001</v>
      </c>
      <c r="X396" s="36">
        <f t="shared" si="105"/>
        <v>104.792</v>
      </c>
      <c r="Y396" s="36">
        <f t="shared" si="106"/>
        <v>145.83509999999998</v>
      </c>
      <c r="Z396" s="36">
        <f t="shared" si="107"/>
        <v>96.02000000000001</v>
      </c>
      <c r="AA396" s="36">
        <f t="shared" si="108"/>
        <v>50.143999999999998</v>
      </c>
      <c r="AB396" s="66">
        <f t="shared" si="109"/>
        <v>38</v>
      </c>
      <c r="AC396" s="19">
        <f t="shared" si="110"/>
        <v>13241.428571428571</v>
      </c>
      <c r="AD396" s="20">
        <f t="shared" si="111"/>
        <v>92690</v>
      </c>
      <c r="AE396" s="192">
        <f t="shared" si="112"/>
        <v>753.93410000000006</v>
      </c>
    </row>
    <row r="397" spans="1:31" ht="15.4" x14ac:dyDescent="0.45">
      <c r="A397" s="4">
        <v>1</v>
      </c>
      <c r="B397" s="87">
        <v>756</v>
      </c>
      <c r="C397" s="91">
        <f t="shared" si="98"/>
        <v>0</v>
      </c>
      <c r="D397" s="50" t="s">
        <v>32</v>
      </c>
      <c r="E397" s="5" t="s">
        <v>32</v>
      </c>
      <c r="F397" s="5" t="s">
        <v>32</v>
      </c>
      <c r="G397" s="5" t="s">
        <v>32</v>
      </c>
      <c r="H397" s="5">
        <v>18760</v>
      </c>
      <c r="I397" s="5">
        <v>23720</v>
      </c>
      <c r="J397" s="5">
        <v>25710</v>
      </c>
      <c r="K397" s="5">
        <v>21910</v>
      </c>
      <c r="L397" s="52">
        <v>25300</v>
      </c>
      <c r="M397" s="5">
        <v>30040</v>
      </c>
      <c r="N397" s="5">
        <v>13580</v>
      </c>
      <c r="O397" s="7" t="s">
        <v>32</v>
      </c>
      <c r="P397" s="35"/>
      <c r="Q397" s="65">
        <f t="shared" si="99"/>
        <v>38</v>
      </c>
      <c r="R397" s="36">
        <f t="shared" si="100"/>
        <v>38</v>
      </c>
      <c r="S397" s="36">
        <f t="shared" si="101"/>
        <v>38</v>
      </c>
      <c r="T397" s="36">
        <f t="shared" si="102"/>
        <v>38</v>
      </c>
      <c r="U397" s="36">
        <f t="shared" si="113"/>
        <v>79.272000000000006</v>
      </c>
      <c r="V397" s="36">
        <f t="shared" si="103"/>
        <v>123.196</v>
      </c>
      <c r="W397" s="36">
        <f t="shared" si="104"/>
        <v>131.75300000000001</v>
      </c>
      <c r="X397" s="36">
        <f t="shared" si="105"/>
        <v>115.413</v>
      </c>
      <c r="Y397" s="36">
        <f t="shared" si="106"/>
        <v>129.99</v>
      </c>
      <c r="Z397" s="36">
        <f t="shared" si="107"/>
        <v>156.75719999999998</v>
      </c>
      <c r="AA397" s="36">
        <f t="shared" si="108"/>
        <v>79.593999999999994</v>
      </c>
      <c r="AB397" s="66">
        <f t="shared" si="109"/>
        <v>38</v>
      </c>
      <c r="AC397" s="19">
        <f t="shared" si="110"/>
        <v>22717.142857142859</v>
      </c>
      <c r="AD397" s="20">
        <f t="shared" si="111"/>
        <v>159020</v>
      </c>
      <c r="AE397" s="192">
        <f t="shared" si="112"/>
        <v>1005.9752000000001</v>
      </c>
    </row>
    <row r="398" spans="1:31" ht="15.4" x14ac:dyDescent="0.45">
      <c r="A398" s="4">
        <v>1</v>
      </c>
      <c r="B398" s="87">
        <v>757</v>
      </c>
      <c r="C398" s="91">
        <f t="shared" si="98"/>
        <v>0</v>
      </c>
      <c r="D398" s="50" t="s">
        <v>32</v>
      </c>
      <c r="E398" s="5" t="s">
        <v>32</v>
      </c>
      <c r="F398" s="5" t="s">
        <v>32</v>
      </c>
      <c r="G398" s="5" t="s">
        <v>32</v>
      </c>
      <c r="H398" s="5">
        <v>26540</v>
      </c>
      <c r="I398" s="5">
        <v>10230</v>
      </c>
      <c r="J398" s="5">
        <v>16470</v>
      </c>
      <c r="K398" s="5">
        <v>16420</v>
      </c>
      <c r="L398" s="52">
        <v>21820</v>
      </c>
      <c r="M398" s="5">
        <v>21070</v>
      </c>
      <c r="N398" s="5">
        <v>5180</v>
      </c>
      <c r="O398" s="7" t="s">
        <v>32</v>
      </c>
      <c r="P398" s="35"/>
      <c r="Q398" s="65">
        <f t="shared" si="99"/>
        <v>38</v>
      </c>
      <c r="R398" s="36">
        <f t="shared" si="100"/>
        <v>38</v>
      </c>
      <c r="S398" s="36">
        <f t="shared" si="101"/>
        <v>38</v>
      </c>
      <c r="T398" s="36">
        <f t="shared" si="102"/>
        <v>38</v>
      </c>
      <c r="U398" s="36">
        <f t="shared" si="113"/>
        <v>96.388000000000005</v>
      </c>
      <c r="V398" s="36">
        <f t="shared" si="103"/>
        <v>65.189000000000007</v>
      </c>
      <c r="W398" s="36">
        <f t="shared" si="104"/>
        <v>92.021000000000001</v>
      </c>
      <c r="X398" s="36">
        <f t="shared" si="105"/>
        <v>91.805999999999997</v>
      </c>
      <c r="Y398" s="36">
        <f t="shared" si="106"/>
        <v>115.02600000000001</v>
      </c>
      <c r="Z398" s="36">
        <f t="shared" si="107"/>
        <v>111.801</v>
      </c>
      <c r="AA398" s="36">
        <f t="shared" si="108"/>
        <v>49.396000000000001</v>
      </c>
      <c r="AB398" s="66">
        <f t="shared" si="109"/>
        <v>38</v>
      </c>
      <c r="AC398" s="19">
        <f t="shared" si="110"/>
        <v>16818.571428571428</v>
      </c>
      <c r="AD398" s="20">
        <f t="shared" si="111"/>
        <v>117730</v>
      </c>
      <c r="AE398" s="192">
        <f t="shared" si="112"/>
        <v>811.62700000000007</v>
      </c>
    </row>
    <row r="399" spans="1:31" ht="15.4" x14ac:dyDescent="0.45">
      <c r="A399" s="4">
        <v>1</v>
      </c>
      <c r="B399" s="87">
        <v>758</v>
      </c>
      <c r="C399" s="91">
        <f t="shared" si="98"/>
        <v>0</v>
      </c>
      <c r="D399" s="50" t="s">
        <v>32</v>
      </c>
      <c r="E399" s="5" t="s">
        <v>32</v>
      </c>
      <c r="F399" s="5" t="s">
        <v>32</v>
      </c>
      <c r="G399" s="5" t="s">
        <v>32</v>
      </c>
      <c r="H399" s="5">
        <v>3310</v>
      </c>
      <c r="I399" s="5">
        <v>21250</v>
      </c>
      <c r="J399" s="5">
        <v>34850</v>
      </c>
      <c r="K399" s="5">
        <v>22740</v>
      </c>
      <c r="L399" s="52">
        <v>29120</v>
      </c>
      <c r="M399" s="5">
        <v>26730</v>
      </c>
      <c r="N399" s="5">
        <v>11360</v>
      </c>
      <c r="O399" s="7" t="s">
        <v>32</v>
      </c>
      <c r="P399" s="35"/>
      <c r="Q399" s="65">
        <f t="shared" si="99"/>
        <v>38</v>
      </c>
      <c r="R399" s="36">
        <f t="shared" si="100"/>
        <v>38</v>
      </c>
      <c r="S399" s="36">
        <f t="shared" si="101"/>
        <v>38</v>
      </c>
      <c r="T399" s="36">
        <f t="shared" si="102"/>
        <v>38</v>
      </c>
      <c r="U399" s="36">
        <f t="shared" si="113"/>
        <v>45.282000000000004</v>
      </c>
      <c r="V399" s="36">
        <f t="shared" si="103"/>
        <v>112.57499999999999</v>
      </c>
      <c r="W399" s="36">
        <f t="shared" si="104"/>
        <v>192.49549999999999</v>
      </c>
      <c r="X399" s="36">
        <f t="shared" si="105"/>
        <v>118.982</v>
      </c>
      <c r="Y399" s="36">
        <f t="shared" si="106"/>
        <v>149.92159999999998</v>
      </c>
      <c r="Z399" s="36">
        <f t="shared" si="107"/>
        <v>136.13900000000001</v>
      </c>
      <c r="AA399" s="36">
        <f t="shared" si="108"/>
        <v>70.048000000000002</v>
      </c>
      <c r="AB399" s="66">
        <f t="shared" si="109"/>
        <v>38</v>
      </c>
      <c r="AC399" s="19">
        <f t="shared" si="110"/>
        <v>21337.142857142859</v>
      </c>
      <c r="AD399" s="20">
        <f t="shared" si="111"/>
        <v>149360</v>
      </c>
      <c r="AE399" s="192">
        <f t="shared" si="112"/>
        <v>1015.4431</v>
      </c>
    </row>
    <row r="400" spans="1:31" ht="15.4" x14ac:dyDescent="0.45">
      <c r="A400" s="4">
        <v>1</v>
      </c>
      <c r="B400" s="87">
        <v>759</v>
      </c>
      <c r="C400" s="91">
        <f t="shared" si="98"/>
        <v>0</v>
      </c>
      <c r="D400" s="50" t="s">
        <v>32</v>
      </c>
      <c r="E400" s="5" t="s">
        <v>32</v>
      </c>
      <c r="F400" s="5" t="s">
        <v>32</v>
      </c>
      <c r="G400" s="5" t="s">
        <v>32</v>
      </c>
      <c r="H400" s="5">
        <v>16610</v>
      </c>
      <c r="I400" s="5">
        <v>5060</v>
      </c>
      <c r="J400" s="5">
        <v>2980</v>
      </c>
      <c r="K400" s="5">
        <v>11310</v>
      </c>
      <c r="L400" s="52">
        <v>21790</v>
      </c>
      <c r="M400" s="5">
        <v>17290</v>
      </c>
      <c r="N400" s="5">
        <v>7790</v>
      </c>
      <c r="O400" s="7" t="s">
        <v>32</v>
      </c>
      <c r="P400" s="35"/>
      <c r="Q400" s="65">
        <f t="shared" si="99"/>
        <v>38</v>
      </c>
      <c r="R400" s="36">
        <f t="shared" si="100"/>
        <v>38</v>
      </c>
      <c r="S400" s="36">
        <f t="shared" si="101"/>
        <v>38</v>
      </c>
      <c r="T400" s="36">
        <f t="shared" si="102"/>
        <v>38</v>
      </c>
      <c r="U400" s="36">
        <f t="shared" si="113"/>
        <v>74.542000000000002</v>
      </c>
      <c r="V400" s="36">
        <f t="shared" si="103"/>
        <v>49.131999999999998</v>
      </c>
      <c r="W400" s="36">
        <f t="shared" si="104"/>
        <v>44.555999999999997</v>
      </c>
      <c r="X400" s="36">
        <f t="shared" si="105"/>
        <v>69.832999999999998</v>
      </c>
      <c r="Y400" s="36">
        <f t="shared" si="106"/>
        <v>114.89699999999999</v>
      </c>
      <c r="Z400" s="36">
        <f t="shared" si="107"/>
        <v>95.546999999999997</v>
      </c>
      <c r="AA400" s="36">
        <f t="shared" si="108"/>
        <v>55.138000000000005</v>
      </c>
      <c r="AB400" s="66">
        <f t="shared" si="109"/>
        <v>38</v>
      </c>
      <c r="AC400" s="19">
        <f t="shared" si="110"/>
        <v>11832.857142857143</v>
      </c>
      <c r="AD400" s="20">
        <f t="shared" si="111"/>
        <v>82830</v>
      </c>
      <c r="AE400" s="192">
        <f t="shared" si="112"/>
        <v>693.64499999999998</v>
      </c>
    </row>
    <row r="401" spans="1:31" ht="15.4" x14ac:dyDescent="0.45">
      <c r="A401" s="4">
        <v>1</v>
      </c>
      <c r="B401" s="87">
        <v>761</v>
      </c>
      <c r="C401" s="91">
        <f t="shared" si="98"/>
        <v>0</v>
      </c>
      <c r="D401" s="50" t="s">
        <v>32</v>
      </c>
      <c r="E401" s="5" t="s">
        <v>32</v>
      </c>
      <c r="F401" s="5" t="s">
        <v>32</v>
      </c>
      <c r="G401" s="5" t="s">
        <v>32</v>
      </c>
      <c r="H401" s="5">
        <v>27030</v>
      </c>
      <c r="I401" s="5">
        <v>1820</v>
      </c>
      <c r="J401" s="5">
        <v>8370</v>
      </c>
      <c r="K401" s="5">
        <v>8350</v>
      </c>
      <c r="L401" s="52">
        <v>10350</v>
      </c>
      <c r="M401" s="5">
        <v>7620</v>
      </c>
      <c r="N401" s="5">
        <v>1730</v>
      </c>
      <c r="O401" s="7">
        <v>340</v>
      </c>
      <c r="P401" s="35"/>
      <c r="Q401" s="65">
        <f t="shared" si="99"/>
        <v>38</v>
      </c>
      <c r="R401" s="36">
        <f t="shared" si="100"/>
        <v>38</v>
      </c>
      <c r="S401" s="36">
        <f t="shared" si="101"/>
        <v>38</v>
      </c>
      <c r="T401" s="36">
        <f t="shared" si="102"/>
        <v>38</v>
      </c>
      <c r="U401" s="36">
        <f t="shared" si="113"/>
        <v>97.466000000000008</v>
      </c>
      <c r="V401" s="36">
        <f t="shared" si="103"/>
        <v>42.003999999999998</v>
      </c>
      <c r="W401" s="36">
        <f t="shared" si="104"/>
        <v>57.191000000000003</v>
      </c>
      <c r="X401" s="36">
        <f t="shared" si="105"/>
        <v>57.105000000000004</v>
      </c>
      <c r="Y401" s="36">
        <f t="shared" si="106"/>
        <v>65.704999999999998</v>
      </c>
      <c r="Z401" s="36">
        <f t="shared" si="107"/>
        <v>54.764000000000003</v>
      </c>
      <c r="AA401" s="36">
        <f t="shared" si="108"/>
        <v>41.805999999999997</v>
      </c>
      <c r="AB401" s="66">
        <f t="shared" si="109"/>
        <v>38.747999999999998</v>
      </c>
      <c r="AC401" s="19">
        <f t="shared" si="110"/>
        <v>8201.25</v>
      </c>
      <c r="AD401" s="20">
        <f t="shared" si="111"/>
        <v>65610</v>
      </c>
      <c r="AE401" s="192">
        <f t="shared" si="112"/>
        <v>606.7890000000001</v>
      </c>
    </row>
    <row r="402" spans="1:31" ht="15.4" x14ac:dyDescent="0.45">
      <c r="A402" s="4">
        <v>1</v>
      </c>
      <c r="B402" s="87">
        <v>762</v>
      </c>
      <c r="C402" s="91">
        <f t="shared" si="98"/>
        <v>0</v>
      </c>
      <c r="D402" s="50" t="s">
        <v>32</v>
      </c>
      <c r="E402" s="5" t="s">
        <v>32</v>
      </c>
      <c r="F402" s="5" t="s">
        <v>32</v>
      </c>
      <c r="G402" s="5" t="s">
        <v>32</v>
      </c>
      <c r="H402" s="5">
        <v>46890</v>
      </c>
      <c r="I402" s="5">
        <v>8900</v>
      </c>
      <c r="J402" s="5">
        <v>10780</v>
      </c>
      <c r="K402" s="5">
        <v>12350</v>
      </c>
      <c r="L402" s="52">
        <v>11100</v>
      </c>
      <c r="M402" s="5">
        <v>14430</v>
      </c>
      <c r="N402" s="5">
        <v>13670</v>
      </c>
      <c r="O402" s="7" t="s">
        <v>32</v>
      </c>
      <c r="P402" s="35"/>
      <c r="Q402" s="65">
        <f t="shared" si="99"/>
        <v>38</v>
      </c>
      <c r="R402" s="36">
        <f t="shared" si="100"/>
        <v>38</v>
      </c>
      <c r="S402" s="36">
        <f t="shared" si="101"/>
        <v>38</v>
      </c>
      <c r="T402" s="36">
        <f t="shared" si="102"/>
        <v>38</v>
      </c>
      <c r="U402" s="36">
        <f t="shared" si="113"/>
        <v>155.62700000000001</v>
      </c>
      <c r="V402" s="36">
        <f t="shared" si="103"/>
        <v>59.47</v>
      </c>
      <c r="W402" s="36">
        <f t="shared" si="104"/>
        <v>67.554000000000002</v>
      </c>
      <c r="X402" s="36">
        <f t="shared" si="105"/>
        <v>74.305000000000007</v>
      </c>
      <c r="Y402" s="36">
        <f t="shared" si="106"/>
        <v>68.930000000000007</v>
      </c>
      <c r="Z402" s="36">
        <f t="shared" si="107"/>
        <v>83.248999999999995</v>
      </c>
      <c r="AA402" s="36">
        <f t="shared" si="108"/>
        <v>79.980999999999995</v>
      </c>
      <c r="AB402" s="66">
        <f t="shared" si="109"/>
        <v>38</v>
      </c>
      <c r="AC402" s="19">
        <f t="shared" si="110"/>
        <v>16874.285714285714</v>
      </c>
      <c r="AD402" s="20">
        <f t="shared" si="111"/>
        <v>118120</v>
      </c>
      <c r="AE402" s="192">
        <f t="shared" si="112"/>
        <v>779.11599999999999</v>
      </c>
    </row>
    <row r="403" spans="1:31" ht="15.4" x14ac:dyDescent="0.45">
      <c r="A403" s="4">
        <v>1</v>
      </c>
      <c r="B403" s="87">
        <v>763</v>
      </c>
      <c r="C403" s="91">
        <f t="shared" si="98"/>
        <v>0</v>
      </c>
      <c r="D403" s="50" t="s">
        <v>32</v>
      </c>
      <c r="E403" s="5" t="s">
        <v>32</v>
      </c>
      <c r="F403" s="5" t="s">
        <v>32</v>
      </c>
      <c r="G403" s="5" t="s">
        <v>32</v>
      </c>
      <c r="H403" s="5">
        <v>8600</v>
      </c>
      <c r="I403" s="5">
        <v>18500</v>
      </c>
      <c r="J403" s="5">
        <v>8390</v>
      </c>
      <c r="K403" s="5">
        <v>13810</v>
      </c>
      <c r="L403" s="52">
        <v>20220</v>
      </c>
      <c r="M403" s="5">
        <v>12430</v>
      </c>
      <c r="N403" s="5">
        <v>7380</v>
      </c>
      <c r="O403" s="7" t="s">
        <v>32</v>
      </c>
      <c r="P403" s="35"/>
      <c r="Q403" s="65">
        <f t="shared" si="99"/>
        <v>38</v>
      </c>
      <c r="R403" s="36">
        <f t="shared" si="100"/>
        <v>38</v>
      </c>
      <c r="S403" s="36">
        <f t="shared" si="101"/>
        <v>38</v>
      </c>
      <c r="T403" s="36">
        <f t="shared" si="102"/>
        <v>38</v>
      </c>
      <c r="U403" s="36">
        <f t="shared" si="113"/>
        <v>56.92</v>
      </c>
      <c r="V403" s="36">
        <f t="shared" si="103"/>
        <v>100.75</v>
      </c>
      <c r="W403" s="36">
        <f t="shared" si="104"/>
        <v>57.277000000000001</v>
      </c>
      <c r="X403" s="36">
        <f t="shared" si="105"/>
        <v>80.582999999999998</v>
      </c>
      <c r="Y403" s="36">
        <f t="shared" si="106"/>
        <v>108.146</v>
      </c>
      <c r="Z403" s="36">
        <f t="shared" si="107"/>
        <v>74.649000000000001</v>
      </c>
      <c r="AA403" s="36">
        <f t="shared" si="108"/>
        <v>54.236000000000004</v>
      </c>
      <c r="AB403" s="66">
        <f t="shared" si="109"/>
        <v>38</v>
      </c>
      <c r="AC403" s="19">
        <f t="shared" si="110"/>
        <v>12761.428571428571</v>
      </c>
      <c r="AD403" s="20">
        <f t="shared" si="111"/>
        <v>89330</v>
      </c>
      <c r="AE403" s="192">
        <f t="shared" si="112"/>
        <v>722.56099999999992</v>
      </c>
    </row>
    <row r="404" spans="1:31" ht="15.4" x14ac:dyDescent="0.45">
      <c r="A404" s="4">
        <v>1</v>
      </c>
      <c r="B404" s="87">
        <v>768</v>
      </c>
      <c r="C404" s="91">
        <f t="shared" si="98"/>
        <v>0</v>
      </c>
      <c r="D404" s="50" t="s">
        <v>32</v>
      </c>
      <c r="E404" s="5" t="s">
        <v>32</v>
      </c>
      <c r="F404" s="5" t="s">
        <v>32</v>
      </c>
      <c r="G404" s="5" t="s">
        <v>32</v>
      </c>
      <c r="H404" s="5">
        <v>3100</v>
      </c>
      <c r="I404" s="5">
        <v>20220</v>
      </c>
      <c r="J404" s="5">
        <v>5330</v>
      </c>
      <c r="K404" s="5">
        <v>7930</v>
      </c>
      <c r="L404" s="52">
        <v>27500</v>
      </c>
      <c r="M404" s="5">
        <v>20830</v>
      </c>
      <c r="N404" s="5">
        <v>13050</v>
      </c>
      <c r="O404" s="7" t="s">
        <v>32</v>
      </c>
      <c r="P404" s="35"/>
      <c r="Q404" s="65">
        <f t="shared" si="99"/>
        <v>38</v>
      </c>
      <c r="R404" s="36">
        <f t="shared" si="100"/>
        <v>38</v>
      </c>
      <c r="S404" s="36">
        <f t="shared" si="101"/>
        <v>38</v>
      </c>
      <c r="T404" s="36">
        <f t="shared" si="102"/>
        <v>38</v>
      </c>
      <c r="U404" s="36">
        <f t="shared" si="113"/>
        <v>44.82</v>
      </c>
      <c r="V404" s="36">
        <f t="shared" si="103"/>
        <v>108.146</v>
      </c>
      <c r="W404" s="36">
        <f t="shared" si="104"/>
        <v>49.725999999999999</v>
      </c>
      <c r="X404" s="36">
        <f t="shared" si="105"/>
        <v>55.445999999999998</v>
      </c>
      <c r="Y404" s="36">
        <f t="shared" si="106"/>
        <v>139.44999999999999</v>
      </c>
      <c r="Z404" s="36">
        <f t="shared" si="107"/>
        <v>110.76900000000001</v>
      </c>
      <c r="AA404" s="36">
        <f t="shared" si="108"/>
        <v>77.314999999999998</v>
      </c>
      <c r="AB404" s="66">
        <f t="shared" si="109"/>
        <v>38</v>
      </c>
      <c r="AC404" s="19">
        <f t="shared" si="110"/>
        <v>13994.285714285714</v>
      </c>
      <c r="AD404" s="20">
        <f t="shared" si="111"/>
        <v>97960</v>
      </c>
      <c r="AE404" s="192">
        <f t="shared" si="112"/>
        <v>775.67200000000003</v>
      </c>
    </row>
    <row r="405" spans="1:31" ht="15.4" x14ac:dyDescent="0.45">
      <c r="A405" s="4">
        <v>1</v>
      </c>
      <c r="B405" s="87">
        <v>769</v>
      </c>
      <c r="C405" s="91">
        <f t="shared" si="98"/>
        <v>0</v>
      </c>
      <c r="D405" s="50" t="s">
        <v>32</v>
      </c>
      <c r="E405" s="5" t="s">
        <v>32</v>
      </c>
      <c r="F405" s="5" t="s">
        <v>32</v>
      </c>
      <c r="G405" s="5" t="s">
        <v>32</v>
      </c>
      <c r="H405" s="5">
        <v>14890</v>
      </c>
      <c r="I405" s="5">
        <v>2670</v>
      </c>
      <c r="J405" s="5">
        <v>4370</v>
      </c>
      <c r="K405" s="5">
        <v>3250</v>
      </c>
      <c r="L405" s="52">
        <v>3910</v>
      </c>
      <c r="M405" s="5">
        <v>4200</v>
      </c>
      <c r="N405" s="5">
        <v>3300</v>
      </c>
      <c r="O405" s="7" t="s">
        <v>32</v>
      </c>
      <c r="P405" s="35"/>
      <c r="Q405" s="65">
        <f t="shared" si="99"/>
        <v>38</v>
      </c>
      <c r="R405" s="36">
        <f t="shared" si="100"/>
        <v>38</v>
      </c>
      <c r="S405" s="36">
        <f t="shared" si="101"/>
        <v>38</v>
      </c>
      <c r="T405" s="36">
        <f t="shared" si="102"/>
        <v>38</v>
      </c>
      <c r="U405" s="36">
        <f t="shared" si="113"/>
        <v>70.75800000000001</v>
      </c>
      <c r="V405" s="36">
        <f t="shared" si="103"/>
        <v>43.874000000000002</v>
      </c>
      <c r="W405" s="36">
        <f t="shared" si="104"/>
        <v>47.614000000000004</v>
      </c>
      <c r="X405" s="36">
        <f t="shared" si="105"/>
        <v>45.15</v>
      </c>
      <c r="Y405" s="36">
        <f t="shared" si="106"/>
        <v>46.602000000000004</v>
      </c>
      <c r="Z405" s="36">
        <f t="shared" si="107"/>
        <v>47.24</v>
      </c>
      <c r="AA405" s="36">
        <f t="shared" si="108"/>
        <v>45.26</v>
      </c>
      <c r="AB405" s="66">
        <f t="shared" si="109"/>
        <v>38</v>
      </c>
      <c r="AC405" s="19">
        <f t="shared" si="110"/>
        <v>5227.1428571428569</v>
      </c>
      <c r="AD405" s="20">
        <f t="shared" si="111"/>
        <v>36590</v>
      </c>
      <c r="AE405" s="192">
        <f t="shared" si="112"/>
        <v>536.49799999999993</v>
      </c>
    </row>
    <row r="406" spans="1:31" ht="15.4" x14ac:dyDescent="0.45">
      <c r="A406" s="4">
        <v>1</v>
      </c>
      <c r="B406" s="87">
        <v>770</v>
      </c>
      <c r="C406" s="91">
        <f t="shared" si="98"/>
        <v>0</v>
      </c>
      <c r="D406" s="50" t="s">
        <v>32</v>
      </c>
      <c r="E406" s="5" t="s">
        <v>32</v>
      </c>
      <c r="F406" s="5" t="s">
        <v>32</v>
      </c>
      <c r="G406" s="5" t="s">
        <v>32</v>
      </c>
      <c r="H406" s="5">
        <v>30430</v>
      </c>
      <c r="I406" s="5">
        <v>21780</v>
      </c>
      <c r="J406" s="5">
        <v>30360</v>
      </c>
      <c r="K406" s="5">
        <v>28400</v>
      </c>
      <c r="L406" s="52">
        <v>28250</v>
      </c>
      <c r="M406" s="5">
        <v>14860</v>
      </c>
      <c r="N406" s="5">
        <v>8110</v>
      </c>
      <c r="O406" s="7" t="s">
        <v>32</v>
      </c>
      <c r="P406" s="35"/>
      <c r="Q406" s="65">
        <f t="shared" si="99"/>
        <v>38</v>
      </c>
      <c r="R406" s="36">
        <f t="shared" si="100"/>
        <v>38</v>
      </c>
      <c r="S406" s="36">
        <f t="shared" si="101"/>
        <v>38</v>
      </c>
      <c r="T406" s="36">
        <f t="shared" si="102"/>
        <v>38</v>
      </c>
      <c r="U406" s="36">
        <f t="shared" si="113"/>
        <v>104.946</v>
      </c>
      <c r="V406" s="36">
        <f t="shared" si="103"/>
        <v>114.854</v>
      </c>
      <c r="W406" s="36">
        <f t="shared" si="104"/>
        <v>159.13479999999998</v>
      </c>
      <c r="X406" s="36">
        <f t="shared" si="105"/>
        <v>144.572</v>
      </c>
      <c r="Y406" s="36">
        <f t="shared" si="106"/>
        <v>143.45749999999998</v>
      </c>
      <c r="Z406" s="36">
        <f t="shared" si="107"/>
        <v>85.097999999999999</v>
      </c>
      <c r="AA406" s="36">
        <f t="shared" si="108"/>
        <v>56.073</v>
      </c>
      <c r="AB406" s="66">
        <f t="shared" si="109"/>
        <v>38</v>
      </c>
      <c r="AC406" s="19">
        <f t="shared" si="110"/>
        <v>23170</v>
      </c>
      <c r="AD406" s="20">
        <f t="shared" si="111"/>
        <v>162190</v>
      </c>
      <c r="AE406" s="192">
        <f t="shared" si="112"/>
        <v>998.13529999999992</v>
      </c>
    </row>
    <row r="407" spans="1:31" ht="15.4" x14ac:dyDescent="0.45">
      <c r="A407" s="4">
        <v>1</v>
      </c>
      <c r="B407" s="87">
        <v>771</v>
      </c>
      <c r="C407" s="91">
        <f t="shared" si="98"/>
        <v>0</v>
      </c>
      <c r="D407" s="50" t="s">
        <v>32</v>
      </c>
      <c r="E407" s="5" t="s">
        <v>32</v>
      </c>
      <c r="F407" s="5" t="s">
        <v>32</v>
      </c>
      <c r="G407" s="5" t="s">
        <v>32</v>
      </c>
      <c r="H407" s="5">
        <v>973910</v>
      </c>
      <c r="I407" s="5">
        <v>255600</v>
      </c>
      <c r="J407" s="5">
        <v>279190</v>
      </c>
      <c r="K407" s="5">
        <v>214810</v>
      </c>
      <c r="L407" s="52">
        <v>418310</v>
      </c>
      <c r="M407" s="5">
        <v>582280</v>
      </c>
      <c r="N407" s="5">
        <v>416660</v>
      </c>
      <c r="O407" s="7" t="s">
        <v>32</v>
      </c>
      <c r="P407" s="35"/>
      <c r="Q407" s="65">
        <f t="shared" si="99"/>
        <v>38</v>
      </c>
      <c r="R407" s="36">
        <f t="shared" si="100"/>
        <v>38</v>
      </c>
      <c r="S407" s="36">
        <f t="shared" si="101"/>
        <v>38</v>
      </c>
      <c r="T407" s="36">
        <f t="shared" si="102"/>
        <v>38</v>
      </c>
      <c r="U407" s="36">
        <f t="shared" si="113"/>
        <v>6751.9512999999997</v>
      </c>
      <c r="V407" s="36">
        <f t="shared" si="103"/>
        <v>1832.6679999999999</v>
      </c>
      <c r="W407" s="36">
        <f t="shared" si="104"/>
        <v>2007.9416999999999</v>
      </c>
      <c r="X407" s="36">
        <f t="shared" si="105"/>
        <v>1529.5982999999999</v>
      </c>
      <c r="Y407" s="36">
        <f t="shared" si="106"/>
        <v>3041.6032999999998</v>
      </c>
      <c r="Z407" s="36">
        <f t="shared" si="107"/>
        <v>4259.9004000000004</v>
      </c>
      <c r="AA407" s="36">
        <f t="shared" si="108"/>
        <v>3029.3438000000001</v>
      </c>
      <c r="AB407" s="66">
        <f t="shared" si="109"/>
        <v>38</v>
      </c>
      <c r="AC407" s="19">
        <f t="shared" si="110"/>
        <v>448680</v>
      </c>
      <c r="AD407" s="20">
        <f t="shared" si="111"/>
        <v>3140760</v>
      </c>
      <c r="AE407" s="192">
        <f t="shared" si="112"/>
        <v>22643.006799999999</v>
      </c>
    </row>
    <row r="408" spans="1:31" ht="15.4" x14ac:dyDescent="0.45">
      <c r="A408" s="4">
        <v>1</v>
      </c>
      <c r="B408" s="87">
        <v>773</v>
      </c>
      <c r="C408" s="91">
        <f t="shared" si="98"/>
        <v>0</v>
      </c>
      <c r="D408" s="50" t="s">
        <v>32</v>
      </c>
      <c r="E408" s="5" t="s">
        <v>32</v>
      </c>
      <c r="F408" s="5" t="s">
        <v>32</v>
      </c>
      <c r="G408" s="5" t="s">
        <v>32</v>
      </c>
      <c r="H408" s="5">
        <v>1270</v>
      </c>
      <c r="I408" s="5">
        <v>1330</v>
      </c>
      <c r="J408" s="5">
        <v>33410</v>
      </c>
      <c r="K408" s="5">
        <v>34670</v>
      </c>
      <c r="L408" s="52">
        <v>34570</v>
      </c>
      <c r="M408" s="5">
        <v>26920</v>
      </c>
      <c r="N408" s="5">
        <v>28440</v>
      </c>
      <c r="O408" s="7" t="s">
        <v>32</v>
      </c>
      <c r="P408" s="35"/>
      <c r="Q408" s="65">
        <f t="shared" si="99"/>
        <v>38</v>
      </c>
      <c r="R408" s="36">
        <f t="shared" si="100"/>
        <v>38</v>
      </c>
      <c r="S408" s="36">
        <f t="shared" si="101"/>
        <v>38</v>
      </c>
      <c r="T408" s="36">
        <f t="shared" si="102"/>
        <v>38</v>
      </c>
      <c r="U408" s="36">
        <f t="shared" si="113"/>
        <v>40.793999999999997</v>
      </c>
      <c r="V408" s="36">
        <f t="shared" si="103"/>
        <v>40.926000000000002</v>
      </c>
      <c r="W408" s="36">
        <f t="shared" si="104"/>
        <v>181.7963</v>
      </c>
      <c r="X408" s="36">
        <f t="shared" si="105"/>
        <v>191.15809999999999</v>
      </c>
      <c r="Y408" s="36">
        <f t="shared" si="106"/>
        <v>190.4151</v>
      </c>
      <c r="Z408" s="36">
        <f t="shared" si="107"/>
        <v>136.95600000000002</v>
      </c>
      <c r="AA408" s="36">
        <f t="shared" si="108"/>
        <v>144.86920000000001</v>
      </c>
      <c r="AB408" s="66">
        <f t="shared" si="109"/>
        <v>38</v>
      </c>
      <c r="AC408" s="19">
        <f t="shared" si="110"/>
        <v>22944.285714285714</v>
      </c>
      <c r="AD408" s="20">
        <f t="shared" si="111"/>
        <v>160610</v>
      </c>
      <c r="AE408" s="192">
        <f t="shared" si="112"/>
        <v>1116.9147</v>
      </c>
    </row>
    <row r="409" spans="1:31" ht="15.4" x14ac:dyDescent="0.45">
      <c r="A409" s="4">
        <v>1</v>
      </c>
      <c r="B409" s="87">
        <v>774</v>
      </c>
      <c r="C409" s="91">
        <f t="shared" si="98"/>
        <v>0</v>
      </c>
      <c r="D409" s="50" t="s">
        <v>32</v>
      </c>
      <c r="E409" s="5" t="s">
        <v>32</v>
      </c>
      <c r="F409" s="5" t="s">
        <v>32</v>
      </c>
      <c r="G409" s="5" t="s">
        <v>32</v>
      </c>
      <c r="H409" s="5">
        <v>250</v>
      </c>
      <c r="I409" s="5">
        <v>3080</v>
      </c>
      <c r="J409" s="5">
        <v>13830</v>
      </c>
      <c r="K409" s="5">
        <v>19270</v>
      </c>
      <c r="L409" s="52">
        <v>31250</v>
      </c>
      <c r="M409" s="5">
        <v>18680</v>
      </c>
      <c r="N409" s="5">
        <v>90</v>
      </c>
      <c r="O409" s="7" t="s">
        <v>32</v>
      </c>
      <c r="P409" s="35"/>
      <c r="Q409" s="65">
        <f t="shared" si="99"/>
        <v>38</v>
      </c>
      <c r="R409" s="36">
        <f t="shared" si="100"/>
        <v>38</v>
      </c>
      <c r="S409" s="36">
        <f t="shared" si="101"/>
        <v>38</v>
      </c>
      <c r="T409" s="36">
        <f t="shared" si="102"/>
        <v>38</v>
      </c>
      <c r="U409" s="36">
        <f t="shared" si="113"/>
        <v>38.549999999999997</v>
      </c>
      <c r="V409" s="36">
        <f t="shared" si="103"/>
        <v>44.776000000000003</v>
      </c>
      <c r="W409" s="36">
        <f t="shared" si="104"/>
        <v>80.668999999999997</v>
      </c>
      <c r="X409" s="36">
        <f t="shared" si="105"/>
        <v>104.06100000000001</v>
      </c>
      <c r="Y409" s="36">
        <f t="shared" si="106"/>
        <v>165.7475</v>
      </c>
      <c r="Z409" s="36">
        <f t="shared" si="107"/>
        <v>101.524</v>
      </c>
      <c r="AA409" s="36">
        <f t="shared" si="108"/>
        <v>38.198</v>
      </c>
      <c r="AB409" s="66">
        <f t="shared" si="109"/>
        <v>38</v>
      </c>
      <c r="AC409" s="19">
        <f t="shared" si="110"/>
        <v>12350</v>
      </c>
      <c r="AD409" s="20">
        <f t="shared" si="111"/>
        <v>86450</v>
      </c>
      <c r="AE409" s="192">
        <f t="shared" si="112"/>
        <v>763.52549999999997</v>
      </c>
    </row>
    <row r="410" spans="1:31" ht="15.4" x14ac:dyDescent="0.45">
      <c r="A410" s="4">
        <v>1</v>
      </c>
      <c r="B410" s="87">
        <v>775</v>
      </c>
      <c r="C410" s="91">
        <f t="shared" si="98"/>
        <v>0</v>
      </c>
      <c r="D410" s="50" t="s">
        <v>32</v>
      </c>
      <c r="E410" s="5" t="s">
        <v>32</v>
      </c>
      <c r="F410" s="5" t="s">
        <v>32</v>
      </c>
      <c r="G410" s="5" t="s">
        <v>32</v>
      </c>
      <c r="H410" s="5">
        <v>1280</v>
      </c>
      <c r="I410" s="5">
        <v>9190</v>
      </c>
      <c r="J410" s="5">
        <v>24980</v>
      </c>
      <c r="K410" s="5">
        <v>16080</v>
      </c>
      <c r="L410" s="52">
        <v>26220</v>
      </c>
      <c r="M410" s="5">
        <v>33360</v>
      </c>
      <c r="N410" s="5">
        <v>8860</v>
      </c>
      <c r="O410" s="7" t="s">
        <v>32</v>
      </c>
      <c r="P410" s="35"/>
      <c r="Q410" s="65">
        <f t="shared" si="99"/>
        <v>38</v>
      </c>
      <c r="R410" s="36">
        <f t="shared" si="100"/>
        <v>38</v>
      </c>
      <c r="S410" s="36">
        <f t="shared" si="101"/>
        <v>38</v>
      </c>
      <c r="T410" s="36">
        <f t="shared" si="102"/>
        <v>38</v>
      </c>
      <c r="U410" s="36">
        <f t="shared" si="113"/>
        <v>40.816000000000003</v>
      </c>
      <c r="V410" s="36">
        <f t="shared" si="103"/>
        <v>60.716999999999999</v>
      </c>
      <c r="W410" s="36">
        <f t="shared" si="104"/>
        <v>128.614</v>
      </c>
      <c r="X410" s="36">
        <f t="shared" si="105"/>
        <v>90.343999999999994</v>
      </c>
      <c r="Y410" s="36">
        <f t="shared" si="106"/>
        <v>133.946</v>
      </c>
      <c r="Z410" s="36">
        <f t="shared" si="107"/>
        <v>181.4248</v>
      </c>
      <c r="AA410" s="36">
        <f t="shared" si="108"/>
        <v>59.298000000000002</v>
      </c>
      <c r="AB410" s="66">
        <f t="shared" si="109"/>
        <v>38</v>
      </c>
      <c r="AC410" s="19">
        <f t="shared" si="110"/>
        <v>17138.571428571428</v>
      </c>
      <c r="AD410" s="20">
        <f t="shared" si="111"/>
        <v>119970</v>
      </c>
      <c r="AE410" s="192">
        <f t="shared" si="112"/>
        <v>885.15980000000002</v>
      </c>
    </row>
    <row r="411" spans="1:31" ht="15.4" x14ac:dyDescent="0.45">
      <c r="A411" s="4">
        <v>1</v>
      </c>
      <c r="B411" s="87">
        <v>776</v>
      </c>
      <c r="C411" s="91">
        <f t="shared" si="98"/>
        <v>0</v>
      </c>
      <c r="D411" s="50" t="s">
        <v>32</v>
      </c>
      <c r="E411" s="5" t="s">
        <v>32</v>
      </c>
      <c r="F411" s="5" t="s">
        <v>32</v>
      </c>
      <c r="G411" s="5" t="s">
        <v>32</v>
      </c>
      <c r="H411" s="5">
        <v>8830</v>
      </c>
      <c r="I411" s="5">
        <v>1360</v>
      </c>
      <c r="J411" s="5">
        <v>4710</v>
      </c>
      <c r="K411" s="5">
        <v>7540</v>
      </c>
      <c r="L411" s="52">
        <v>7990</v>
      </c>
      <c r="M411" s="5">
        <v>8330</v>
      </c>
      <c r="N411" s="5">
        <v>1790</v>
      </c>
      <c r="O411" s="7" t="s">
        <v>32</v>
      </c>
      <c r="P411" s="35"/>
      <c r="Q411" s="65">
        <f t="shared" si="99"/>
        <v>38</v>
      </c>
      <c r="R411" s="36">
        <f t="shared" si="100"/>
        <v>38</v>
      </c>
      <c r="S411" s="36">
        <f t="shared" si="101"/>
        <v>38</v>
      </c>
      <c r="T411" s="36">
        <f t="shared" si="102"/>
        <v>38</v>
      </c>
      <c r="U411" s="36">
        <f t="shared" si="113"/>
        <v>57.426000000000002</v>
      </c>
      <c r="V411" s="36">
        <f t="shared" si="103"/>
        <v>40.991999999999997</v>
      </c>
      <c r="W411" s="36">
        <f t="shared" si="104"/>
        <v>48.362000000000002</v>
      </c>
      <c r="X411" s="36">
        <f t="shared" si="105"/>
        <v>54.588000000000001</v>
      </c>
      <c r="Y411" s="36">
        <f t="shared" si="106"/>
        <v>55.578000000000003</v>
      </c>
      <c r="Z411" s="36">
        <f t="shared" si="107"/>
        <v>57.018999999999998</v>
      </c>
      <c r="AA411" s="36">
        <f t="shared" si="108"/>
        <v>41.938000000000002</v>
      </c>
      <c r="AB411" s="66">
        <f t="shared" si="109"/>
        <v>38</v>
      </c>
      <c r="AC411" s="19">
        <f t="shared" si="110"/>
        <v>5792.8571428571431</v>
      </c>
      <c r="AD411" s="20">
        <f t="shared" si="111"/>
        <v>40550</v>
      </c>
      <c r="AE411" s="192">
        <f t="shared" si="112"/>
        <v>545.90300000000002</v>
      </c>
    </row>
    <row r="412" spans="1:31" ht="15.4" x14ac:dyDescent="0.45">
      <c r="A412" s="4">
        <v>1</v>
      </c>
      <c r="B412" s="87">
        <v>777</v>
      </c>
      <c r="C412" s="91">
        <f t="shared" si="98"/>
        <v>0</v>
      </c>
      <c r="D412" s="50" t="s">
        <v>32</v>
      </c>
      <c r="E412" s="5" t="s">
        <v>32</v>
      </c>
      <c r="F412" s="5" t="s">
        <v>32</v>
      </c>
      <c r="G412" s="5" t="s">
        <v>32</v>
      </c>
      <c r="H412" s="5">
        <v>7660</v>
      </c>
      <c r="I412" s="5">
        <v>58040</v>
      </c>
      <c r="J412" s="5">
        <v>18020</v>
      </c>
      <c r="K412" s="5">
        <v>51870</v>
      </c>
      <c r="L412" s="52">
        <v>50640</v>
      </c>
      <c r="M412" s="5">
        <v>56500</v>
      </c>
      <c r="N412" s="5">
        <v>36560</v>
      </c>
      <c r="O412" s="7" t="s">
        <v>32</v>
      </c>
      <c r="P412" s="35"/>
      <c r="Q412" s="65">
        <f t="shared" si="99"/>
        <v>38</v>
      </c>
      <c r="R412" s="36">
        <f t="shared" si="100"/>
        <v>38</v>
      </c>
      <c r="S412" s="36">
        <f t="shared" si="101"/>
        <v>38</v>
      </c>
      <c r="T412" s="36">
        <f t="shared" si="102"/>
        <v>38</v>
      </c>
      <c r="U412" s="36">
        <f t="shared" si="113"/>
        <v>54.852000000000004</v>
      </c>
      <c r="V412" s="36">
        <f t="shared" si="103"/>
        <v>364.79719999999998</v>
      </c>
      <c r="W412" s="36">
        <f t="shared" si="104"/>
        <v>98.686000000000007</v>
      </c>
      <c r="X412" s="36">
        <f t="shared" si="105"/>
        <v>318.95409999999998</v>
      </c>
      <c r="Y412" s="36">
        <f t="shared" si="106"/>
        <v>309.8152</v>
      </c>
      <c r="Z412" s="36">
        <f t="shared" si="107"/>
        <v>353.35500000000002</v>
      </c>
      <c r="AA412" s="36">
        <f t="shared" si="108"/>
        <v>205.20079999999999</v>
      </c>
      <c r="AB412" s="66">
        <f t="shared" si="109"/>
        <v>38</v>
      </c>
      <c r="AC412" s="19">
        <f t="shared" si="110"/>
        <v>39898.571428571428</v>
      </c>
      <c r="AD412" s="20">
        <f t="shared" si="111"/>
        <v>279290</v>
      </c>
      <c r="AE412" s="192">
        <f t="shared" si="112"/>
        <v>1895.6603</v>
      </c>
    </row>
    <row r="413" spans="1:31" ht="15.4" x14ac:dyDescent="0.45">
      <c r="A413" s="4">
        <v>1</v>
      </c>
      <c r="B413" s="87">
        <v>778</v>
      </c>
      <c r="C413" s="91">
        <f t="shared" si="98"/>
        <v>0</v>
      </c>
      <c r="D413" s="50" t="s">
        <v>32</v>
      </c>
      <c r="E413" s="5" t="s">
        <v>32</v>
      </c>
      <c r="F413" s="5" t="s">
        <v>32</v>
      </c>
      <c r="G413" s="5" t="s">
        <v>32</v>
      </c>
      <c r="H413" s="5">
        <v>10370</v>
      </c>
      <c r="I413" s="5">
        <v>1540</v>
      </c>
      <c r="J413" s="5">
        <v>5810</v>
      </c>
      <c r="K413" s="5">
        <v>2070</v>
      </c>
      <c r="L413" s="52">
        <v>6400</v>
      </c>
      <c r="M413" s="5">
        <v>4350</v>
      </c>
      <c r="N413" s="5">
        <v>54930</v>
      </c>
      <c r="O413" s="7" t="s">
        <v>32</v>
      </c>
      <c r="P413" s="35"/>
      <c r="Q413" s="65">
        <f t="shared" si="99"/>
        <v>38</v>
      </c>
      <c r="R413" s="36">
        <f t="shared" si="100"/>
        <v>38</v>
      </c>
      <c r="S413" s="36">
        <f t="shared" si="101"/>
        <v>38</v>
      </c>
      <c r="T413" s="36">
        <f t="shared" si="102"/>
        <v>38</v>
      </c>
      <c r="U413" s="36">
        <f t="shared" si="113"/>
        <v>60.814</v>
      </c>
      <c r="V413" s="36">
        <f t="shared" si="103"/>
        <v>41.387999999999998</v>
      </c>
      <c r="W413" s="36">
        <f t="shared" si="104"/>
        <v>50.781999999999996</v>
      </c>
      <c r="X413" s="36">
        <f t="shared" si="105"/>
        <v>42.554000000000002</v>
      </c>
      <c r="Y413" s="36">
        <f t="shared" si="106"/>
        <v>52.08</v>
      </c>
      <c r="Z413" s="36">
        <f t="shared" si="107"/>
        <v>47.57</v>
      </c>
      <c r="AA413" s="36">
        <f t="shared" si="108"/>
        <v>341.68989999999997</v>
      </c>
      <c r="AB413" s="66">
        <f t="shared" si="109"/>
        <v>38</v>
      </c>
      <c r="AC413" s="19">
        <f t="shared" si="110"/>
        <v>12210</v>
      </c>
      <c r="AD413" s="20">
        <f t="shared" si="111"/>
        <v>85470</v>
      </c>
      <c r="AE413" s="192">
        <f t="shared" si="112"/>
        <v>826.87789999999995</v>
      </c>
    </row>
    <row r="414" spans="1:31" ht="15.4" x14ac:dyDescent="0.45">
      <c r="A414" s="4">
        <v>1</v>
      </c>
      <c r="B414" s="87">
        <v>779</v>
      </c>
      <c r="C414" s="91">
        <f t="shared" si="98"/>
        <v>0</v>
      </c>
      <c r="D414" s="50" t="s">
        <v>32</v>
      </c>
      <c r="E414" s="5" t="s">
        <v>32</v>
      </c>
      <c r="F414" s="5" t="s">
        <v>32</v>
      </c>
      <c r="G414" s="5" t="s">
        <v>32</v>
      </c>
      <c r="H414" s="5">
        <v>19870</v>
      </c>
      <c r="I414" s="5">
        <v>6630</v>
      </c>
      <c r="J414" s="5">
        <v>800</v>
      </c>
      <c r="K414" s="5" t="s">
        <v>32</v>
      </c>
      <c r="L414" s="52">
        <v>230</v>
      </c>
      <c r="M414" s="5">
        <v>2380</v>
      </c>
      <c r="N414" s="5">
        <v>26010</v>
      </c>
      <c r="O414" s="7" t="s">
        <v>32</v>
      </c>
      <c r="P414" s="35"/>
      <c r="Q414" s="65">
        <f t="shared" si="99"/>
        <v>38</v>
      </c>
      <c r="R414" s="36">
        <f t="shared" si="100"/>
        <v>38</v>
      </c>
      <c r="S414" s="36">
        <f t="shared" si="101"/>
        <v>38</v>
      </c>
      <c r="T414" s="36">
        <f t="shared" si="102"/>
        <v>38</v>
      </c>
      <c r="U414" s="36">
        <f t="shared" si="113"/>
        <v>81.713999999999999</v>
      </c>
      <c r="V414" s="36">
        <f t="shared" si="103"/>
        <v>52.585999999999999</v>
      </c>
      <c r="W414" s="36">
        <f t="shared" si="104"/>
        <v>39.76</v>
      </c>
      <c r="X414" s="36">
        <f t="shared" si="105"/>
        <v>38</v>
      </c>
      <c r="Y414" s="36">
        <f t="shared" si="106"/>
        <v>38.506</v>
      </c>
      <c r="Z414" s="36">
        <f t="shared" si="107"/>
        <v>43.235999999999997</v>
      </c>
      <c r="AA414" s="36">
        <f t="shared" si="108"/>
        <v>133.04300000000001</v>
      </c>
      <c r="AB414" s="66">
        <f t="shared" si="109"/>
        <v>38</v>
      </c>
      <c r="AC414" s="19">
        <f t="shared" si="110"/>
        <v>9320</v>
      </c>
      <c r="AD414" s="20">
        <f t="shared" si="111"/>
        <v>55920</v>
      </c>
      <c r="AE414" s="192">
        <f t="shared" si="112"/>
        <v>616.84500000000003</v>
      </c>
    </row>
    <row r="415" spans="1:31" ht="15.4" x14ac:dyDescent="0.45">
      <c r="A415" s="4">
        <v>1</v>
      </c>
      <c r="B415" s="87">
        <v>780</v>
      </c>
      <c r="C415" s="91">
        <f t="shared" si="98"/>
        <v>0</v>
      </c>
      <c r="D415" s="50" t="s">
        <v>32</v>
      </c>
      <c r="E415" s="5" t="s">
        <v>32</v>
      </c>
      <c r="F415" s="5" t="s">
        <v>32</v>
      </c>
      <c r="G415" s="5" t="s">
        <v>32</v>
      </c>
      <c r="H415" s="5">
        <v>2120</v>
      </c>
      <c r="I415" s="5">
        <v>13490</v>
      </c>
      <c r="J415" s="5">
        <v>8580</v>
      </c>
      <c r="K415" s="5">
        <v>12650</v>
      </c>
      <c r="L415" s="52">
        <v>15950</v>
      </c>
      <c r="M415" s="5">
        <v>13620</v>
      </c>
      <c r="N415" s="5">
        <v>3740</v>
      </c>
      <c r="O415" s="7" t="s">
        <v>32</v>
      </c>
      <c r="P415" s="35"/>
      <c r="Q415" s="65">
        <f t="shared" si="99"/>
        <v>38</v>
      </c>
      <c r="R415" s="36">
        <f t="shared" si="100"/>
        <v>38</v>
      </c>
      <c r="S415" s="36">
        <f t="shared" si="101"/>
        <v>38</v>
      </c>
      <c r="T415" s="36">
        <f t="shared" si="102"/>
        <v>38</v>
      </c>
      <c r="U415" s="36">
        <f t="shared" si="113"/>
        <v>42.664000000000001</v>
      </c>
      <c r="V415" s="36">
        <f t="shared" si="103"/>
        <v>79.206999999999994</v>
      </c>
      <c r="W415" s="36">
        <f t="shared" si="104"/>
        <v>58.094000000000001</v>
      </c>
      <c r="X415" s="36">
        <f t="shared" si="105"/>
        <v>75.594999999999999</v>
      </c>
      <c r="Y415" s="36">
        <f t="shared" si="106"/>
        <v>89.784999999999997</v>
      </c>
      <c r="Z415" s="36">
        <f t="shared" si="107"/>
        <v>79.766000000000005</v>
      </c>
      <c r="AA415" s="36">
        <f t="shared" si="108"/>
        <v>46.228000000000002</v>
      </c>
      <c r="AB415" s="66">
        <f t="shared" si="109"/>
        <v>38</v>
      </c>
      <c r="AC415" s="19">
        <f t="shared" si="110"/>
        <v>10021.428571428571</v>
      </c>
      <c r="AD415" s="20">
        <f t="shared" si="111"/>
        <v>70150</v>
      </c>
      <c r="AE415" s="192">
        <f t="shared" si="112"/>
        <v>661.33899999999983</v>
      </c>
    </row>
    <row r="416" spans="1:31" ht="15.4" x14ac:dyDescent="0.45">
      <c r="A416" s="4">
        <v>1</v>
      </c>
      <c r="B416" s="87">
        <v>781</v>
      </c>
      <c r="C416" s="91">
        <f t="shared" si="98"/>
        <v>0</v>
      </c>
      <c r="D416" s="50" t="s">
        <v>32</v>
      </c>
      <c r="E416" s="5" t="s">
        <v>32</v>
      </c>
      <c r="F416" s="5" t="s">
        <v>32</v>
      </c>
      <c r="G416" s="5" t="s">
        <v>32</v>
      </c>
      <c r="H416" s="5">
        <v>21890</v>
      </c>
      <c r="I416" s="5">
        <v>13960</v>
      </c>
      <c r="J416" s="5">
        <v>20160</v>
      </c>
      <c r="K416" s="5">
        <v>15250</v>
      </c>
      <c r="L416" s="52">
        <v>21790</v>
      </c>
      <c r="M416" s="5">
        <v>17000</v>
      </c>
      <c r="N416" s="5">
        <v>3460</v>
      </c>
      <c r="O416" s="7" t="s">
        <v>32</v>
      </c>
      <c r="P416" s="35"/>
      <c r="Q416" s="65">
        <f t="shared" si="99"/>
        <v>38</v>
      </c>
      <c r="R416" s="36">
        <f t="shared" si="100"/>
        <v>38</v>
      </c>
      <c r="S416" s="36">
        <f t="shared" si="101"/>
        <v>38</v>
      </c>
      <c r="T416" s="36">
        <f t="shared" si="102"/>
        <v>38</v>
      </c>
      <c r="U416" s="36">
        <f t="shared" si="113"/>
        <v>86.158000000000015</v>
      </c>
      <c r="V416" s="36">
        <f t="shared" si="103"/>
        <v>81.228000000000009</v>
      </c>
      <c r="W416" s="36">
        <f t="shared" si="104"/>
        <v>107.88800000000001</v>
      </c>
      <c r="X416" s="36">
        <f t="shared" si="105"/>
        <v>86.775000000000006</v>
      </c>
      <c r="Y416" s="36">
        <f t="shared" si="106"/>
        <v>114.89699999999999</v>
      </c>
      <c r="Z416" s="36">
        <f t="shared" si="107"/>
        <v>94.3</v>
      </c>
      <c r="AA416" s="36">
        <f t="shared" si="108"/>
        <v>45.612000000000002</v>
      </c>
      <c r="AB416" s="66">
        <f t="shared" si="109"/>
        <v>38</v>
      </c>
      <c r="AC416" s="19">
        <f t="shared" si="110"/>
        <v>16215.714285714286</v>
      </c>
      <c r="AD416" s="20">
        <f t="shared" si="111"/>
        <v>113510</v>
      </c>
      <c r="AE416" s="192">
        <f t="shared" si="112"/>
        <v>806.85799999999983</v>
      </c>
    </row>
    <row r="417" spans="1:31" ht="15.4" x14ac:dyDescent="0.45">
      <c r="A417" s="4">
        <v>1</v>
      </c>
      <c r="B417" s="87">
        <v>782</v>
      </c>
      <c r="C417" s="91">
        <f t="shared" si="98"/>
        <v>0</v>
      </c>
      <c r="D417" s="50" t="s">
        <v>32</v>
      </c>
      <c r="E417" s="5" t="s">
        <v>32</v>
      </c>
      <c r="F417" s="5" t="s">
        <v>32</v>
      </c>
      <c r="G417" s="5" t="s">
        <v>32</v>
      </c>
      <c r="H417" s="5">
        <v>5440</v>
      </c>
      <c r="I417" s="5">
        <v>10650</v>
      </c>
      <c r="J417" s="5">
        <v>11570</v>
      </c>
      <c r="K417" s="5">
        <v>10550</v>
      </c>
      <c r="L417" s="52">
        <v>14680</v>
      </c>
      <c r="M417" s="5">
        <v>13910</v>
      </c>
      <c r="N417" s="5">
        <v>9540</v>
      </c>
      <c r="O417" s="7" t="s">
        <v>32</v>
      </c>
      <c r="P417" s="35"/>
      <c r="Q417" s="65">
        <f t="shared" si="99"/>
        <v>38</v>
      </c>
      <c r="R417" s="36">
        <f t="shared" si="100"/>
        <v>38</v>
      </c>
      <c r="S417" s="36">
        <f t="shared" si="101"/>
        <v>38</v>
      </c>
      <c r="T417" s="36">
        <f t="shared" si="102"/>
        <v>38</v>
      </c>
      <c r="U417" s="36">
        <f t="shared" si="113"/>
        <v>49.968000000000004</v>
      </c>
      <c r="V417" s="36">
        <f t="shared" si="103"/>
        <v>66.995000000000005</v>
      </c>
      <c r="W417" s="36">
        <f t="shared" si="104"/>
        <v>70.950999999999993</v>
      </c>
      <c r="X417" s="36">
        <f t="shared" si="105"/>
        <v>66.564999999999998</v>
      </c>
      <c r="Y417" s="36">
        <f t="shared" si="106"/>
        <v>84.323999999999998</v>
      </c>
      <c r="Z417" s="36">
        <f t="shared" si="107"/>
        <v>81.013000000000005</v>
      </c>
      <c r="AA417" s="36">
        <f t="shared" si="108"/>
        <v>62.222000000000001</v>
      </c>
      <c r="AB417" s="66">
        <f t="shared" si="109"/>
        <v>38</v>
      </c>
      <c r="AC417" s="19">
        <f t="shared" si="110"/>
        <v>10905.714285714286</v>
      </c>
      <c r="AD417" s="20">
        <f t="shared" si="111"/>
        <v>76340</v>
      </c>
      <c r="AE417" s="192">
        <f t="shared" si="112"/>
        <v>672.03800000000001</v>
      </c>
    </row>
    <row r="418" spans="1:31" ht="15.4" x14ac:dyDescent="0.45">
      <c r="A418" s="4">
        <v>1</v>
      </c>
      <c r="B418" s="87">
        <v>783</v>
      </c>
      <c r="C418" s="91">
        <f t="shared" si="98"/>
        <v>0</v>
      </c>
      <c r="D418" s="50" t="s">
        <v>32</v>
      </c>
      <c r="E418" s="5" t="s">
        <v>32</v>
      </c>
      <c r="F418" s="5" t="s">
        <v>32</v>
      </c>
      <c r="G418" s="5" t="s">
        <v>32</v>
      </c>
      <c r="H418" s="5">
        <v>7640</v>
      </c>
      <c r="I418" s="5">
        <v>6350</v>
      </c>
      <c r="J418" s="5">
        <v>6810</v>
      </c>
      <c r="K418" s="5">
        <v>4940</v>
      </c>
      <c r="L418" s="52">
        <v>7360</v>
      </c>
      <c r="M418" s="5">
        <v>5990</v>
      </c>
      <c r="N418" s="5">
        <v>3220</v>
      </c>
      <c r="O418" s="7" t="s">
        <v>32</v>
      </c>
      <c r="P418" s="35"/>
      <c r="Q418" s="65">
        <f t="shared" si="99"/>
        <v>38</v>
      </c>
      <c r="R418" s="36">
        <f t="shared" si="100"/>
        <v>38</v>
      </c>
      <c r="S418" s="36">
        <f t="shared" si="101"/>
        <v>38</v>
      </c>
      <c r="T418" s="36">
        <f t="shared" si="102"/>
        <v>38</v>
      </c>
      <c r="U418" s="36">
        <f t="shared" si="113"/>
        <v>54.808</v>
      </c>
      <c r="V418" s="36">
        <f t="shared" si="103"/>
        <v>51.97</v>
      </c>
      <c r="W418" s="36">
        <f t="shared" si="104"/>
        <v>52.981999999999999</v>
      </c>
      <c r="X418" s="36">
        <f t="shared" si="105"/>
        <v>48.868000000000002</v>
      </c>
      <c r="Y418" s="36">
        <f t="shared" si="106"/>
        <v>54.192000000000007</v>
      </c>
      <c r="Z418" s="36">
        <f t="shared" si="107"/>
        <v>51.177999999999997</v>
      </c>
      <c r="AA418" s="36">
        <f t="shared" si="108"/>
        <v>45.084000000000003</v>
      </c>
      <c r="AB418" s="66">
        <f t="shared" si="109"/>
        <v>38</v>
      </c>
      <c r="AC418" s="19">
        <f t="shared" si="110"/>
        <v>6044.2857142857147</v>
      </c>
      <c r="AD418" s="20">
        <f t="shared" si="111"/>
        <v>42310</v>
      </c>
      <c r="AE418" s="192">
        <f t="shared" si="112"/>
        <v>549.08199999999999</v>
      </c>
    </row>
    <row r="419" spans="1:31" ht="15.4" x14ac:dyDescent="0.45">
      <c r="A419" s="4">
        <v>1</v>
      </c>
      <c r="B419" s="87">
        <v>784</v>
      </c>
      <c r="C419" s="91">
        <f t="shared" si="98"/>
        <v>0</v>
      </c>
      <c r="D419" s="50" t="s">
        <v>32</v>
      </c>
      <c r="E419" s="5" t="s">
        <v>32</v>
      </c>
      <c r="F419" s="5" t="s">
        <v>32</v>
      </c>
      <c r="G419" s="5" t="s">
        <v>32</v>
      </c>
      <c r="H419" s="5">
        <v>9260</v>
      </c>
      <c r="I419" s="5">
        <v>2430</v>
      </c>
      <c r="J419" s="5">
        <v>6150</v>
      </c>
      <c r="K419" s="5">
        <v>18200</v>
      </c>
      <c r="L419" s="52">
        <v>9980</v>
      </c>
      <c r="M419" s="5">
        <v>13610</v>
      </c>
      <c r="N419" s="5">
        <v>12640</v>
      </c>
      <c r="O419" s="7" t="s">
        <v>32</v>
      </c>
      <c r="P419" s="35"/>
      <c r="Q419" s="65">
        <f t="shared" si="99"/>
        <v>38</v>
      </c>
      <c r="R419" s="36">
        <f t="shared" si="100"/>
        <v>38</v>
      </c>
      <c r="S419" s="36">
        <f t="shared" si="101"/>
        <v>38</v>
      </c>
      <c r="T419" s="36">
        <f t="shared" si="102"/>
        <v>38</v>
      </c>
      <c r="U419" s="36">
        <f t="shared" si="113"/>
        <v>58.372</v>
      </c>
      <c r="V419" s="36">
        <f t="shared" si="103"/>
        <v>43.346000000000004</v>
      </c>
      <c r="W419" s="36">
        <f t="shared" si="104"/>
        <v>51.53</v>
      </c>
      <c r="X419" s="36">
        <f t="shared" si="105"/>
        <v>99.46</v>
      </c>
      <c r="Y419" s="36">
        <f t="shared" si="106"/>
        <v>64.114000000000004</v>
      </c>
      <c r="Z419" s="36">
        <f t="shared" si="107"/>
        <v>79.722999999999999</v>
      </c>
      <c r="AA419" s="36">
        <f t="shared" si="108"/>
        <v>75.551999999999992</v>
      </c>
      <c r="AB419" s="66">
        <f t="shared" si="109"/>
        <v>38</v>
      </c>
      <c r="AC419" s="19">
        <f t="shared" si="110"/>
        <v>10324.285714285714</v>
      </c>
      <c r="AD419" s="20">
        <f t="shared" si="111"/>
        <v>72270</v>
      </c>
      <c r="AE419" s="192">
        <f t="shared" si="112"/>
        <v>662.09699999999998</v>
      </c>
    </row>
    <row r="420" spans="1:31" ht="15.4" x14ac:dyDescent="0.45">
      <c r="A420" s="4">
        <v>1</v>
      </c>
      <c r="B420" s="87">
        <v>786</v>
      </c>
      <c r="C420" s="91">
        <f t="shared" si="98"/>
        <v>0</v>
      </c>
      <c r="D420" s="50" t="s">
        <v>32</v>
      </c>
      <c r="E420" s="5" t="s">
        <v>32</v>
      </c>
      <c r="F420" s="5" t="s">
        <v>32</v>
      </c>
      <c r="G420" s="5" t="s">
        <v>32</v>
      </c>
      <c r="H420" s="5">
        <v>16830</v>
      </c>
      <c r="I420" s="5">
        <v>8850</v>
      </c>
      <c r="J420" s="5">
        <v>8980</v>
      </c>
      <c r="K420" s="5">
        <v>7560</v>
      </c>
      <c r="L420" s="52">
        <v>9650</v>
      </c>
      <c r="M420" s="5">
        <v>10780</v>
      </c>
      <c r="N420" s="5">
        <v>6540</v>
      </c>
      <c r="O420" s="7" t="s">
        <v>32</v>
      </c>
      <c r="P420" s="35"/>
      <c r="Q420" s="65">
        <f t="shared" si="99"/>
        <v>38</v>
      </c>
      <c r="R420" s="36">
        <f t="shared" si="100"/>
        <v>38</v>
      </c>
      <c r="S420" s="36">
        <f t="shared" si="101"/>
        <v>38</v>
      </c>
      <c r="T420" s="36">
        <f t="shared" si="102"/>
        <v>38</v>
      </c>
      <c r="U420" s="36">
        <f t="shared" si="113"/>
        <v>75.025999999999996</v>
      </c>
      <c r="V420" s="36">
        <f t="shared" si="103"/>
        <v>59.255000000000003</v>
      </c>
      <c r="W420" s="36">
        <f t="shared" si="104"/>
        <v>59.814</v>
      </c>
      <c r="X420" s="36">
        <f t="shared" si="105"/>
        <v>54.632000000000005</v>
      </c>
      <c r="Y420" s="36">
        <f t="shared" si="106"/>
        <v>62.695</v>
      </c>
      <c r="Z420" s="36">
        <f t="shared" si="107"/>
        <v>67.554000000000002</v>
      </c>
      <c r="AA420" s="36">
        <f t="shared" si="108"/>
        <v>52.388000000000005</v>
      </c>
      <c r="AB420" s="66">
        <f t="shared" si="109"/>
        <v>38</v>
      </c>
      <c r="AC420" s="19">
        <f t="shared" si="110"/>
        <v>9884.2857142857138</v>
      </c>
      <c r="AD420" s="20">
        <f t="shared" si="111"/>
        <v>69190</v>
      </c>
      <c r="AE420" s="192">
        <f t="shared" si="112"/>
        <v>621.36400000000003</v>
      </c>
    </row>
    <row r="421" spans="1:31" ht="15.4" x14ac:dyDescent="0.45">
      <c r="A421" s="4">
        <v>1</v>
      </c>
      <c r="B421" s="87">
        <v>787</v>
      </c>
      <c r="C421" s="91">
        <f t="shared" si="98"/>
        <v>0</v>
      </c>
      <c r="D421" s="50" t="s">
        <v>32</v>
      </c>
      <c r="E421" s="5" t="s">
        <v>32</v>
      </c>
      <c r="F421" s="5" t="s">
        <v>32</v>
      </c>
      <c r="G421" s="5" t="s">
        <v>32</v>
      </c>
      <c r="H421" s="5">
        <v>16950</v>
      </c>
      <c r="I421" s="5">
        <v>3270</v>
      </c>
      <c r="J421" s="5">
        <v>590</v>
      </c>
      <c r="K421" s="5">
        <v>6150</v>
      </c>
      <c r="L421" s="52">
        <v>5880</v>
      </c>
      <c r="M421" s="5">
        <v>6180</v>
      </c>
      <c r="N421" s="5">
        <v>6550</v>
      </c>
      <c r="O421" s="7" t="s">
        <v>32</v>
      </c>
      <c r="P421" s="35"/>
      <c r="Q421" s="65">
        <f t="shared" si="99"/>
        <v>38</v>
      </c>
      <c r="R421" s="36">
        <f t="shared" si="100"/>
        <v>38</v>
      </c>
      <c r="S421" s="36">
        <f t="shared" si="101"/>
        <v>38</v>
      </c>
      <c r="T421" s="36">
        <f t="shared" si="102"/>
        <v>38</v>
      </c>
      <c r="U421" s="36">
        <f t="shared" si="113"/>
        <v>75.289999999999992</v>
      </c>
      <c r="V421" s="36">
        <f t="shared" si="103"/>
        <v>45.194000000000003</v>
      </c>
      <c r="W421" s="36">
        <f t="shared" si="104"/>
        <v>39.298000000000002</v>
      </c>
      <c r="X421" s="36">
        <f t="shared" si="105"/>
        <v>51.53</v>
      </c>
      <c r="Y421" s="36">
        <f t="shared" si="106"/>
        <v>50.936</v>
      </c>
      <c r="Z421" s="36">
        <f t="shared" si="107"/>
        <v>51.596000000000004</v>
      </c>
      <c r="AA421" s="36">
        <f t="shared" si="108"/>
        <v>52.41</v>
      </c>
      <c r="AB421" s="66">
        <f t="shared" si="109"/>
        <v>38</v>
      </c>
      <c r="AC421" s="19">
        <f t="shared" si="110"/>
        <v>6510</v>
      </c>
      <c r="AD421" s="20">
        <f t="shared" si="111"/>
        <v>45570</v>
      </c>
      <c r="AE421" s="192">
        <f t="shared" si="112"/>
        <v>556.25400000000002</v>
      </c>
    </row>
    <row r="422" spans="1:31" ht="15.4" x14ac:dyDescent="0.45">
      <c r="A422" s="4">
        <v>1</v>
      </c>
      <c r="B422" s="87">
        <v>788</v>
      </c>
      <c r="C422" s="91">
        <f t="shared" si="98"/>
        <v>0</v>
      </c>
      <c r="D422" s="50" t="s">
        <v>32</v>
      </c>
      <c r="E422" s="5" t="s">
        <v>32</v>
      </c>
      <c r="F422" s="5" t="s">
        <v>32</v>
      </c>
      <c r="G422" s="5" t="s">
        <v>32</v>
      </c>
      <c r="H422" s="5">
        <v>10140</v>
      </c>
      <c r="I422" s="5">
        <v>8720</v>
      </c>
      <c r="J422" s="5">
        <v>15250</v>
      </c>
      <c r="K422" s="5">
        <v>7770</v>
      </c>
      <c r="L422" s="52">
        <v>17790</v>
      </c>
      <c r="M422" s="5">
        <v>13320</v>
      </c>
      <c r="N422" s="5">
        <v>4730</v>
      </c>
      <c r="O422" s="7" t="s">
        <v>32</v>
      </c>
      <c r="P422" s="35"/>
      <c r="Q422" s="65">
        <f t="shared" si="99"/>
        <v>38</v>
      </c>
      <c r="R422" s="36">
        <f t="shared" si="100"/>
        <v>38</v>
      </c>
      <c r="S422" s="36">
        <f t="shared" si="101"/>
        <v>38</v>
      </c>
      <c r="T422" s="36">
        <f t="shared" si="102"/>
        <v>38</v>
      </c>
      <c r="U422" s="36">
        <f t="shared" si="113"/>
        <v>60.308000000000007</v>
      </c>
      <c r="V422" s="36">
        <f t="shared" si="103"/>
        <v>58.695999999999998</v>
      </c>
      <c r="W422" s="36">
        <f t="shared" si="104"/>
        <v>86.775000000000006</v>
      </c>
      <c r="X422" s="36">
        <f t="shared" si="105"/>
        <v>55.094000000000001</v>
      </c>
      <c r="Y422" s="36">
        <f t="shared" si="106"/>
        <v>97.697000000000003</v>
      </c>
      <c r="Z422" s="36">
        <f t="shared" si="107"/>
        <v>78.475999999999999</v>
      </c>
      <c r="AA422" s="36">
        <f t="shared" si="108"/>
        <v>48.406000000000006</v>
      </c>
      <c r="AB422" s="66">
        <f t="shared" si="109"/>
        <v>38</v>
      </c>
      <c r="AC422" s="19">
        <f t="shared" si="110"/>
        <v>11102.857142857143</v>
      </c>
      <c r="AD422" s="20">
        <f t="shared" si="111"/>
        <v>77720</v>
      </c>
      <c r="AE422" s="192">
        <f t="shared" si="112"/>
        <v>675.452</v>
      </c>
    </row>
    <row r="423" spans="1:31" ht="15.4" x14ac:dyDescent="0.45">
      <c r="A423" s="4">
        <v>1</v>
      </c>
      <c r="B423" s="87">
        <v>789</v>
      </c>
      <c r="C423" s="91">
        <f t="shared" si="98"/>
        <v>0</v>
      </c>
      <c r="D423" s="50" t="s">
        <v>32</v>
      </c>
      <c r="E423" s="5" t="s">
        <v>32</v>
      </c>
      <c r="F423" s="5" t="s">
        <v>32</v>
      </c>
      <c r="G423" s="5" t="s">
        <v>32</v>
      </c>
      <c r="H423" s="5">
        <v>12070</v>
      </c>
      <c r="I423" s="5">
        <v>2230</v>
      </c>
      <c r="J423" s="5">
        <v>3640</v>
      </c>
      <c r="K423" s="5">
        <v>3130</v>
      </c>
      <c r="L423" s="52">
        <v>4320</v>
      </c>
      <c r="M423" s="5">
        <v>11510</v>
      </c>
      <c r="N423" s="5" t="s">
        <v>32</v>
      </c>
      <c r="O423" s="7" t="s">
        <v>32</v>
      </c>
      <c r="P423" s="35"/>
      <c r="Q423" s="65">
        <f t="shared" si="99"/>
        <v>38</v>
      </c>
      <c r="R423" s="36">
        <f t="shared" si="100"/>
        <v>38</v>
      </c>
      <c r="S423" s="36">
        <f t="shared" si="101"/>
        <v>38</v>
      </c>
      <c r="T423" s="36">
        <f t="shared" si="102"/>
        <v>38</v>
      </c>
      <c r="U423" s="36">
        <f t="shared" si="113"/>
        <v>64.554000000000002</v>
      </c>
      <c r="V423" s="36">
        <f t="shared" si="103"/>
        <v>42.905999999999999</v>
      </c>
      <c r="W423" s="36">
        <f t="shared" si="104"/>
        <v>46.008000000000003</v>
      </c>
      <c r="X423" s="36">
        <f t="shared" si="105"/>
        <v>44.886000000000003</v>
      </c>
      <c r="Y423" s="36">
        <f t="shared" si="106"/>
        <v>47.504000000000005</v>
      </c>
      <c r="Z423" s="36">
        <f t="shared" si="107"/>
        <v>70.692999999999998</v>
      </c>
      <c r="AA423" s="36">
        <f t="shared" si="108"/>
        <v>38</v>
      </c>
      <c r="AB423" s="66">
        <f t="shared" si="109"/>
        <v>38</v>
      </c>
      <c r="AC423" s="19">
        <f t="shared" si="110"/>
        <v>6150</v>
      </c>
      <c r="AD423" s="20">
        <f t="shared" si="111"/>
        <v>36900</v>
      </c>
      <c r="AE423" s="192">
        <f t="shared" si="112"/>
        <v>544.55099999999993</v>
      </c>
    </row>
    <row r="424" spans="1:31" ht="15.4" x14ac:dyDescent="0.45">
      <c r="A424" s="4">
        <v>1</v>
      </c>
      <c r="B424" s="87">
        <v>790</v>
      </c>
      <c r="C424" s="91">
        <f t="shared" si="98"/>
        <v>0</v>
      </c>
      <c r="D424" s="50" t="s">
        <v>32</v>
      </c>
      <c r="E424" s="5" t="s">
        <v>32</v>
      </c>
      <c r="F424" s="5" t="s">
        <v>32</v>
      </c>
      <c r="G424" s="5" t="s">
        <v>32</v>
      </c>
      <c r="H424" s="5">
        <v>14930</v>
      </c>
      <c r="I424" s="5">
        <v>17370</v>
      </c>
      <c r="J424" s="5">
        <v>25010</v>
      </c>
      <c r="K424" s="5">
        <v>27880</v>
      </c>
      <c r="L424" s="52">
        <v>21170</v>
      </c>
      <c r="M424" s="5">
        <v>12930</v>
      </c>
      <c r="N424" s="5">
        <v>2900</v>
      </c>
      <c r="O424" s="7" t="s">
        <v>32</v>
      </c>
      <c r="P424" s="35"/>
      <c r="Q424" s="65">
        <f t="shared" si="99"/>
        <v>38</v>
      </c>
      <c r="R424" s="36">
        <f t="shared" si="100"/>
        <v>38</v>
      </c>
      <c r="S424" s="36">
        <f t="shared" si="101"/>
        <v>38</v>
      </c>
      <c r="T424" s="36">
        <f t="shared" si="102"/>
        <v>38</v>
      </c>
      <c r="U424" s="36">
        <f t="shared" si="113"/>
        <v>70.846000000000004</v>
      </c>
      <c r="V424" s="36">
        <f t="shared" si="103"/>
        <v>95.890999999999991</v>
      </c>
      <c r="W424" s="36">
        <f t="shared" si="104"/>
        <v>128.74299999999999</v>
      </c>
      <c r="X424" s="36">
        <f t="shared" si="105"/>
        <v>141.084</v>
      </c>
      <c r="Y424" s="36">
        <f t="shared" si="106"/>
        <v>112.23099999999999</v>
      </c>
      <c r="Z424" s="36">
        <f t="shared" si="107"/>
        <v>76.799000000000007</v>
      </c>
      <c r="AA424" s="36">
        <f t="shared" si="108"/>
        <v>44.38</v>
      </c>
      <c r="AB424" s="66">
        <f t="shared" si="109"/>
        <v>38</v>
      </c>
      <c r="AC424" s="19">
        <f t="shared" si="110"/>
        <v>17455.714285714286</v>
      </c>
      <c r="AD424" s="20">
        <f t="shared" si="111"/>
        <v>122190</v>
      </c>
      <c r="AE424" s="192">
        <f t="shared" si="112"/>
        <v>859.97399999999993</v>
      </c>
    </row>
    <row r="425" spans="1:31" ht="15.4" x14ac:dyDescent="0.45">
      <c r="A425" s="4">
        <v>1</v>
      </c>
      <c r="B425" s="87">
        <v>791</v>
      </c>
      <c r="C425" s="91">
        <f t="shared" si="98"/>
        <v>0</v>
      </c>
      <c r="D425" s="50" t="s">
        <v>32</v>
      </c>
      <c r="E425" s="5" t="s">
        <v>32</v>
      </c>
      <c r="F425" s="5" t="s">
        <v>32</v>
      </c>
      <c r="G425" s="5" t="s">
        <v>32</v>
      </c>
      <c r="H425" s="5">
        <v>14870</v>
      </c>
      <c r="I425" s="5">
        <v>11470</v>
      </c>
      <c r="J425" s="5">
        <v>17080</v>
      </c>
      <c r="K425" s="5">
        <v>14710</v>
      </c>
      <c r="L425" s="52">
        <v>21140</v>
      </c>
      <c r="M425" s="5">
        <v>13740</v>
      </c>
      <c r="N425" s="5">
        <v>8220</v>
      </c>
      <c r="O425" s="7" t="s">
        <v>32</v>
      </c>
      <c r="P425" s="35"/>
      <c r="Q425" s="65">
        <f t="shared" si="99"/>
        <v>38</v>
      </c>
      <c r="R425" s="36">
        <f t="shared" si="100"/>
        <v>38</v>
      </c>
      <c r="S425" s="36">
        <f t="shared" si="101"/>
        <v>38</v>
      </c>
      <c r="T425" s="36">
        <f t="shared" si="102"/>
        <v>38</v>
      </c>
      <c r="U425" s="36">
        <f t="shared" si="113"/>
        <v>70.713999999999999</v>
      </c>
      <c r="V425" s="36">
        <f t="shared" si="103"/>
        <v>70.521000000000001</v>
      </c>
      <c r="W425" s="36">
        <f t="shared" si="104"/>
        <v>94.644000000000005</v>
      </c>
      <c r="X425" s="36">
        <f t="shared" si="105"/>
        <v>84.453000000000003</v>
      </c>
      <c r="Y425" s="36">
        <f t="shared" si="106"/>
        <v>112.102</v>
      </c>
      <c r="Z425" s="36">
        <f t="shared" si="107"/>
        <v>80.281999999999996</v>
      </c>
      <c r="AA425" s="36">
        <f t="shared" si="108"/>
        <v>56.545999999999999</v>
      </c>
      <c r="AB425" s="66">
        <f t="shared" si="109"/>
        <v>38</v>
      </c>
      <c r="AC425" s="19">
        <f t="shared" si="110"/>
        <v>14461.428571428571</v>
      </c>
      <c r="AD425" s="20">
        <f t="shared" si="111"/>
        <v>101230</v>
      </c>
      <c r="AE425" s="192">
        <f t="shared" si="112"/>
        <v>759.26200000000006</v>
      </c>
    </row>
    <row r="426" spans="1:31" ht="15.4" x14ac:dyDescent="0.45">
      <c r="A426" s="4">
        <v>1</v>
      </c>
      <c r="B426" s="87">
        <v>792</v>
      </c>
      <c r="C426" s="91">
        <f t="shared" si="98"/>
        <v>0</v>
      </c>
      <c r="D426" s="50" t="s">
        <v>32</v>
      </c>
      <c r="E426" s="5" t="s">
        <v>32</v>
      </c>
      <c r="F426" s="5" t="s">
        <v>32</v>
      </c>
      <c r="G426" s="5" t="s">
        <v>32</v>
      </c>
      <c r="H426" s="5">
        <v>29430</v>
      </c>
      <c r="I426" s="5">
        <v>7440</v>
      </c>
      <c r="J426" s="5">
        <v>22340</v>
      </c>
      <c r="K426" s="5">
        <v>24130</v>
      </c>
      <c r="L426" s="52">
        <v>25390</v>
      </c>
      <c r="M426" s="5">
        <v>23910</v>
      </c>
      <c r="N426" s="5">
        <v>22190</v>
      </c>
      <c r="O426" s="7" t="s">
        <v>32</v>
      </c>
      <c r="P426" s="35"/>
      <c r="Q426" s="65">
        <f t="shared" si="99"/>
        <v>38</v>
      </c>
      <c r="R426" s="36">
        <f t="shared" si="100"/>
        <v>38</v>
      </c>
      <c r="S426" s="36">
        <f t="shared" si="101"/>
        <v>38</v>
      </c>
      <c r="T426" s="36">
        <f t="shared" si="102"/>
        <v>38</v>
      </c>
      <c r="U426" s="36">
        <f t="shared" si="113"/>
        <v>102.74600000000001</v>
      </c>
      <c r="V426" s="36">
        <f t="shared" si="103"/>
        <v>54.368000000000002</v>
      </c>
      <c r="W426" s="36">
        <f t="shared" si="104"/>
        <v>117.262</v>
      </c>
      <c r="X426" s="36">
        <f t="shared" si="105"/>
        <v>124.959</v>
      </c>
      <c r="Y426" s="36">
        <f t="shared" si="106"/>
        <v>130.37700000000001</v>
      </c>
      <c r="Z426" s="36">
        <f t="shared" si="107"/>
        <v>124.01300000000001</v>
      </c>
      <c r="AA426" s="36">
        <f t="shared" si="108"/>
        <v>116.61699999999999</v>
      </c>
      <c r="AB426" s="66">
        <f t="shared" si="109"/>
        <v>38</v>
      </c>
      <c r="AC426" s="19">
        <f t="shared" si="110"/>
        <v>22118.571428571428</v>
      </c>
      <c r="AD426" s="20">
        <f t="shared" si="111"/>
        <v>154830</v>
      </c>
      <c r="AE426" s="192">
        <f t="shared" si="112"/>
        <v>960.34199999999998</v>
      </c>
    </row>
    <row r="427" spans="1:31" ht="15.4" x14ac:dyDescent="0.45">
      <c r="A427" s="4">
        <v>1</v>
      </c>
      <c r="B427" s="87">
        <v>793</v>
      </c>
      <c r="C427" s="91">
        <f t="shared" si="98"/>
        <v>0</v>
      </c>
      <c r="D427" s="50" t="s">
        <v>32</v>
      </c>
      <c r="E427" s="5" t="s">
        <v>32</v>
      </c>
      <c r="F427" s="5" t="s">
        <v>32</v>
      </c>
      <c r="G427" s="5" t="s">
        <v>32</v>
      </c>
      <c r="H427" s="5">
        <v>11340</v>
      </c>
      <c r="I427" s="5">
        <v>7300</v>
      </c>
      <c r="J427" s="5">
        <v>14030</v>
      </c>
      <c r="K427" s="5">
        <v>19410</v>
      </c>
      <c r="L427" s="52">
        <v>19760</v>
      </c>
      <c r="M427" s="5">
        <v>22690</v>
      </c>
      <c r="N427" s="5">
        <v>4730</v>
      </c>
      <c r="O427" s="7" t="s">
        <v>32</v>
      </c>
      <c r="P427" s="35"/>
      <c r="Q427" s="65">
        <f t="shared" si="99"/>
        <v>38</v>
      </c>
      <c r="R427" s="36">
        <f t="shared" si="100"/>
        <v>38</v>
      </c>
      <c r="S427" s="36">
        <f t="shared" si="101"/>
        <v>38</v>
      </c>
      <c r="T427" s="36">
        <f t="shared" si="102"/>
        <v>38</v>
      </c>
      <c r="U427" s="36">
        <f t="shared" si="113"/>
        <v>62.948</v>
      </c>
      <c r="V427" s="36">
        <f t="shared" si="103"/>
        <v>54.06</v>
      </c>
      <c r="W427" s="36">
        <f t="shared" si="104"/>
        <v>81.528999999999996</v>
      </c>
      <c r="X427" s="36">
        <f t="shared" si="105"/>
        <v>104.663</v>
      </c>
      <c r="Y427" s="36">
        <f t="shared" si="106"/>
        <v>106.16800000000001</v>
      </c>
      <c r="Z427" s="36">
        <f t="shared" si="107"/>
        <v>118.767</v>
      </c>
      <c r="AA427" s="36">
        <f t="shared" si="108"/>
        <v>48.406000000000006</v>
      </c>
      <c r="AB427" s="66">
        <f t="shared" si="109"/>
        <v>38</v>
      </c>
      <c r="AC427" s="19">
        <f t="shared" si="110"/>
        <v>14180</v>
      </c>
      <c r="AD427" s="20">
        <f t="shared" si="111"/>
        <v>99260</v>
      </c>
      <c r="AE427" s="192">
        <f t="shared" si="112"/>
        <v>766.54099999999994</v>
      </c>
    </row>
    <row r="428" spans="1:31" ht="15.4" x14ac:dyDescent="0.45">
      <c r="A428" s="4">
        <v>1</v>
      </c>
      <c r="B428" s="87">
        <v>795</v>
      </c>
      <c r="C428" s="91">
        <f t="shared" si="98"/>
        <v>0</v>
      </c>
      <c r="D428" s="50" t="s">
        <v>32</v>
      </c>
      <c r="E428" s="5" t="s">
        <v>32</v>
      </c>
      <c r="F428" s="5" t="s">
        <v>32</v>
      </c>
      <c r="G428" s="5" t="s">
        <v>32</v>
      </c>
      <c r="H428" s="5">
        <v>29790</v>
      </c>
      <c r="I428" s="5">
        <v>12210</v>
      </c>
      <c r="J428" s="5">
        <v>33250</v>
      </c>
      <c r="K428" s="5">
        <v>26720</v>
      </c>
      <c r="L428" s="52">
        <v>31130</v>
      </c>
      <c r="M428" s="5">
        <v>34310</v>
      </c>
      <c r="N428" s="5">
        <v>10740</v>
      </c>
      <c r="O428" s="7" t="s">
        <v>32</v>
      </c>
      <c r="P428" s="35"/>
      <c r="Q428" s="65">
        <f t="shared" si="99"/>
        <v>38</v>
      </c>
      <c r="R428" s="36">
        <f t="shared" si="100"/>
        <v>38</v>
      </c>
      <c r="S428" s="36">
        <f t="shared" si="101"/>
        <v>38</v>
      </c>
      <c r="T428" s="36">
        <f t="shared" si="102"/>
        <v>38</v>
      </c>
      <c r="U428" s="36">
        <f t="shared" si="113"/>
        <v>103.538</v>
      </c>
      <c r="V428" s="36">
        <f t="shared" si="103"/>
        <v>73.703000000000003</v>
      </c>
      <c r="W428" s="36">
        <f t="shared" si="104"/>
        <v>180.60749999999999</v>
      </c>
      <c r="X428" s="36">
        <f t="shared" si="105"/>
        <v>136.096</v>
      </c>
      <c r="Y428" s="36">
        <f t="shared" si="106"/>
        <v>164.85589999999999</v>
      </c>
      <c r="Z428" s="36">
        <f t="shared" si="107"/>
        <v>188.48329999999999</v>
      </c>
      <c r="AA428" s="36">
        <f t="shared" si="108"/>
        <v>67.382000000000005</v>
      </c>
      <c r="AB428" s="66">
        <f t="shared" si="109"/>
        <v>38</v>
      </c>
      <c r="AC428" s="19">
        <f t="shared" si="110"/>
        <v>25450</v>
      </c>
      <c r="AD428" s="20">
        <f t="shared" si="111"/>
        <v>178150</v>
      </c>
      <c r="AE428" s="192">
        <f t="shared" si="112"/>
        <v>1104.6657</v>
      </c>
    </row>
    <row r="429" spans="1:31" ht="15.4" x14ac:dyDescent="0.45">
      <c r="A429" s="4">
        <v>1</v>
      </c>
      <c r="B429" s="87">
        <v>796</v>
      </c>
      <c r="C429" s="91">
        <f t="shared" si="98"/>
        <v>0</v>
      </c>
      <c r="D429" s="50" t="s">
        <v>32</v>
      </c>
      <c r="E429" s="5" t="s">
        <v>32</v>
      </c>
      <c r="F429" s="5" t="s">
        <v>32</v>
      </c>
      <c r="G429" s="5" t="s">
        <v>32</v>
      </c>
      <c r="H429" s="5">
        <v>14110</v>
      </c>
      <c r="I429" s="5">
        <v>10</v>
      </c>
      <c r="J429" s="5">
        <v>2850</v>
      </c>
      <c r="K429" s="5">
        <v>3700</v>
      </c>
      <c r="L429" s="52">
        <v>7490</v>
      </c>
      <c r="M429" s="5">
        <v>3590</v>
      </c>
      <c r="N429" s="5">
        <v>2350</v>
      </c>
      <c r="O429" s="7" t="s">
        <v>32</v>
      </c>
      <c r="P429" s="35"/>
      <c r="Q429" s="65">
        <f t="shared" si="99"/>
        <v>38</v>
      </c>
      <c r="R429" s="36">
        <f t="shared" si="100"/>
        <v>38</v>
      </c>
      <c r="S429" s="36">
        <f t="shared" si="101"/>
        <v>38</v>
      </c>
      <c r="T429" s="36">
        <f t="shared" si="102"/>
        <v>38</v>
      </c>
      <c r="U429" s="36">
        <f t="shared" si="113"/>
        <v>69.042000000000002</v>
      </c>
      <c r="V429" s="36">
        <f t="shared" si="103"/>
        <v>38.021999999999998</v>
      </c>
      <c r="W429" s="36">
        <f t="shared" si="104"/>
        <v>44.27</v>
      </c>
      <c r="X429" s="36">
        <f t="shared" si="105"/>
        <v>46.14</v>
      </c>
      <c r="Y429" s="36">
        <f t="shared" si="106"/>
        <v>54.478000000000002</v>
      </c>
      <c r="Z429" s="36">
        <f t="shared" si="107"/>
        <v>45.898000000000003</v>
      </c>
      <c r="AA429" s="36">
        <f t="shared" si="108"/>
        <v>43.17</v>
      </c>
      <c r="AB429" s="66">
        <f t="shared" si="109"/>
        <v>38</v>
      </c>
      <c r="AC429" s="19">
        <f t="shared" si="110"/>
        <v>4871.4285714285716</v>
      </c>
      <c r="AD429" s="20">
        <f t="shared" si="111"/>
        <v>34100</v>
      </c>
      <c r="AE429" s="192">
        <f t="shared" si="112"/>
        <v>531.02</v>
      </c>
    </row>
    <row r="430" spans="1:31" ht="15.4" x14ac:dyDescent="0.45">
      <c r="A430" s="4">
        <v>1</v>
      </c>
      <c r="B430" s="87">
        <v>797</v>
      </c>
      <c r="C430" s="91">
        <f t="shared" si="98"/>
        <v>0</v>
      </c>
      <c r="D430" s="50" t="s">
        <v>32</v>
      </c>
      <c r="E430" s="5" t="s">
        <v>32</v>
      </c>
      <c r="F430" s="5" t="s">
        <v>32</v>
      </c>
      <c r="G430" s="5" t="s">
        <v>32</v>
      </c>
      <c r="H430" s="5">
        <v>6570</v>
      </c>
      <c r="I430" s="5">
        <v>3060</v>
      </c>
      <c r="J430" s="5">
        <v>1890</v>
      </c>
      <c r="K430" s="5">
        <v>1868</v>
      </c>
      <c r="L430" s="52">
        <v>1242</v>
      </c>
      <c r="M430" s="5">
        <v>1180</v>
      </c>
      <c r="N430" s="5">
        <v>890</v>
      </c>
      <c r="O430" s="7" t="s">
        <v>32</v>
      </c>
      <c r="P430" s="35"/>
      <c r="Q430" s="65">
        <f t="shared" si="99"/>
        <v>38</v>
      </c>
      <c r="R430" s="36">
        <f t="shared" si="100"/>
        <v>38</v>
      </c>
      <c r="S430" s="36">
        <f t="shared" si="101"/>
        <v>38</v>
      </c>
      <c r="T430" s="36">
        <f t="shared" si="102"/>
        <v>38</v>
      </c>
      <c r="U430" s="36">
        <f t="shared" si="113"/>
        <v>52.454000000000001</v>
      </c>
      <c r="V430" s="36">
        <f t="shared" si="103"/>
        <v>44.731999999999999</v>
      </c>
      <c r="W430" s="36">
        <f t="shared" si="104"/>
        <v>42.158000000000001</v>
      </c>
      <c r="X430" s="36">
        <f t="shared" si="105"/>
        <v>42.1096</v>
      </c>
      <c r="Y430" s="36">
        <f t="shared" si="106"/>
        <v>40.732399999999998</v>
      </c>
      <c r="Z430" s="36">
        <f t="shared" si="107"/>
        <v>40.596000000000004</v>
      </c>
      <c r="AA430" s="36">
        <f t="shared" si="108"/>
        <v>39.957999999999998</v>
      </c>
      <c r="AB430" s="66">
        <f t="shared" si="109"/>
        <v>38</v>
      </c>
      <c r="AC430" s="19">
        <f t="shared" si="110"/>
        <v>2385.7142857142858</v>
      </c>
      <c r="AD430" s="20">
        <f t="shared" si="111"/>
        <v>16700</v>
      </c>
      <c r="AE430" s="192">
        <f t="shared" si="112"/>
        <v>492.74</v>
      </c>
    </row>
    <row r="431" spans="1:31" ht="15.4" x14ac:dyDescent="0.45">
      <c r="A431" s="4">
        <v>1</v>
      </c>
      <c r="B431" s="87">
        <v>798</v>
      </c>
      <c r="C431" s="91">
        <f t="shared" si="98"/>
        <v>0</v>
      </c>
      <c r="D431" s="50" t="s">
        <v>32</v>
      </c>
      <c r="E431" s="5" t="s">
        <v>32</v>
      </c>
      <c r="F431" s="5" t="s">
        <v>32</v>
      </c>
      <c r="G431" s="5" t="s">
        <v>32</v>
      </c>
      <c r="H431" s="5">
        <v>7320</v>
      </c>
      <c r="I431" s="5">
        <v>13520</v>
      </c>
      <c r="J431" s="5">
        <v>24930</v>
      </c>
      <c r="K431" s="5">
        <v>14710</v>
      </c>
      <c r="L431" s="52">
        <v>24190</v>
      </c>
      <c r="M431" s="5">
        <v>22480</v>
      </c>
      <c r="N431" s="5">
        <v>11570</v>
      </c>
      <c r="O431" s="7">
        <v>3950</v>
      </c>
      <c r="P431" s="35"/>
      <c r="Q431" s="65">
        <f t="shared" si="99"/>
        <v>38</v>
      </c>
      <c r="R431" s="36">
        <f t="shared" si="100"/>
        <v>38</v>
      </c>
      <c r="S431" s="36">
        <f t="shared" si="101"/>
        <v>38</v>
      </c>
      <c r="T431" s="36">
        <f t="shared" si="102"/>
        <v>38</v>
      </c>
      <c r="U431" s="36">
        <f t="shared" si="113"/>
        <v>54.103999999999999</v>
      </c>
      <c r="V431" s="36">
        <f t="shared" si="103"/>
        <v>79.335999999999999</v>
      </c>
      <c r="W431" s="36">
        <f t="shared" si="104"/>
        <v>128.399</v>
      </c>
      <c r="X431" s="36">
        <f t="shared" si="105"/>
        <v>84.453000000000003</v>
      </c>
      <c r="Y431" s="36">
        <f t="shared" si="106"/>
        <v>125.21700000000001</v>
      </c>
      <c r="Z431" s="36">
        <f t="shared" si="107"/>
        <v>117.864</v>
      </c>
      <c r="AA431" s="36">
        <f t="shared" si="108"/>
        <v>70.950999999999993</v>
      </c>
      <c r="AB431" s="66">
        <f t="shared" si="109"/>
        <v>46.69</v>
      </c>
      <c r="AC431" s="19">
        <f t="shared" si="110"/>
        <v>15333.75</v>
      </c>
      <c r="AD431" s="20">
        <f t="shared" si="111"/>
        <v>122670</v>
      </c>
      <c r="AE431" s="192">
        <f t="shared" si="112"/>
        <v>859.01400000000012</v>
      </c>
    </row>
    <row r="432" spans="1:31" ht="15.4" x14ac:dyDescent="0.45">
      <c r="A432" s="4">
        <v>1</v>
      </c>
      <c r="B432" s="87">
        <v>799</v>
      </c>
      <c r="C432" s="91">
        <f t="shared" si="98"/>
        <v>0</v>
      </c>
      <c r="D432" s="50" t="s">
        <v>32</v>
      </c>
      <c r="E432" s="5" t="s">
        <v>32</v>
      </c>
      <c r="F432" s="5" t="s">
        <v>32</v>
      </c>
      <c r="G432" s="5" t="s">
        <v>32</v>
      </c>
      <c r="H432" s="5">
        <v>1602</v>
      </c>
      <c r="I432" s="5">
        <v>778</v>
      </c>
      <c r="J432" s="5">
        <v>1090</v>
      </c>
      <c r="K432" s="5">
        <v>3700</v>
      </c>
      <c r="L432" s="52">
        <v>31580</v>
      </c>
      <c r="M432" s="5">
        <v>31760</v>
      </c>
      <c r="N432" s="5">
        <v>1830</v>
      </c>
      <c r="O432" s="7" t="s">
        <v>32</v>
      </c>
      <c r="P432" s="35"/>
      <c r="Q432" s="65">
        <f t="shared" si="99"/>
        <v>38</v>
      </c>
      <c r="R432" s="36">
        <f t="shared" si="100"/>
        <v>38</v>
      </c>
      <c r="S432" s="36">
        <f t="shared" si="101"/>
        <v>38</v>
      </c>
      <c r="T432" s="36">
        <f t="shared" si="102"/>
        <v>38</v>
      </c>
      <c r="U432" s="36">
        <f t="shared" si="113"/>
        <v>41.5244</v>
      </c>
      <c r="V432" s="36">
        <f t="shared" si="103"/>
        <v>39.711599999999997</v>
      </c>
      <c r="W432" s="36">
        <f t="shared" si="104"/>
        <v>40.398000000000003</v>
      </c>
      <c r="X432" s="36">
        <f t="shared" si="105"/>
        <v>46.14</v>
      </c>
      <c r="Y432" s="36">
        <f t="shared" si="106"/>
        <v>168.1994</v>
      </c>
      <c r="Z432" s="36">
        <f t="shared" si="107"/>
        <v>169.5368</v>
      </c>
      <c r="AA432" s="36">
        <f t="shared" si="108"/>
        <v>42.026000000000003</v>
      </c>
      <c r="AB432" s="66">
        <f t="shared" si="109"/>
        <v>38</v>
      </c>
      <c r="AC432" s="19">
        <f t="shared" si="110"/>
        <v>10334.285714285714</v>
      </c>
      <c r="AD432" s="20">
        <f t="shared" si="111"/>
        <v>72340</v>
      </c>
      <c r="AE432" s="192">
        <f t="shared" si="112"/>
        <v>737.53619999999989</v>
      </c>
    </row>
    <row r="433" spans="1:31" ht="15.4" x14ac:dyDescent="0.45">
      <c r="A433" s="4">
        <v>1</v>
      </c>
      <c r="B433" s="87">
        <v>800</v>
      </c>
      <c r="C433" s="91">
        <f t="shared" si="98"/>
        <v>0</v>
      </c>
      <c r="D433" s="50" t="s">
        <v>32</v>
      </c>
      <c r="E433" s="5" t="s">
        <v>32</v>
      </c>
      <c r="F433" s="26" t="s">
        <v>32</v>
      </c>
      <c r="G433" s="5">
        <v>150</v>
      </c>
      <c r="H433" s="5">
        <v>5850</v>
      </c>
      <c r="I433" s="5">
        <v>7100</v>
      </c>
      <c r="J433" s="5">
        <v>59380</v>
      </c>
      <c r="K433" s="5">
        <v>48720</v>
      </c>
      <c r="L433" s="52">
        <v>63180</v>
      </c>
      <c r="M433" s="5">
        <v>48640</v>
      </c>
      <c r="N433" s="5">
        <v>28960</v>
      </c>
      <c r="O433" s="7" t="s">
        <v>32</v>
      </c>
      <c r="P433" s="35"/>
      <c r="Q433" s="65">
        <f t="shared" si="99"/>
        <v>38</v>
      </c>
      <c r="R433" s="36">
        <f t="shared" si="100"/>
        <v>38</v>
      </c>
      <c r="S433" s="36">
        <f t="shared" si="101"/>
        <v>38</v>
      </c>
      <c r="T433" s="36">
        <f t="shared" si="102"/>
        <v>38.33</v>
      </c>
      <c r="U433" s="36">
        <f t="shared" si="113"/>
        <v>50.870000000000005</v>
      </c>
      <c r="V433" s="36">
        <f t="shared" si="103"/>
        <v>53.620000000000005</v>
      </c>
      <c r="W433" s="36">
        <f t="shared" si="104"/>
        <v>374.75339999999994</v>
      </c>
      <c r="X433" s="36">
        <f t="shared" si="105"/>
        <v>295.54959999999994</v>
      </c>
      <c r="Y433" s="36">
        <f t="shared" si="106"/>
        <v>402.98739999999998</v>
      </c>
      <c r="Z433" s="36">
        <f t="shared" si="107"/>
        <v>294.95519999999999</v>
      </c>
      <c r="AA433" s="36">
        <f t="shared" si="108"/>
        <v>148.7328</v>
      </c>
      <c r="AB433" s="66">
        <f t="shared" si="109"/>
        <v>38</v>
      </c>
      <c r="AC433" s="19">
        <f t="shared" si="110"/>
        <v>32747.5</v>
      </c>
      <c r="AD433" s="20">
        <f t="shared" si="111"/>
        <v>261980</v>
      </c>
      <c r="AE433" s="192">
        <f t="shared" si="112"/>
        <v>1811.7983999999999</v>
      </c>
    </row>
    <row r="434" spans="1:31" ht="15.4" x14ac:dyDescent="0.45">
      <c r="A434" s="4">
        <v>1</v>
      </c>
      <c r="B434" s="87">
        <v>106009</v>
      </c>
      <c r="C434" s="91">
        <f t="shared" si="98"/>
        <v>0</v>
      </c>
      <c r="D434" s="50" t="s">
        <v>32</v>
      </c>
      <c r="E434" s="5" t="s">
        <v>32</v>
      </c>
      <c r="F434" s="5" t="s">
        <v>32</v>
      </c>
      <c r="G434" s="5" t="s">
        <v>32</v>
      </c>
      <c r="H434" s="5" t="s">
        <v>32</v>
      </c>
      <c r="I434" s="5" t="s">
        <v>32</v>
      </c>
      <c r="J434" s="5" t="s">
        <v>32</v>
      </c>
      <c r="K434" s="5" t="s">
        <v>32</v>
      </c>
      <c r="L434" s="52" t="s">
        <v>32</v>
      </c>
      <c r="M434" s="5" t="s">
        <v>32</v>
      </c>
      <c r="N434" s="5" t="s">
        <v>32</v>
      </c>
      <c r="O434" s="7" t="s">
        <v>32</v>
      </c>
      <c r="P434" s="35"/>
      <c r="Q434" s="65">
        <f t="shared" si="99"/>
        <v>38</v>
      </c>
      <c r="R434" s="36">
        <f t="shared" si="100"/>
        <v>38</v>
      </c>
      <c r="S434" s="36">
        <f t="shared" si="101"/>
        <v>38</v>
      </c>
      <c r="T434" s="36">
        <f t="shared" si="102"/>
        <v>38</v>
      </c>
      <c r="U434" s="36">
        <f t="shared" si="113"/>
        <v>38</v>
      </c>
      <c r="V434" s="36">
        <f t="shared" si="103"/>
        <v>38</v>
      </c>
      <c r="W434" s="36">
        <f t="shared" si="104"/>
        <v>38</v>
      </c>
      <c r="X434" s="36">
        <f t="shared" si="105"/>
        <v>38</v>
      </c>
      <c r="Y434" s="36">
        <f t="shared" si="106"/>
        <v>38</v>
      </c>
      <c r="Z434" s="36">
        <f t="shared" si="107"/>
        <v>38</v>
      </c>
      <c r="AA434" s="36">
        <f t="shared" si="108"/>
        <v>38</v>
      </c>
      <c r="AB434" s="66">
        <f t="shared" si="109"/>
        <v>38</v>
      </c>
      <c r="AC434" s="19" t="str">
        <f t="shared" si="110"/>
        <v/>
      </c>
      <c r="AD434" s="20">
        <f t="shared" si="111"/>
        <v>0</v>
      </c>
      <c r="AE434" s="192">
        <f t="shared" si="112"/>
        <v>456</v>
      </c>
    </row>
    <row r="435" spans="1:31" ht="15.4" x14ac:dyDescent="0.45">
      <c r="A435" s="4">
        <v>1</v>
      </c>
      <c r="B435" s="87">
        <v>414101</v>
      </c>
      <c r="C435" s="91">
        <f t="shared" si="98"/>
        <v>0</v>
      </c>
      <c r="D435" s="50" t="s">
        <v>32</v>
      </c>
      <c r="E435" s="5" t="s">
        <v>32</v>
      </c>
      <c r="F435" s="5" t="s">
        <v>32</v>
      </c>
      <c r="G435" s="5" t="s">
        <v>32</v>
      </c>
      <c r="H435" s="5">
        <v>6820</v>
      </c>
      <c r="I435" s="5">
        <v>42520</v>
      </c>
      <c r="J435" s="5">
        <v>32250</v>
      </c>
      <c r="K435" s="5">
        <v>16600</v>
      </c>
      <c r="L435" s="52">
        <v>33570</v>
      </c>
      <c r="M435" s="5">
        <v>22520</v>
      </c>
      <c r="N435" s="5">
        <v>950</v>
      </c>
      <c r="O435" s="7" t="s">
        <v>32</v>
      </c>
      <c r="P435" s="35"/>
      <c r="Q435" s="65">
        <f t="shared" si="99"/>
        <v>38</v>
      </c>
      <c r="R435" s="36">
        <f t="shared" si="100"/>
        <v>38</v>
      </c>
      <c r="S435" s="36">
        <f t="shared" si="101"/>
        <v>38</v>
      </c>
      <c r="T435" s="36">
        <f t="shared" si="102"/>
        <v>38</v>
      </c>
      <c r="U435" s="36">
        <f t="shared" si="113"/>
        <v>53.004000000000005</v>
      </c>
      <c r="V435" s="36">
        <f t="shared" si="103"/>
        <v>249.48359999999997</v>
      </c>
      <c r="W435" s="36">
        <f t="shared" si="104"/>
        <v>173.17750000000001</v>
      </c>
      <c r="X435" s="36">
        <f t="shared" si="105"/>
        <v>92.58</v>
      </c>
      <c r="Y435" s="36">
        <f t="shared" si="106"/>
        <v>182.98509999999999</v>
      </c>
      <c r="Z435" s="36">
        <f t="shared" si="107"/>
        <v>118.036</v>
      </c>
      <c r="AA435" s="36">
        <f t="shared" si="108"/>
        <v>40.090000000000003</v>
      </c>
      <c r="AB435" s="66">
        <f t="shared" si="109"/>
        <v>38</v>
      </c>
      <c r="AC435" s="19">
        <f t="shared" si="110"/>
        <v>22175.714285714286</v>
      </c>
      <c r="AD435" s="20">
        <f t="shared" si="111"/>
        <v>155230</v>
      </c>
      <c r="AE435" s="192">
        <f t="shared" si="112"/>
        <v>1099.3561999999999</v>
      </c>
    </row>
    <row r="436" spans="1:31" ht="15.4" x14ac:dyDescent="0.45">
      <c r="A436" s="4">
        <v>1</v>
      </c>
      <c r="B436" s="88">
        <v>715111</v>
      </c>
      <c r="C436" s="91">
        <f t="shared" si="98"/>
        <v>0</v>
      </c>
      <c r="D436" s="50" t="s">
        <v>32</v>
      </c>
      <c r="E436" s="5" t="s">
        <v>32</v>
      </c>
      <c r="F436" s="5" t="s">
        <v>32</v>
      </c>
      <c r="G436" s="5" t="s">
        <v>32</v>
      </c>
      <c r="H436" s="5">
        <v>4040</v>
      </c>
      <c r="I436" s="5">
        <v>2450</v>
      </c>
      <c r="J436" s="5">
        <v>49220</v>
      </c>
      <c r="K436" s="5">
        <v>32000</v>
      </c>
      <c r="L436" s="52">
        <v>51180</v>
      </c>
      <c r="M436" s="5">
        <v>39000</v>
      </c>
      <c r="N436" s="5">
        <v>38380</v>
      </c>
      <c r="O436" s="7" t="s">
        <v>32</v>
      </c>
      <c r="P436" s="35"/>
      <c r="Q436" s="65">
        <f t="shared" si="99"/>
        <v>38</v>
      </c>
      <c r="R436" s="36">
        <f t="shared" si="100"/>
        <v>38</v>
      </c>
      <c r="S436" s="36">
        <f t="shared" si="101"/>
        <v>38</v>
      </c>
      <c r="T436" s="36">
        <f t="shared" si="102"/>
        <v>38</v>
      </c>
      <c r="U436" s="36">
        <f t="shared" si="113"/>
        <v>46.888000000000005</v>
      </c>
      <c r="V436" s="36">
        <f t="shared" si="103"/>
        <v>43.39</v>
      </c>
      <c r="W436" s="36">
        <f t="shared" si="104"/>
        <v>299.26459999999997</v>
      </c>
      <c r="X436" s="36">
        <f t="shared" si="105"/>
        <v>171.32</v>
      </c>
      <c r="Y436" s="36">
        <f t="shared" si="106"/>
        <v>313.82740000000001</v>
      </c>
      <c r="Z436" s="36">
        <f t="shared" si="107"/>
        <v>223.32999999999998</v>
      </c>
      <c r="AA436" s="36">
        <f t="shared" si="108"/>
        <v>218.7234</v>
      </c>
      <c r="AB436" s="66">
        <f t="shared" si="109"/>
        <v>38</v>
      </c>
      <c r="AC436" s="19">
        <f t="shared" si="110"/>
        <v>30895.714285714286</v>
      </c>
      <c r="AD436" s="20">
        <f t="shared" si="111"/>
        <v>216270</v>
      </c>
      <c r="AE436" s="192">
        <f t="shared" si="112"/>
        <v>1506.7434000000001</v>
      </c>
    </row>
    <row r="437" spans="1:31" ht="15.4" x14ac:dyDescent="0.45">
      <c r="A437" s="4">
        <v>1</v>
      </c>
      <c r="B437" s="88">
        <v>715115</v>
      </c>
      <c r="C437" s="91">
        <f t="shared" si="98"/>
        <v>0</v>
      </c>
      <c r="D437" s="50" t="s">
        <v>32</v>
      </c>
      <c r="E437" s="5" t="s">
        <v>32</v>
      </c>
      <c r="F437" s="5" t="s">
        <v>32</v>
      </c>
      <c r="G437" s="5" t="s">
        <v>32</v>
      </c>
      <c r="H437" s="5">
        <v>10550</v>
      </c>
      <c r="I437" s="5">
        <v>9950</v>
      </c>
      <c r="J437" s="5">
        <v>6090</v>
      </c>
      <c r="K437" s="5">
        <v>5810</v>
      </c>
      <c r="L437" s="52">
        <v>6620</v>
      </c>
      <c r="M437" s="5">
        <v>3840</v>
      </c>
      <c r="N437" s="5">
        <v>1210</v>
      </c>
      <c r="O437" s="7" t="s">
        <v>32</v>
      </c>
      <c r="P437" s="35"/>
      <c r="Q437" s="65">
        <f t="shared" si="99"/>
        <v>38</v>
      </c>
      <c r="R437" s="36">
        <f t="shared" si="100"/>
        <v>38</v>
      </c>
      <c r="S437" s="36">
        <f t="shared" si="101"/>
        <v>38</v>
      </c>
      <c r="T437" s="36">
        <f t="shared" si="102"/>
        <v>38</v>
      </c>
      <c r="U437" s="36">
        <f t="shared" si="113"/>
        <v>61.210000000000008</v>
      </c>
      <c r="V437" s="36">
        <f t="shared" si="103"/>
        <v>63.984999999999999</v>
      </c>
      <c r="W437" s="36">
        <f t="shared" si="104"/>
        <v>51.398000000000003</v>
      </c>
      <c r="X437" s="36">
        <f t="shared" si="105"/>
        <v>50.781999999999996</v>
      </c>
      <c r="Y437" s="36">
        <f t="shared" si="106"/>
        <v>52.564</v>
      </c>
      <c r="Z437" s="36">
        <f t="shared" si="107"/>
        <v>46.448</v>
      </c>
      <c r="AA437" s="36">
        <f t="shared" si="108"/>
        <v>40.661999999999999</v>
      </c>
      <c r="AB437" s="66">
        <f t="shared" si="109"/>
        <v>38</v>
      </c>
      <c r="AC437" s="19">
        <f t="shared" si="110"/>
        <v>6295.7142857142853</v>
      </c>
      <c r="AD437" s="20">
        <f t="shared" si="111"/>
        <v>44070</v>
      </c>
      <c r="AE437" s="192">
        <f t="shared" si="112"/>
        <v>557.04899999999998</v>
      </c>
    </row>
    <row r="438" spans="1:31" ht="15.4" x14ac:dyDescent="0.45">
      <c r="A438" s="4">
        <v>1</v>
      </c>
      <c r="B438" s="85">
        <v>812038</v>
      </c>
      <c r="C438" s="91">
        <f t="shared" si="98"/>
        <v>0</v>
      </c>
      <c r="D438" s="50" t="s">
        <v>32</v>
      </c>
      <c r="E438" s="5" t="s">
        <v>32</v>
      </c>
      <c r="F438" s="5" t="s">
        <v>32</v>
      </c>
      <c r="G438" s="5" t="s">
        <v>32</v>
      </c>
      <c r="H438" s="5" t="s">
        <v>32</v>
      </c>
      <c r="I438" s="5" t="s">
        <v>32</v>
      </c>
      <c r="J438" s="5" t="s">
        <v>32</v>
      </c>
      <c r="K438" s="5" t="s">
        <v>32</v>
      </c>
      <c r="L438" s="52" t="s">
        <v>32</v>
      </c>
      <c r="M438" s="5" t="s">
        <v>32</v>
      </c>
      <c r="N438" s="5" t="s">
        <v>32</v>
      </c>
      <c r="O438" s="7" t="s">
        <v>32</v>
      </c>
      <c r="P438" s="35"/>
      <c r="Q438" s="65">
        <f t="shared" si="99"/>
        <v>38</v>
      </c>
      <c r="R438" s="36">
        <f t="shared" si="100"/>
        <v>38</v>
      </c>
      <c r="S438" s="36">
        <f t="shared" si="101"/>
        <v>38</v>
      </c>
      <c r="T438" s="36">
        <f t="shared" si="102"/>
        <v>38</v>
      </c>
      <c r="U438" s="36">
        <f t="shared" si="113"/>
        <v>38</v>
      </c>
      <c r="V438" s="36">
        <f t="shared" si="103"/>
        <v>38</v>
      </c>
      <c r="W438" s="36">
        <f t="shared" si="104"/>
        <v>38</v>
      </c>
      <c r="X438" s="36">
        <f t="shared" si="105"/>
        <v>38</v>
      </c>
      <c r="Y438" s="36">
        <f t="shared" si="106"/>
        <v>38</v>
      </c>
      <c r="Z438" s="36">
        <f t="shared" si="107"/>
        <v>38</v>
      </c>
      <c r="AA438" s="36">
        <f t="shared" si="108"/>
        <v>38</v>
      </c>
      <c r="AB438" s="66">
        <f t="shared" si="109"/>
        <v>38</v>
      </c>
      <c r="AC438" s="19" t="str">
        <f t="shared" si="110"/>
        <v/>
      </c>
      <c r="AD438" s="20">
        <f t="shared" si="111"/>
        <v>0</v>
      </c>
      <c r="AE438" s="192">
        <f t="shared" si="112"/>
        <v>456</v>
      </c>
    </row>
    <row r="439" spans="1:31" ht="15.4" x14ac:dyDescent="0.45">
      <c r="A439" s="4">
        <v>1</v>
      </c>
      <c r="B439" s="85">
        <v>3141000</v>
      </c>
      <c r="C439" s="91">
        <f t="shared" si="98"/>
        <v>0</v>
      </c>
      <c r="D439" s="50" t="s">
        <v>32</v>
      </c>
      <c r="E439" s="5" t="s">
        <v>32</v>
      </c>
      <c r="F439" s="5" t="s">
        <v>32</v>
      </c>
      <c r="G439" s="5" t="s">
        <v>32</v>
      </c>
      <c r="H439" s="5">
        <v>28270</v>
      </c>
      <c r="I439" s="5">
        <v>5110</v>
      </c>
      <c r="J439" s="5">
        <v>84200</v>
      </c>
      <c r="K439" s="5">
        <v>55100</v>
      </c>
      <c r="L439" s="52">
        <v>71390</v>
      </c>
      <c r="M439" s="5">
        <v>45310</v>
      </c>
      <c r="N439" s="5">
        <v>7440</v>
      </c>
      <c r="O439" s="7" t="s">
        <v>32</v>
      </c>
      <c r="P439" s="35"/>
      <c r="Q439" s="65">
        <f t="shared" si="99"/>
        <v>38</v>
      </c>
      <c r="R439" s="36">
        <f t="shared" si="100"/>
        <v>38</v>
      </c>
      <c r="S439" s="36">
        <f t="shared" si="101"/>
        <v>38</v>
      </c>
      <c r="T439" s="36">
        <f t="shared" si="102"/>
        <v>38</v>
      </c>
      <c r="U439" s="36">
        <f t="shared" si="113"/>
        <v>100.194</v>
      </c>
      <c r="V439" s="36">
        <f t="shared" si="103"/>
        <v>49.242000000000004</v>
      </c>
      <c r="W439" s="36">
        <f t="shared" si="104"/>
        <v>559.16600000000005</v>
      </c>
      <c r="X439" s="36">
        <f t="shared" si="105"/>
        <v>342.95299999999997</v>
      </c>
      <c r="Y439" s="36">
        <f t="shared" si="106"/>
        <v>463.98770000000002</v>
      </c>
      <c r="Z439" s="36">
        <f t="shared" si="107"/>
        <v>270.2133</v>
      </c>
      <c r="AA439" s="36">
        <f t="shared" si="108"/>
        <v>54.368000000000002</v>
      </c>
      <c r="AB439" s="66">
        <f t="shared" si="109"/>
        <v>38</v>
      </c>
      <c r="AC439" s="19">
        <f t="shared" si="110"/>
        <v>42402.857142857145</v>
      </c>
      <c r="AD439" s="20">
        <f t="shared" si="111"/>
        <v>296820</v>
      </c>
      <c r="AE439" s="192">
        <f t="shared" si="112"/>
        <v>2030.1239999999998</v>
      </c>
    </row>
    <row r="440" spans="1:31" ht="15.4" x14ac:dyDescent="0.45">
      <c r="A440" s="4">
        <v>1</v>
      </c>
      <c r="B440" s="85">
        <v>3141001</v>
      </c>
      <c r="C440" s="91">
        <f t="shared" si="98"/>
        <v>0</v>
      </c>
      <c r="D440" s="50" t="s">
        <v>32</v>
      </c>
      <c r="E440" s="5" t="s">
        <v>32</v>
      </c>
      <c r="F440" s="5" t="s">
        <v>32</v>
      </c>
      <c r="G440" s="5" t="s">
        <v>32</v>
      </c>
      <c r="H440" s="5">
        <v>1030</v>
      </c>
      <c r="I440" s="5">
        <v>1600</v>
      </c>
      <c r="J440" s="5">
        <v>6470</v>
      </c>
      <c r="K440" s="5">
        <v>10850</v>
      </c>
      <c r="L440" s="52">
        <v>11730</v>
      </c>
      <c r="M440" s="5">
        <v>12850</v>
      </c>
      <c r="N440" s="5">
        <v>7840</v>
      </c>
      <c r="O440" s="7" t="s">
        <v>32</v>
      </c>
      <c r="P440" s="35"/>
      <c r="Q440" s="65">
        <f t="shared" si="99"/>
        <v>38</v>
      </c>
      <c r="R440" s="36">
        <f t="shared" si="100"/>
        <v>38</v>
      </c>
      <c r="S440" s="36">
        <f t="shared" si="101"/>
        <v>38</v>
      </c>
      <c r="T440" s="36">
        <f t="shared" si="102"/>
        <v>38</v>
      </c>
      <c r="U440" s="36">
        <f t="shared" si="113"/>
        <v>40.265999999999998</v>
      </c>
      <c r="V440" s="36">
        <f t="shared" si="103"/>
        <v>41.52</v>
      </c>
      <c r="W440" s="36">
        <f t="shared" si="104"/>
        <v>52.234000000000002</v>
      </c>
      <c r="X440" s="36">
        <f t="shared" si="105"/>
        <v>67.855000000000004</v>
      </c>
      <c r="Y440" s="36">
        <f t="shared" si="106"/>
        <v>71.638999999999996</v>
      </c>
      <c r="Z440" s="36">
        <f t="shared" si="107"/>
        <v>76.454999999999998</v>
      </c>
      <c r="AA440" s="36">
        <f t="shared" si="108"/>
        <v>55.248000000000005</v>
      </c>
      <c r="AB440" s="66">
        <f t="shared" si="109"/>
        <v>38</v>
      </c>
      <c r="AC440" s="19">
        <f t="shared" si="110"/>
        <v>7481.4285714285716</v>
      </c>
      <c r="AD440" s="20">
        <f t="shared" si="111"/>
        <v>52370</v>
      </c>
      <c r="AE440" s="192">
        <f t="shared" si="112"/>
        <v>595.21699999999998</v>
      </c>
    </row>
    <row r="441" spans="1:31" ht="15.4" x14ac:dyDescent="0.45">
      <c r="A441" s="4">
        <v>1</v>
      </c>
      <c r="B441" s="85">
        <v>3141002</v>
      </c>
      <c r="C441" s="91">
        <f t="shared" si="98"/>
        <v>0</v>
      </c>
      <c r="D441" s="50" t="s">
        <v>32</v>
      </c>
      <c r="E441" s="5" t="s">
        <v>32</v>
      </c>
      <c r="F441" s="5" t="s">
        <v>32</v>
      </c>
      <c r="G441" s="5" t="s">
        <v>32</v>
      </c>
      <c r="H441" s="5">
        <v>23150</v>
      </c>
      <c r="I441" s="5">
        <v>30860</v>
      </c>
      <c r="J441" s="5">
        <v>30430</v>
      </c>
      <c r="K441" s="5">
        <v>32300</v>
      </c>
      <c r="L441" s="52">
        <v>30610</v>
      </c>
      <c r="M441" s="5">
        <v>26370</v>
      </c>
      <c r="N441" s="5">
        <v>5480</v>
      </c>
      <c r="O441" s="7" t="s">
        <v>32</v>
      </c>
      <c r="P441" s="35"/>
      <c r="Q441" s="65">
        <f t="shared" si="99"/>
        <v>38</v>
      </c>
      <c r="R441" s="36">
        <f t="shared" si="100"/>
        <v>38</v>
      </c>
      <c r="S441" s="36">
        <f t="shared" si="101"/>
        <v>38</v>
      </c>
      <c r="T441" s="36">
        <f t="shared" si="102"/>
        <v>38</v>
      </c>
      <c r="U441" s="36">
        <f t="shared" si="113"/>
        <v>88.93</v>
      </c>
      <c r="V441" s="36">
        <f t="shared" si="103"/>
        <v>162.84979999999999</v>
      </c>
      <c r="W441" s="36">
        <f t="shared" si="104"/>
        <v>159.6549</v>
      </c>
      <c r="X441" s="36">
        <f t="shared" si="105"/>
        <v>173.54899999999998</v>
      </c>
      <c r="Y441" s="36">
        <f t="shared" si="106"/>
        <v>160.9923</v>
      </c>
      <c r="Z441" s="36">
        <f t="shared" si="107"/>
        <v>134.59100000000001</v>
      </c>
      <c r="AA441" s="36">
        <f t="shared" si="108"/>
        <v>50.056000000000004</v>
      </c>
      <c r="AB441" s="66">
        <f t="shared" si="109"/>
        <v>38</v>
      </c>
      <c r="AC441" s="19">
        <f t="shared" si="110"/>
        <v>25600</v>
      </c>
      <c r="AD441" s="20">
        <f t="shared" si="111"/>
        <v>179200</v>
      </c>
      <c r="AE441" s="192">
        <f t="shared" si="112"/>
        <v>1120.623</v>
      </c>
    </row>
    <row r="442" spans="1:31" ht="15.4" x14ac:dyDescent="0.45">
      <c r="A442" s="4">
        <v>1</v>
      </c>
      <c r="B442" s="85">
        <v>3141003</v>
      </c>
      <c r="C442" s="91">
        <f t="shared" si="98"/>
        <v>0</v>
      </c>
      <c r="D442" s="50" t="s">
        <v>32</v>
      </c>
      <c r="E442" s="5" t="s">
        <v>32</v>
      </c>
      <c r="F442" s="5" t="s">
        <v>32</v>
      </c>
      <c r="G442" s="5" t="s">
        <v>32</v>
      </c>
      <c r="H442" s="5">
        <v>14630</v>
      </c>
      <c r="I442" s="5">
        <v>2290</v>
      </c>
      <c r="J442" s="5">
        <v>3240</v>
      </c>
      <c r="K442" s="5">
        <v>3790</v>
      </c>
      <c r="L442" s="52">
        <v>10800</v>
      </c>
      <c r="M442" s="5">
        <v>5910</v>
      </c>
      <c r="N442" s="5">
        <v>7030</v>
      </c>
      <c r="O442" s="7" t="s">
        <v>32</v>
      </c>
      <c r="P442" s="35"/>
      <c r="Q442" s="65">
        <f t="shared" si="99"/>
        <v>38</v>
      </c>
      <c r="R442" s="36">
        <f t="shared" si="100"/>
        <v>38</v>
      </c>
      <c r="S442" s="36">
        <f t="shared" si="101"/>
        <v>38</v>
      </c>
      <c r="T442" s="36">
        <f t="shared" si="102"/>
        <v>38</v>
      </c>
      <c r="U442" s="36">
        <f t="shared" si="113"/>
        <v>70.186000000000007</v>
      </c>
      <c r="V442" s="36">
        <f t="shared" si="103"/>
        <v>43.037999999999997</v>
      </c>
      <c r="W442" s="36">
        <f t="shared" si="104"/>
        <v>45.128</v>
      </c>
      <c r="X442" s="36">
        <f t="shared" si="105"/>
        <v>46.338000000000001</v>
      </c>
      <c r="Y442" s="36">
        <f t="shared" si="106"/>
        <v>67.64</v>
      </c>
      <c r="Z442" s="36">
        <f t="shared" si="107"/>
        <v>51.002000000000002</v>
      </c>
      <c r="AA442" s="36">
        <f t="shared" si="108"/>
        <v>53.466000000000001</v>
      </c>
      <c r="AB442" s="66">
        <f t="shared" si="109"/>
        <v>38</v>
      </c>
      <c r="AC442" s="19">
        <f t="shared" si="110"/>
        <v>6812.8571428571431</v>
      </c>
      <c r="AD442" s="20">
        <f t="shared" si="111"/>
        <v>47690</v>
      </c>
      <c r="AE442" s="192">
        <f t="shared" si="112"/>
        <v>566.798</v>
      </c>
    </row>
    <row r="443" spans="1:31" ht="15.4" x14ac:dyDescent="0.45">
      <c r="A443" s="4">
        <v>1</v>
      </c>
      <c r="B443" s="85">
        <v>3141004</v>
      </c>
      <c r="C443" s="91">
        <f t="shared" si="98"/>
        <v>0</v>
      </c>
      <c r="D443" s="50" t="s">
        <v>32</v>
      </c>
      <c r="E443" s="5" t="s">
        <v>32</v>
      </c>
      <c r="F443" s="5" t="s">
        <v>32</v>
      </c>
      <c r="G443" s="5" t="s">
        <v>32</v>
      </c>
      <c r="H443" s="5">
        <v>18180</v>
      </c>
      <c r="I443" s="5">
        <v>7270</v>
      </c>
      <c r="J443" s="5">
        <v>26900</v>
      </c>
      <c r="K443" s="5">
        <v>31790</v>
      </c>
      <c r="L443" s="52">
        <v>29420</v>
      </c>
      <c r="M443" s="5">
        <v>32970</v>
      </c>
      <c r="N443" s="5">
        <v>8000</v>
      </c>
      <c r="O443" s="7" t="s">
        <v>32</v>
      </c>
      <c r="P443" s="35"/>
      <c r="Q443" s="65">
        <f t="shared" si="99"/>
        <v>38</v>
      </c>
      <c r="R443" s="36">
        <f t="shared" si="100"/>
        <v>38</v>
      </c>
      <c r="S443" s="36">
        <f t="shared" si="101"/>
        <v>38</v>
      </c>
      <c r="T443" s="36">
        <f t="shared" si="102"/>
        <v>38</v>
      </c>
      <c r="U443" s="36">
        <f t="shared" si="113"/>
        <v>77.996000000000009</v>
      </c>
      <c r="V443" s="36">
        <f t="shared" si="103"/>
        <v>53.994</v>
      </c>
      <c r="W443" s="36">
        <f t="shared" si="104"/>
        <v>136.87</v>
      </c>
      <c r="X443" s="36">
        <f t="shared" si="105"/>
        <v>169.75970000000001</v>
      </c>
      <c r="Y443" s="36">
        <f t="shared" si="106"/>
        <v>152.1506</v>
      </c>
      <c r="Z443" s="36">
        <f t="shared" si="107"/>
        <v>178.52709999999999</v>
      </c>
      <c r="AA443" s="36">
        <f t="shared" si="108"/>
        <v>55.6</v>
      </c>
      <c r="AB443" s="66">
        <f t="shared" si="109"/>
        <v>38</v>
      </c>
      <c r="AC443" s="19">
        <f t="shared" si="110"/>
        <v>22075.714285714286</v>
      </c>
      <c r="AD443" s="20">
        <f t="shared" si="111"/>
        <v>154530</v>
      </c>
      <c r="AE443" s="192">
        <f t="shared" si="112"/>
        <v>1014.8973999999999</v>
      </c>
    </row>
    <row r="444" spans="1:31" ht="15.4" x14ac:dyDescent="0.45">
      <c r="A444" s="4">
        <v>1</v>
      </c>
      <c r="B444" s="85">
        <v>3141005</v>
      </c>
      <c r="C444" s="91">
        <f t="shared" si="98"/>
        <v>0</v>
      </c>
      <c r="D444" s="50" t="s">
        <v>32</v>
      </c>
      <c r="E444" s="5" t="s">
        <v>32</v>
      </c>
      <c r="F444" s="5" t="s">
        <v>32</v>
      </c>
      <c r="G444" s="5" t="s">
        <v>32</v>
      </c>
      <c r="H444" s="5">
        <v>3230</v>
      </c>
      <c r="I444" s="5">
        <v>6520</v>
      </c>
      <c r="J444" s="5">
        <v>7840</v>
      </c>
      <c r="K444" s="5">
        <v>11950</v>
      </c>
      <c r="L444" s="52">
        <v>2300</v>
      </c>
      <c r="M444" s="5">
        <v>10600</v>
      </c>
      <c r="N444" s="5">
        <v>1810</v>
      </c>
      <c r="O444" s="7" t="s">
        <v>32</v>
      </c>
      <c r="P444" s="35"/>
      <c r="Q444" s="65">
        <f t="shared" si="99"/>
        <v>38</v>
      </c>
      <c r="R444" s="36">
        <f t="shared" si="100"/>
        <v>38</v>
      </c>
      <c r="S444" s="36">
        <f t="shared" si="101"/>
        <v>38</v>
      </c>
      <c r="T444" s="36">
        <f t="shared" si="102"/>
        <v>38</v>
      </c>
      <c r="U444" s="36">
        <f t="shared" si="113"/>
        <v>45.106000000000002</v>
      </c>
      <c r="V444" s="36">
        <f t="shared" si="103"/>
        <v>52.344000000000001</v>
      </c>
      <c r="W444" s="36">
        <f t="shared" si="104"/>
        <v>55.248000000000005</v>
      </c>
      <c r="X444" s="36">
        <f t="shared" si="105"/>
        <v>72.585000000000008</v>
      </c>
      <c r="Y444" s="36">
        <f t="shared" si="106"/>
        <v>43.06</v>
      </c>
      <c r="Z444" s="36">
        <f t="shared" si="107"/>
        <v>66.78</v>
      </c>
      <c r="AA444" s="36">
        <f t="shared" si="108"/>
        <v>41.981999999999999</v>
      </c>
      <c r="AB444" s="66">
        <f t="shared" si="109"/>
        <v>38</v>
      </c>
      <c r="AC444" s="19">
        <f t="shared" si="110"/>
        <v>6321.4285714285716</v>
      </c>
      <c r="AD444" s="20">
        <f t="shared" si="111"/>
        <v>44250</v>
      </c>
      <c r="AE444" s="192">
        <f t="shared" si="112"/>
        <v>567.10500000000002</v>
      </c>
    </row>
    <row r="445" spans="1:31" ht="15.4" x14ac:dyDescent="0.45">
      <c r="A445" s="4">
        <v>1</v>
      </c>
      <c r="B445" s="85">
        <v>3141006</v>
      </c>
      <c r="C445" s="91">
        <f t="shared" si="98"/>
        <v>0</v>
      </c>
      <c r="D445" s="50" t="s">
        <v>32</v>
      </c>
      <c r="E445" s="5" t="s">
        <v>32</v>
      </c>
      <c r="F445" s="5" t="s">
        <v>32</v>
      </c>
      <c r="G445" s="5" t="s">
        <v>32</v>
      </c>
      <c r="H445" s="5">
        <v>12650</v>
      </c>
      <c r="I445" s="5">
        <v>2710</v>
      </c>
      <c r="J445" s="5">
        <v>6480</v>
      </c>
      <c r="K445" s="5">
        <v>7470</v>
      </c>
      <c r="L445" s="52">
        <v>8880</v>
      </c>
      <c r="M445" s="5">
        <v>7560</v>
      </c>
      <c r="N445" s="5">
        <v>6440</v>
      </c>
      <c r="O445" s="7" t="s">
        <v>32</v>
      </c>
      <c r="P445" s="35"/>
      <c r="Q445" s="65">
        <f t="shared" si="99"/>
        <v>38</v>
      </c>
      <c r="R445" s="36">
        <f t="shared" si="100"/>
        <v>38</v>
      </c>
      <c r="S445" s="36">
        <f t="shared" si="101"/>
        <v>38</v>
      </c>
      <c r="T445" s="36">
        <f t="shared" si="102"/>
        <v>38</v>
      </c>
      <c r="U445" s="36">
        <f t="shared" si="113"/>
        <v>65.83</v>
      </c>
      <c r="V445" s="36">
        <f t="shared" si="103"/>
        <v>43.962000000000003</v>
      </c>
      <c r="W445" s="36">
        <f t="shared" si="104"/>
        <v>52.256</v>
      </c>
      <c r="X445" s="36">
        <f t="shared" si="105"/>
        <v>54.433999999999997</v>
      </c>
      <c r="Y445" s="36">
        <f t="shared" si="106"/>
        <v>59.384</v>
      </c>
      <c r="Z445" s="36">
        <f t="shared" si="107"/>
        <v>54.632000000000005</v>
      </c>
      <c r="AA445" s="36">
        <f t="shared" si="108"/>
        <v>52.168000000000006</v>
      </c>
      <c r="AB445" s="66">
        <f t="shared" si="109"/>
        <v>38</v>
      </c>
      <c r="AC445" s="19">
        <f t="shared" si="110"/>
        <v>7455.7142857142853</v>
      </c>
      <c r="AD445" s="20">
        <f t="shared" si="111"/>
        <v>52190</v>
      </c>
      <c r="AE445" s="192">
        <f t="shared" si="112"/>
        <v>572.66599999999994</v>
      </c>
    </row>
    <row r="446" spans="1:31" ht="15.4" x14ac:dyDescent="0.45">
      <c r="A446" s="4">
        <v>1</v>
      </c>
      <c r="B446" s="85">
        <v>3141007</v>
      </c>
      <c r="C446" s="91">
        <f t="shared" si="98"/>
        <v>0</v>
      </c>
      <c r="D446" s="50" t="s">
        <v>32</v>
      </c>
      <c r="E446" s="5" t="s">
        <v>32</v>
      </c>
      <c r="F446" s="5" t="s">
        <v>32</v>
      </c>
      <c r="G446" s="5" t="s">
        <v>32</v>
      </c>
      <c r="H446" s="5">
        <v>32690</v>
      </c>
      <c r="I446" s="5">
        <v>7410</v>
      </c>
      <c r="J446" s="5">
        <v>10630</v>
      </c>
      <c r="K446" s="5">
        <v>7460</v>
      </c>
      <c r="L446" s="52">
        <v>7130</v>
      </c>
      <c r="M446" s="5">
        <v>6420</v>
      </c>
      <c r="N446" s="5">
        <v>7670</v>
      </c>
      <c r="O446" s="7" t="s">
        <v>32</v>
      </c>
      <c r="P446" s="35"/>
      <c r="Q446" s="65">
        <f t="shared" si="99"/>
        <v>38</v>
      </c>
      <c r="R446" s="36">
        <f t="shared" si="100"/>
        <v>38</v>
      </c>
      <c r="S446" s="36">
        <f t="shared" si="101"/>
        <v>38</v>
      </c>
      <c r="T446" s="36">
        <f t="shared" si="102"/>
        <v>38</v>
      </c>
      <c r="U446" s="36">
        <f t="shared" si="113"/>
        <v>109.91800000000001</v>
      </c>
      <c r="V446" s="36">
        <f t="shared" si="103"/>
        <v>54.302000000000007</v>
      </c>
      <c r="W446" s="36">
        <f t="shared" si="104"/>
        <v>66.909000000000006</v>
      </c>
      <c r="X446" s="36">
        <f t="shared" si="105"/>
        <v>54.412000000000006</v>
      </c>
      <c r="Y446" s="36">
        <f t="shared" si="106"/>
        <v>53.686</v>
      </c>
      <c r="Z446" s="36">
        <f t="shared" si="107"/>
        <v>52.124000000000002</v>
      </c>
      <c r="AA446" s="36">
        <f t="shared" si="108"/>
        <v>54.874000000000002</v>
      </c>
      <c r="AB446" s="66">
        <f t="shared" si="109"/>
        <v>38</v>
      </c>
      <c r="AC446" s="19">
        <f t="shared" si="110"/>
        <v>11344.285714285714</v>
      </c>
      <c r="AD446" s="20">
        <f t="shared" si="111"/>
        <v>79410</v>
      </c>
      <c r="AE446" s="192">
        <f t="shared" si="112"/>
        <v>636.22500000000002</v>
      </c>
    </row>
    <row r="447" spans="1:31" ht="15.4" x14ac:dyDescent="0.45">
      <c r="A447" s="4">
        <v>1</v>
      </c>
      <c r="B447" s="85">
        <v>4141008</v>
      </c>
      <c r="C447" s="91">
        <f t="shared" si="98"/>
        <v>0</v>
      </c>
      <c r="D447" s="50" t="s">
        <v>32</v>
      </c>
      <c r="E447" s="5" t="s">
        <v>32</v>
      </c>
      <c r="F447" s="5" t="s">
        <v>32</v>
      </c>
      <c r="G447" s="5" t="s">
        <v>32</v>
      </c>
      <c r="H447" s="5">
        <v>18390</v>
      </c>
      <c r="I447" s="5">
        <v>13860</v>
      </c>
      <c r="J447" s="5">
        <v>16020</v>
      </c>
      <c r="K447" s="5">
        <v>14400</v>
      </c>
      <c r="L447" s="52">
        <v>18140</v>
      </c>
      <c r="M447" s="5">
        <v>18080</v>
      </c>
      <c r="N447" s="5">
        <v>4120</v>
      </c>
      <c r="O447" s="7" t="s">
        <v>32</v>
      </c>
      <c r="P447" s="35"/>
      <c r="Q447" s="65">
        <f t="shared" si="99"/>
        <v>38</v>
      </c>
      <c r="R447" s="36">
        <f t="shared" si="100"/>
        <v>38</v>
      </c>
      <c r="S447" s="36">
        <f t="shared" si="101"/>
        <v>38</v>
      </c>
      <c r="T447" s="36">
        <f t="shared" si="102"/>
        <v>38</v>
      </c>
      <c r="U447" s="36">
        <f t="shared" si="113"/>
        <v>78.457999999999998</v>
      </c>
      <c r="V447" s="36">
        <f t="shared" si="103"/>
        <v>80.798000000000002</v>
      </c>
      <c r="W447" s="36">
        <f t="shared" si="104"/>
        <v>90.085999999999999</v>
      </c>
      <c r="X447" s="36">
        <f t="shared" si="105"/>
        <v>83.12</v>
      </c>
      <c r="Y447" s="36">
        <f t="shared" si="106"/>
        <v>99.201999999999998</v>
      </c>
      <c r="Z447" s="36">
        <f t="shared" si="107"/>
        <v>98.944000000000003</v>
      </c>
      <c r="AA447" s="36">
        <f t="shared" si="108"/>
        <v>47.064</v>
      </c>
      <c r="AB447" s="66">
        <f t="shared" si="109"/>
        <v>38</v>
      </c>
      <c r="AC447" s="19">
        <f t="shared" si="110"/>
        <v>14715.714285714286</v>
      </c>
      <c r="AD447" s="20">
        <f t="shared" si="111"/>
        <v>103010</v>
      </c>
      <c r="AE447" s="192">
        <f t="shared" si="112"/>
        <v>767.67199999999991</v>
      </c>
    </row>
    <row r="448" spans="1:31" ht="15.4" x14ac:dyDescent="0.45">
      <c r="A448" s="4">
        <v>1</v>
      </c>
      <c r="B448" s="85">
        <v>4141009</v>
      </c>
      <c r="C448" s="91">
        <f t="shared" si="98"/>
        <v>0</v>
      </c>
      <c r="D448" s="50" t="s">
        <v>32</v>
      </c>
      <c r="E448" s="5" t="s">
        <v>32</v>
      </c>
      <c r="F448" s="5" t="s">
        <v>32</v>
      </c>
      <c r="G448" s="5" t="s">
        <v>32</v>
      </c>
      <c r="H448" s="5">
        <v>1380</v>
      </c>
      <c r="I448" s="5">
        <v>15430</v>
      </c>
      <c r="J448" s="5">
        <v>19290</v>
      </c>
      <c r="K448" s="5">
        <v>19000</v>
      </c>
      <c r="L448" s="52">
        <v>88850</v>
      </c>
      <c r="M448" s="5">
        <v>51270</v>
      </c>
      <c r="N448" s="5">
        <v>790</v>
      </c>
      <c r="O448" s="7" t="s">
        <v>32</v>
      </c>
      <c r="P448" s="35"/>
      <c r="Q448" s="65">
        <f t="shared" si="99"/>
        <v>38</v>
      </c>
      <c r="R448" s="36">
        <f t="shared" si="100"/>
        <v>38</v>
      </c>
      <c r="S448" s="36">
        <f t="shared" si="101"/>
        <v>38</v>
      </c>
      <c r="T448" s="36">
        <f t="shared" si="102"/>
        <v>38</v>
      </c>
      <c r="U448" s="36">
        <f t="shared" si="113"/>
        <v>41.036000000000001</v>
      </c>
      <c r="V448" s="36">
        <f t="shared" si="103"/>
        <v>87.549000000000007</v>
      </c>
      <c r="W448" s="36">
        <f t="shared" si="104"/>
        <v>104.14699999999999</v>
      </c>
      <c r="X448" s="36">
        <f t="shared" si="105"/>
        <v>102.9</v>
      </c>
      <c r="Y448" s="36">
        <f t="shared" si="106"/>
        <v>593.71550000000002</v>
      </c>
      <c r="Z448" s="36">
        <f t="shared" si="107"/>
        <v>314.49609999999996</v>
      </c>
      <c r="AA448" s="36">
        <f t="shared" si="108"/>
        <v>39.738</v>
      </c>
      <c r="AB448" s="66">
        <f t="shared" si="109"/>
        <v>38</v>
      </c>
      <c r="AC448" s="19">
        <f t="shared" si="110"/>
        <v>28001.428571428572</v>
      </c>
      <c r="AD448" s="20">
        <f t="shared" si="111"/>
        <v>196010</v>
      </c>
      <c r="AE448" s="192">
        <f t="shared" si="112"/>
        <v>1473.5816000000002</v>
      </c>
    </row>
    <row r="449" spans="1:31" ht="15.4" x14ac:dyDescent="0.45">
      <c r="A449" s="4">
        <v>1</v>
      </c>
      <c r="B449" s="85">
        <v>4141011</v>
      </c>
      <c r="C449" s="91">
        <f t="shared" si="98"/>
        <v>0</v>
      </c>
      <c r="D449" s="50" t="s">
        <v>32</v>
      </c>
      <c r="E449" s="5" t="s">
        <v>32</v>
      </c>
      <c r="F449" s="5" t="s">
        <v>32</v>
      </c>
      <c r="G449" s="5">
        <v>22510</v>
      </c>
      <c r="H449" s="5">
        <v>110</v>
      </c>
      <c r="I449" s="5">
        <v>300</v>
      </c>
      <c r="J449" s="5">
        <v>1500</v>
      </c>
      <c r="K449" s="5">
        <v>2590</v>
      </c>
      <c r="L449" s="52">
        <v>3950</v>
      </c>
      <c r="M449" s="5">
        <v>2830</v>
      </c>
      <c r="N449" s="5">
        <v>2450</v>
      </c>
      <c r="O449" s="7" t="s">
        <v>32</v>
      </c>
      <c r="P449" s="35"/>
      <c r="Q449" s="65">
        <f t="shared" si="99"/>
        <v>38</v>
      </c>
      <c r="R449" s="36">
        <f t="shared" si="100"/>
        <v>38</v>
      </c>
      <c r="S449" s="36">
        <f t="shared" si="101"/>
        <v>38</v>
      </c>
      <c r="T449" s="36">
        <f t="shared" si="102"/>
        <v>117.99299999999999</v>
      </c>
      <c r="U449" s="36">
        <f t="shared" si="113"/>
        <v>38.241999999999997</v>
      </c>
      <c r="V449" s="36">
        <f t="shared" si="103"/>
        <v>38.659999999999997</v>
      </c>
      <c r="W449" s="36">
        <f t="shared" si="104"/>
        <v>41.3</v>
      </c>
      <c r="X449" s="36">
        <f t="shared" si="105"/>
        <v>43.698</v>
      </c>
      <c r="Y449" s="36">
        <f t="shared" si="106"/>
        <v>46.69</v>
      </c>
      <c r="Z449" s="36">
        <f t="shared" si="107"/>
        <v>44.225999999999999</v>
      </c>
      <c r="AA449" s="36">
        <f t="shared" si="108"/>
        <v>43.39</v>
      </c>
      <c r="AB449" s="66">
        <f t="shared" si="109"/>
        <v>38</v>
      </c>
      <c r="AC449" s="19">
        <f t="shared" si="110"/>
        <v>4530</v>
      </c>
      <c r="AD449" s="20">
        <f t="shared" si="111"/>
        <v>36240</v>
      </c>
      <c r="AE449" s="192">
        <f t="shared" si="112"/>
        <v>566.19899999999996</v>
      </c>
    </row>
    <row r="450" spans="1:31" ht="15.4" x14ac:dyDescent="0.45">
      <c r="A450" s="4">
        <v>1</v>
      </c>
      <c r="B450" s="85">
        <v>4141012</v>
      </c>
      <c r="C450" s="91">
        <f t="shared" si="98"/>
        <v>0</v>
      </c>
      <c r="D450" s="50" t="s">
        <v>32</v>
      </c>
      <c r="E450" s="5" t="s">
        <v>32</v>
      </c>
      <c r="F450" s="5" t="s">
        <v>32</v>
      </c>
      <c r="G450" s="5" t="s">
        <v>32</v>
      </c>
      <c r="H450" s="5">
        <v>3000</v>
      </c>
      <c r="I450" s="5">
        <v>2000</v>
      </c>
      <c r="J450" s="5">
        <v>1640</v>
      </c>
      <c r="K450" s="5">
        <v>2540</v>
      </c>
      <c r="L450" s="52">
        <v>8270</v>
      </c>
      <c r="M450" s="5">
        <v>11970</v>
      </c>
      <c r="N450" s="5">
        <v>3090</v>
      </c>
      <c r="O450" s="7" t="s">
        <v>32</v>
      </c>
      <c r="P450" s="35"/>
      <c r="Q450" s="65">
        <f t="shared" si="99"/>
        <v>38</v>
      </c>
      <c r="R450" s="36">
        <f t="shared" si="100"/>
        <v>38</v>
      </c>
      <c r="S450" s="36">
        <f t="shared" si="101"/>
        <v>38</v>
      </c>
      <c r="T450" s="36">
        <f t="shared" si="102"/>
        <v>38</v>
      </c>
      <c r="U450" s="36">
        <f t="shared" si="113"/>
        <v>44.6</v>
      </c>
      <c r="V450" s="36">
        <f t="shared" si="103"/>
        <v>42.4</v>
      </c>
      <c r="W450" s="36">
        <f t="shared" si="104"/>
        <v>41.607999999999997</v>
      </c>
      <c r="X450" s="36">
        <f t="shared" si="105"/>
        <v>43.588000000000001</v>
      </c>
      <c r="Y450" s="36">
        <f t="shared" si="106"/>
        <v>56.761000000000003</v>
      </c>
      <c r="Z450" s="36">
        <f t="shared" si="107"/>
        <v>72.671000000000006</v>
      </c>
      <c r="AA450" s="36">
        <f t="shared" si="108"/>
        <v>44.798000000000002</v>
      </c>
      <c r="AB450" s="66">
        <f t="shared" si="109"/>
        <v>38</v>
      </c>
      <c r="AC450" s="19">
        <f t="shared" si="110"/>
        <v>4644.2857142857147</v>
      </c>
      <c r="AD450" s="20">
        <f t="shared" si="111"/>
        <v>32510</v>
      </c>
      <c r="AE450" s="192">
        <f t="shared" si="112"/>
        <v>536.42600000000004</v>
      </c>
    </row>
    <row r="451" spans="1:31" ht="15.4" x14ac:dyDescent="0.45">
      <c r="A451" s="4">
        <v>1</v>
      </c>
      <c r="B451" s="85">
        <v>4141014</v>
      </c>
      <c r="C451" s="91">
        <f t="shared" si="98"/>
        <v>0</v>
      </c>
      <c r="D451" s="50" t="s">
        <v>32</v>
      </c>
      <c r="E451" s="5" t="s">
        <v>32</v>
      </c>
      <c r="F451" s="5" t="s">
        <v>32</v>
      </c>
      <c r="G451" s="5" t="s">
        <v>32</v>
      </c>
      <c r="H451" s="5">
        <v>8320</v>
      </c>
      <c r="I451" s="5">
        <v>13420</v>
      </c>
      <c r="J451" s="5">
        <v>3770</v>
      </c>
      <c r="K451" s="5">
        <v>4710</v>
      </c>
      <c r="L451" s="52">
        <v>4510</v>
      </c>
      <c r="M451" s="5">
        <v>4060</v>
      </c>
      <c r="N451" s="5">
        <v>3220</v>
      </c>
      <c r="O451" s="7" t="s">
        <v>32</v>
      </c>
      <c r="P451" s="35"/>
      <c r="Q451" s="65">
        <f t="shared" si="99"/>
        <v>38</v>
      </c>
      <c r="R451" s="36">
        <f t="shared" si="100"/>
        <v>38</v>
      </c>
      <c r="S451" s="36">
        <f t="shared" si="101"/>
        <v>38</v>
      </c>
      <c r="T451" s="36">
        <f t="shared" si="102"/>
        <v>38</v>
      </c>
      <c r="U451" s="36">
        <f t="shared" si="113"/>
        <v>56.304000000000002</v>
      </c>
      <c r="V451" s="36">
        <f t="shared" si="103"/>
        <v>78.906000000000006</v>
      </c>
      <c r="W451" s="36">
        <f t="shared" si="104"/>
        <v>46.293999999999997</v>
      </c>
      <c r="X451" s="36">
        <f t="shared" si="105"/>
        <v>48.362000000000002</v>
      </c>
      <c r="Y451" s="36">
        <f t="shared" si="106"/>
        <v>47.921999999999997</v>
      </c>
      <c r="Z451" s="36">
        <f t="shared" si="107"/>
        <v>46.932000000000002</v>
      </c>
      <c r="AA451" s="36">
        <f t="shared" si="108"/>
        <v>45.084000000000003</v>
      </c>
      <c r="AB451" s="66">
        <f t="shared" si="109"/>
        <v>38</v>
      </c>
      <c r="AC451" s="19">
        <f t="shared" si="110"/>
        <v>6001.4285714285716</v>
      </c>
      <c r="AD451" s="20">
        <f t="shared" si="111"/>
        <v>42010</v>
      </c>
      <c r="AE451" s="192">
        <f t="shared" si="112"/>
        <v>559.80400000000009</v>
      </c>
    </row>
    <row r="452" spans="1:31" ht="15.4" x14ac:dyDescent="0.45">
      <c r="A452" s="4">
        <v>1</v>
      </c>
      <c r="B452" s="85">
        <v>4141015</v>
      </c>
      <c r="C452" s="91">
        <f t="shared" si="98"/>
        <v>0</v>
      </c>
      <c r="D452" s="50" t="s">
        <v>32</v>
      </c>
      <c r="E452" s="5" t="s">
        <v>32</v>
      </c>
      <c r="F452" s="5" t="s">
        <v>32</v>
      </c>
      <c r="G452" s="5" t="s">
        <v>32</v>
      </c>
      <c r="H452" s="5">
        <v>27340</v>
      </c>
      <c r="I452" s="5">
        <v>4270</v>
      </c>
      <c r="J452" s="5">
        <v>7030</v>
      </c>
      <c r="K452" s="5">
        <v>10490</v>
      </c>
      <c r="L452" s="52">
        <v>8950</v>
      </c>
      <c r="M452" s="5">
        <v>9170</v>
      </c>
      <c r="N452" s="5">
        <v>3130</v>
      </c>
      <c r="O452" s="7" t="s">
        <v>32</v>
      </c>
      <c r="P452" s="35"/>
      <c r="Q452" s="65">
        <f t="shared" si="99"/>
        <v>38</v>
      </c>
      <c r="R452" s="36">
        <f t="shared" si="100"/>
        <v>38</v>
      </c>
      <c r="S452" s="36">
        <f t="shared" si="101"/>
        <v>38</v>
      </c>
      <c r="T452" s="36">
        <f t="shared" si="102"/>
        <v>38</v>
      </c>
      <c r="U452" s="36">
        <f t="shared" si="113"/>
        <v>98.147999999999996</v>
      </c>
      <c r="V452" s="36">
        <f t="shared" si="103"/>
        <v>47.393999999999998</v>
      </c>
      <c r="W452" s="36">
        <f t="shared" si="104"/>
        <v>53.466000000000001</v>
      </c>
      <c r="X452" s="36">
        <f t="shared" si="105"/>
        <v>66.307000000000002</v>
      </c>
      <c r="Y452" s="36">
        <f t="shared" si="106"/>
        <v>59.685000000000002</v>
      </c>
      <c r="Z452" s="36">
        <f t="shared" si="107"/>
        <v>60.631</v>
      </c>
      <c r="AA452" s="36">
        <f t="shared" si="108"/>
        <v>44.886000000000003</v>
      </c>
      <c r="AB452" s="66">
        <f t="shared" si="109"/>
        <v>38</v>
      </c>
      <c r="AC452" s="19">
        <f t="shared" si="110"/>
        <v>10054.285714285714</v>
      </c>
      <c r="AD452" s="20">
        <f t="shared" si="111"/>
        <v>70380</v>
      </c>
      <c r="AE452" s="192">
        <f t="shared" si="112"/>
        <v>620.51699999999994</v>
      </c>
    </row>
    <row r="453" spans="1:31" ht="15.4" x14ac:dyDescent="0.45">
      <c r="A453" s="4">
        <v>1</v>
      </c>
      <c r="B453" s="85">
        <v>4141016</v>
      </c>
      <c r="C453" s="91">
        <f t="shared" si="98"/>
        <v>0</v>
      </c>
      <c r="D453" s="50" t="s">
        <v>32</v>
      </c>
      <c r="E453" s="5" t="s">
        <v>32</v>
      </c>
      <c r="F453" s="5" t="s">
        <v>32</v>
      </c>
      <c r="G453" s="5" t="s">
        <v>32</v>
      </c>
      <c r="H453" s="5">
        <v>3510</v>
      </c>
      <c r="I453" s="5">
        <v>1550</v>
      </c>
      <c r="J453" s="5">
        <v>2780</v>
      </c>
      <c r="K453" s="5">
        <v>25210</v>
      </c>
      <c r="L453" s="52">
        <v>30350</v>
      </c>
      <c r="M453" s="5">
        <v>4390</v>
      </c>
      <c r="N453" s="5">
        <v>1020</v>
      </c>
      <c r="O453" s="7" t="s">
        <v>32</v>
      </c>
      <c r="P453" s="35"/>
      <c r="Q453" s="65">
        <f t="shared" si="99"/>
        <v>38</v>
      </c>
      <c r="R453" s="36">
        <f t="shared" si="100"/>
        <v>38</v>
      </c>
      <c r="S453" s="36">
        <f t="shared" si="101"/>
        <v>38</v>
      </c>
      <c r="T453" s="36">
        <f t="shared" si="102"/>
        <v>38</v>
      </c>
      <c r="U453" s="36">
        <f t="shared" si="113"/>
        <v>45.722000000000001</v>
      </c>
      <c r="V453" s="36">
        <f t="shared" si="103"/>
        <v>41.410000000000004</v>
      </c>
      <c r="W453" s="36">
        <f t="shared" si="104"/>
        <v>44.116</v>
      </c>
      <c r="X453" s="36">
        <f t="shared" si="105"/>
        <v>129.60300000000001</v>
      </c>
      <c r="Y453" s="36">
        <f t="shared" si="106"/>
        <v>159.06049999999999</v>
      </c>
      <c r="Z453" s="36">
        <f t="shared" si="107"/>
        <v>47.658000000000001</v>
      </c>
      <c r="AA453" s="36">
        <f t="shared" si="108"/>
        <v>40.244</v>
      </c>
      <c r="AB453" s="66">
        <f t="shared" si="109"/>
        <v>38</v>
      </c>
      <c r="AC453" s="19">
        <f t="shared" si="110"/>
        <v>9830</v>
      </c>
      <c r="AD453" s="20">
        <f t="shared" si="111"/>
        <v>68810</v>
      </c>
      <c r="AE453" s="192">
        <f t="shared" si="112"/>
        <v>697.81349999999998</v>
      </c>
    </row>
    <row r="454" spans="1:31" ht="15.4" x14ac:dyDescent="0.45">
      <c r="A454" s="4">
        <v>1</v>
      </c>
      <c r="B454" s="85">
        <v>4141017</v>
      </c>
      <c r="C454" s="91">
        <f t="shared" si="98"/>
        <v>0</v>
      </c>
      <c r="D454" s="50" t="s">
        <v>32</v>
      </c>
      <c r="E454" s="5" t="s">
        <v>32</v>
      </c>
      <c r="F454" s="5" t="s">
        <v>32</v>
      </c>
      <c r="G454" s="5" t="s">
        <v>32</v>
      </c>
      <c r="H454" s="5">
        <v>20070</v>
      </c>
      <c r="I454" s="5">
        <v>1870</v>
      </c>
      <c r="J454" s="5">
        <v>2220</v>
      </c>
      <c r="K454" s="5">
        <v>7000</v>
      </c>
      <c r="L454" s="52">
        <v>3470</v>
      </c>
      <c r="M454" s="5">
        <v>8130</v>
      </c>
      <c r="N454" s="5">
        <v>1290</v>
      </c>
      <c r="O454" s="7" t="s">
        <v>32</v>
      </c>
      <c r="P454" s="35"/>
      <c r="Q454" s="65">
        <f t="shared" si="99"/>
        <v>38</v>
      </c>
      <c r="R454" s="36">
        <f t="shared" si="100"/>
        <v>38</v>
      </c>
      <c r="S454" s="36">
        <f t="shared" si="101"/>
        <v>38</v>
      </c>
      <c r="T454" s="36">
        <f t="shared" si="102"/>
        <v>38</v>
      </c>
      <c r="U454" s="36">
        <f t="shared" si="113"/>
        <v>82.153999999999996</v>
      </c>
      <c r="V454" s="36">
        <f t="shared" si="103"/>
        <v>42.114000000000004</v>
      </c>
      <c r="W454" s="36">
        <f t="shared" si="104"/>
        <v>42.884</v>
      </c>
      <c r="X454" s="36">
        <f t="shared" si="105"/>
        <v>53.400000000000006</v>
      </c>
      <c r="Y454" s="36">
        <f t="shared" si="106"/>
        <v>45.634</v>
      </c>
      <c r="Z454" s="36">
        <f t="shared" si="107"/>
        <v>56.158999999999999</v>
      </c>
      <c r="AA454" s="36">
        <f t="shared" si="108"/>
        <v>40.838000000000001</v>
      </c>
      <c r="AB454" s="66">
        <f t="shared" si="109"/>
        <v>38</v>
      </c>
      <c r="AC454" s="19">
        <f t="shared" si="110"/>
        <v>6292.8571428571431</v>
      </c>
      <c r="AD454" s="20">
        <f t="shared" si="111"/>
        <v>44050</v>
      </c>
      <c r="AE454" s="192">
        <f t="shared" si="112"/>
        <v>553.18299999999999</v>
      </c>
    </row>
    <row r="455" spans="1:31" ht="15.4" x14ac:dyDescent="0.45">
      <c r="A455" s="4">
        <v>1</v>
      </c>
      <c r="B455" s="85">
        <v>4141019</v>
      </c>
      <c r="C455" s="91">
        <f t="shared" ref="C455:C518" si="114">COUNTIF($AU$7:$AU$118,B455)</f>
        <v>0</v>
      </c>
      <c r="D455" s="50" t="s">
        <v>32</v>
      </c>
      <c r="E455" s="5" t="s">
        <v>32</v>
      </c>
      <c r="F455" s="5" t="s">
        <v>32</v>
      </c>
      <c r="G455" s="5" t="s">
        <v>32</v>
      </c>
      <c r="H455" s="5">
        <v>29860</v>
      </c>
      <c r="I455" s="5">
        <v>12090</v>
      </c>
      <c r="J455" s="5">
        <v>10870</v>
      </c>
      <c r="K455" s="5">
        <v>28210</v>
      </c>
      <c r="L455" s="52">
        <v>29360</v>
      </c>
      <c r="M455" s="5">
        <v>32460</v>
      </c>
      <c r="N455" s="5">
        <v>13940</v>
      </c>
      <c r="O455" s="7" t="s">
        <v>32</v>
      </c>
      <c r="P455" s="35"/>
      <c r="Q455" s="65">
        <f t="shared" ref="Q455:Q518" si="115">IFERROR(38+IF(D455&gt;8000, 8000/1000*2.2,D455/1000*2.2)+IF(IF(D455&gt;28000,(28000-8000)/1000*4.3,(D455-8000)/1000*4.3)&lt;0,0,IF(D455&gt;28000,(28000-8000)/1000*4.3,(D455-8000)/1000*4.3))+IF(D455&gt;28000,(D455-28000)/1000*7.43,0),38)</f>
        <v>38</v>
      </c>
      <c r="R455" s="36">
        <f t="shared" ref="R455:R518" si="116">IFERROR(38+IF(E455&gt;8000, 8000/1000*2.2,E455/1000*2.2)+IF(IF(E455&gt;28000,(28000-8000)/1000*4.3,(E455-8000)/1000*4.3)&lt;0,0,IF(E455&gt;28000,(28000-8000)/1000*4.3,(E455-8000)/1000*4.3))+IF(E455&gt;28000,(E455-28000)/1000*7.43,0),38)</f>
        <v>38</v>
      </c>
      <c r="S455" s="36">
        <f t="shared" ref="S455:S518" si="117">IFERROR(38+IF(F455&gt;8000, 8000/1000*2.2,F455/1000*2.2)+IF(IF(F455&gt;28000,(28000-8000)/1000*4.3,(F455-8000)/1000*4.3)&lt;0,0,IF(F455&gt;28000,(28000-8000)/1000*4.3,(F455-8000)/1000*4.3))+IF(F455&gt;28000,(F455-28000)/1000*7.43,0),38)</f>
        <v>38</v>
      </c>
      <c r="T455" s="36">
        <f t="shared" ref="T455:T518" si="118">IFERROR(38+IF(G455&gt;8000, 8000/1000*2.2,G455/1000*2.2)+IF(IF(G455&gt;28000,(28000-8000)/1000*4.3,(G455-8000)/1000*4.3)&lt;0,0,IF(G455&gt;28000,(28000-8000)/1000*4.3,(G455-8000)/1000*4.3))+IF(G455&gt;28000,(G455-28000)/1000*7.43,0),38)</f>
        <v>38</v>
      </c>
      <c r="U455" s="36">
        <f t="shared" si="113"/>
        <v>103.69200000000001</v>
      </c>
      <c r="V455" s="36">
        <f t="shared" ref="V455:V518" si="119">IFERROR(38+IF(I455&gt;8000, 8000/1000*2.2,I455/1000*2.2)+IF(IF(I455&gt;28000,(28000-8000)/1000*4.3,(I455-8000)/1000*4.3)&lt;0,0,IF(I455&gt;28000,(28000-8000)/1000*4.3,(I455-8000)/1000*4.3))+IF(I455&gt;28000,(I455-28000)/1000*7.43,0),38)</f>
        <v>73.186999999999998</v>
      </c>
      <c r="W455" s="36">
        <f t="shared" ref="W455:W518" si="120">IFERROR(38+IF(J455&gt;8000, 8000/1000*2.2,J455/1000*2.2)+IF(IF(J455&gt;28000,(28000-8000)/1000*4.3,(J455-8000)/1000*4.3)&lt;0,0,IF(J455&gt;28000,(28000-8000)/1000*4.3,(J455-8000)/1000*4.3))+IF(J455&gt;28000,(J455-28000)/1000*7.43,0),38)</f>
        <v>67.941000000000003</v>
      </c>
      <c r="X455" s="36">
        <f t="shared" ref="X455:X518" si="121">IFERROR(38+IF(K455&gt;8000, 8000/1000*2.2,K455/1000*2.2)+IF(IF(K455&gt;28000,(28000-8000)/1000*4.3,(K455-8000)/1000*4.3)&lt;0,0,IF(K455&gt;28000,(28000-8000)/1000*4.3,(K455-8000)/1000*4.3))+IF(K455&gt;28000,(K455-28000)/1000*7.43,0),38)</f>
        <v>143.16030000000001</v>
      </c>
      <c r="Y455" s="36">
        <f t="shared" ref="Y455:Y518" si="122">IFERROR(38+IF(L455&gt;8000, 8000/1000*2.2,L455/1000*2.2)+IF(IF(L455&gt;28000,(28000-8000)/1000*4.3,(L455-8000)/1000*4.3)&lt;0,0,IF(L455&gt;28000,(28000-8000)/1000*4.3,(L455-8000)/1000*4.3))+IF(L455&gt;28000,(L455-28000)/1000*7.43,0),38)</f>
        <v>151.70480000000001</v>
      </c>
      <c r="Z455" s="36">
        <f t="shared" ref="Z455:Z518" si="123">IFERROR(38+IF(M455&gt;8000, 8000/1000*2.2,M455/1000*2.2)+IF(IF(M455&gt;28000,(28000-8000)/1000*4.3,(M455-8000)/1000*4.3)&lt;0,0,IF(M455&gt;28000,(28000-8000)/1000*4.3,(M455-8000)/1000*4.3))+IF(M455&gt;28000,(M455-28000)/1000*7.43,0),38)</f>
        <v>174.73779999999999</v>
      </c>
      <c r="AA455" s="36">
        <f t="shared" ref="AA455:AA518" si="124">IFERROR(38+IF(N455&gt;8000, 8000/1000*2.2,N455/1000*2.2)+IF(IF(N455&gt;28000,(28000-8000)/1000*4.3,(N455-8000)/1000*4.3)&lt;0,0,IF(N455&gt;28000,(28000-8000)/1000*4.3,(N455-8000)/1000*4.3))+IF(N455&gt;28000,(N455-28000)/1000*7.43,0),38)</f>
        <v>81.141999999999996</v>
      </c>
      <c r="AB455" s="66">
        <f t="shared" ref="AB455:AB518" si="125">IFERROR(38+IF(O455&gt;8000, 8000/1000*2.2,O455/1000*2.2)+IF(IF(O455&gt;28000,(28000-8000)/1000*4.3,(O455-8000)/1000*4.3)&lt;0,0,IF(O455&gt;28000,(28000-8000)/1000*4.3,(O455-8000)/1000*4.3))+IF(O455&gt;28000,(O455-28000)/1000*7.43,0),38)</f>
        <v>38</v>
      </c>
      <c r="AC455" s="19">
        <f t="shared" ref="AC455:AC518" si="126">IFERROR(AVERAGE(D455:O455),"")</f>
        <v>22398.571428571428</v>
      </c>
      <c r="AD455" s="20">
        <f t="shared" ref="AD455:AD518" si="127">SUM(D455:O455)</f>
        <v>156790</v>
      </c>
      <c r="AE455" s="192">
        <f t="shared" ref="AE455:AE518" si="128">SUM(Q455:AB455)</f>
        <v>985.56490000000008</v>
      </c>
    </row>
    <row r="456" spans="1:31" ht="15.4" x14ac:dyDescent="0.45">
      <c r="A456" s="4">
        <v>1</v>
      </c>
      <c r="B456" s="85">
        <v>4141020</v>
      </c>
      <c r="C456" s="91">
        <f t="shared" si="114"/>
        <v>0</v>
      </c>
      <c r="D456" s="50" t="s">
        <v>32</v>
      </c>
      <c r="E456" s="5" t="s">
        <v>32</v>
      </c>
      <c r="F456" s="5" t="s">
        <v>32</v>
      </c>
      <c r="G456" s="5" t="s">
        <v>32</v>
      </c>
      <c r="H456" s="5">
        <v>5600</v>
      </c>
      <c r="I456" s="5">
        <v>8020</v>
      </c>
      <c r="J456" s="5">
        <v>24200</v>
      </c>
      <c r="K456" s="5">
        <v>31880</v>
      </c>
      <c r="L456" s="52">
        <v>33210</v>
      </c>
      <c r="M456" s="5">
        <v>113240</v>
      </c>
      <c r="N456" s="5">
        <v>29070</v>
      </c>
      <c r="O456" s="7" t="s">
        <v>32</v>
      </c>
      <c r="P456" s="35"/>
      <c r="Q456" s="65">
        <f t="shared" si="115"/>
        <v>38</v>
      </c>
      <c r="R456" s="36">
        <f t="shared" si="116"/>
        <v>38</v>
      </c>
      <c r="S456" s="36">
        <f t="shared" si="117"/>
        <v>38</v>
      </c>
      <c r="T456" s="36">
        <f t="shared" si="118"/>
        <v>38</v>
      </c>
      <c r="U456" s="36">
        <f t="shared" ref="U456:U519" si="129">IFERROR(38+IF(H456&gt;40000, 40000/1000*2.2,H456/1000*2.2)+IF(IF(H456&gt;140000,(140000-40000)/1000*4.3,(H456-40000)/1000*4.3)&lt;0,0,IF(H456&gt;140000,(140000-40000)/1000*4.3,(H456-40000)/1000*4.3))+IF(H456&gt;140000,(H456-140000)/1000*7.43,0),38)</f>
        <v>50.32</v>
      </c>
      <c r="V456" s="36">
        <f t="shared" si="119"/>
        <v>55.686</v>
      </c>
      <c r="W456" s="36">
        <f t="shared" si="120"/>
        <v>125.25999999999999</v>
      </c>
      <c r="X456" s="36">
        <f t="shared" si="121"/>
        <v>170.42839999999998</v>
      </c>
      <c r="Y456" s="36">
        <f t="shared" si="122"/>
        <v>180.31029999999998</v>
      </c>
      <c r="Z456" s="36">
        <f t="shared" si="123"/>
        <v>774.93319999999994</v>
      </c>
      <c r="AA456" s="36">
        <f t="shared" si="124"/>
        <v>149.55009999999999</v>
      </c>
      <c r="AB456" s="66">
        <f t="shared" si="125"/>
        <v>38</v>
      </c>
      <c r="AC456" s="19">
        <f t="shared" si="126"/>
        <v>35031.428571428572</v>
      </c>
      <c r="AD456" s="20">
        <f t="shared" si="127"/>
        <v>245220</v>
      </c>
      <c r="AE456" s="192">
        <f t="shared" si="128"/>
        <v>1696.4879999999998</v>
      </c>
    </row>
    <row r="457" spans="1:31" ht="15.4" x14ac:dyDescent="0.45">
      <c r="A457" s="4">
        <v>1</v>
      </c>
      <c r="B457" s="85">
        <v>4141021</v>
      </c>
      <c r="C457" s="91">
        <f t="shared" si="114"/>
        <v>0</v>
      </c>
      <c r="D457" s="50" t="s">
        <v>32</v>
      </c>
      <c r="E457" s="5" t="s">
        <v>32</v>
      </c>
      <c r="F457" s="5" t="s">
        <v>32</v>
      </c>
      <c r="G457" s="5" t="s">
        <v>32</v>
      </c>
      <c r="H457" s="5">
        <v>10070</v>
      </c>
      <c r="I457" s="5">
        <v>6630</v>
      </c>
      <c r="J457" s="5">
        <v>8700</v>
      </c>
      <c r="K457" s="5">
        <v>12700</v>
      </c>
      <c r="L457" s="52">
        <v>13620</v>
      </c>
      <c r="M457" s="5">
        <v>19190</v>
      </c>
      <c r="N457" s="5">
        <v>4120</v>
      </c>
      <c r="O457" s="7" t="s">
        <v>32</v>
      </c>
      <c r="P457" s="35"/>
      <c r="Q457" s="65">
        <f t="shared" si="115"/>
        <v>38</v>
      </c>
      <c r="R457" s="36">
        <f t="shared" si="116"/>
        <v>38</v>
      </c>
      <c r="S457" s="36">
        <f t="shared" si="117"/>
        <v>38</v>
      </c>
      <c r="T457" s="36">
        <f t="shared" si="118"/>
        <v>38</v>
      </c>
      <c r="U457" s="36">
        <f t="shared" si="129"/>
        <v>60.154000000000003</v>
      </c>
      <c r="V457" s="36">
        <f t="shared" si="119"/>
        <v>52.585999999999999</v>
      </c>
      <c r="W457" s="36">
        <f t="shared" si="120"/>
        <v>58.61</v>
      </c>
      <c r="X457" s="36">
        <f t="shared" si="121"/>
        <v>75.81</v>
      </c>
      <c r="Y457" s="36">
        <f t="shared" si="122"/>
        <v>79.766000000000005</v>
      </c>
      <c r="Z457" s="36">
        <f t="shared" si="123"/>
        <v>103.717</v>
      </c>
      <c r="AA457" s="36">
        <f t="shared" si="124"/>
        <v>47.064</v>
      </c>
      <c r="AB457" s="66">
        <f t="shared" si="125"/>
        <v>38</v>
      </c>
      <c r="AC457" s="19">
        <f t="shared" si="126"/>
        <v>10718.571428571429</v>
      </c>
      <c r="AD457" s="20">
        <f t="shared" si="127"/>
        <v>75030</v>
      </c>
      <c r="AE457" s="192">
        <f t="shared" si="128"/>
        <v>667.70699999999999</v>
      </c>
    </row>
    <row r="458" spans="1:31" ht="15.4" x14ac:dyDescent="0.45">
      <c r="A458" s="4">
        <v>1</v>
      </c>
      <c r="B458" s="85">
        <v>4141022</v>
      </c>
      <c r="C458" s="91">
        <f t="shared" si="114"/>
        <v>0</v>
      </c>
      <c r="D458" s="50" t="s">
        <v>32</v>
      </c>
      <c r="E458" s="5" t="s">
        <v>32</v>
      </c>
      <c r="F458" s="5" t="s">
        <v>32</v>
      </c>
      <c r="G458" s="5" t="s">
        <v>32</v>
      </c>
      <c r="H458" s="5">
        <v>1120</v>
      </c>
      <c r="I458" s="5">
        <v>380</v>
      </c>
      <c r="J458" s="5">
        <v>730</v>
      </c>
      <c r="K458" s="5">
        <v>140</v>
      </c>
      <c r="L458" s="52">
        <v>1760</v>
      </c>
      <c r="M458" s="5">
        <v>660</v>
      </c>
      <c r="N458" s="5">
        <v>330</v>
      </c>
      <c r="O458" s="7" t="s">
        <v>32</v>
      </c>
      <c r="P458" s="35"/>
      <c r="Q458" s="65">
        <f t="shared" si="115"/>
        <v>38</v>
      </c>
      <c r="R458" s="36">
        <f t="shared" si="116"/>
        <v>38</v>
      </c>
      <c r="S458" s="36">
        <f t="shared" si="117"/>
        <v>38</v>
      </c>
      <c r="T458" s="36">
        <f t="shared" si="118"/>
        <v>38</v>
      </c>
      <c r="U458" s="36">
        <f t="shared" si="129"/>
        <v>40.463999999999999</v>
      </c>
      <c r="V458" s="36">
        <f t="shared" si="119"/>
        <v>38.835999999999999</v>
      </c>
      <c r="W458" s="36">
        <f t="shared" si="120"/>
        <v>39.606000000000002</v>
      </c>
      <c r="X458" s="36">
        <f t="shared" si="121"/>
        <v>38.308</v>
      </c>
      <c r="Y458" s="36">
        <f t="shared" si="122"/>
        <v>41.872</v>
      </c>
      <c r="Z458" s="36">
        <f t="shared" si="123"/>
        <v>39.451999999999998</v>
      </c>
      <c r="AA458" s="36">
        <f t="shared" si="124"/>
        <v>38.725999999999999</v>
      </c>
      <c r="AB458" s="66">
        <f t="shared" si="125"/>
        <v>38</v>
      </c>
      <c r="AC458" s="19">
        <f t="shared" si="126"/>
        <v>731.42857142857144</v>
      </c>
      <c r="AD458" s="20">
        <f t="shared" si="127"/>
        <v>5120</v>
      </c>
      <c r="AE458" s="192">
        <f t="shared" si="128"/>
        <v>467.26400000000001</v>
      </c>
    </row>
    <row r="459" spans="1:31" ht="15.4" x14ac:dyDescent="0.45">
      <c r="A459" s="4">
        <v>1</v>
      </c>
      <c r="B459" s="85">
        <v>4141023</v>
      </c>
      <c r="C459" s="91">
        <f t="shared" si="114"/>
        <v>0</v>
      </c>
      <c r="D459" s="50" t="s">
        <v>32</v>
      </c>
      <c r="E459" s="5" t="s">
        <v>32</v>
      </c>
      <c r="F459" s="5" t="s">
        <v>32</v>
      </c>
      <c r="G459" s="5" t="s">
        <v>32</v>
      </c>
      <c r="H459" s="5">
        <v>6610</v>
      </c>
      <c r="I459" s="5">
        <v>2840</v>
      </c>
      <c r="J459" s="5">
        <v>16760</v>
      </c>
      <c r="K459" s="5">
        <v>16670</v>
      </c>
      <c r="L459" s="52">
        <v>26500</v>
      </c>
      <c r="M459" s="5">
        <v>14900</v>
      </c>
      <c r="N459" s="5">
        <v>5780</v>
      </c>
      <c r="O459" s="7" t="s">
        <v>32</v>
      </c>
      <c r="P459" s="35"/>
      <c r="Q459" s="65">
        <f t="shared" si="115"/>
        <v>38</v>
      </c>
      <c r="R459" s="36">
        <f t="shared" si="116"/>
        <v>38</v>
      </c>
      <c r="S459" s="36">
        <f t="shared" si="117"/>
        <v>38</v>
      </c>
      <c r="T459" s="36">
        <f t="shared" si="118"/>
        <v>38</v>
      </c>
      <c r="U459" s="36">
        <f t="shared" si="129"/>
        <v>52.542000000000002</v>
      </c>
      <c r="V459" s="36">
        <f t="shared" si="119"/>
        <v>44.247999999999998</v>
      </c>
      <c r="W459" s="36">
        <f t="shared" si="120"/>
        <v>93.268000000000001</v>
      </c>
      <c r="X459" s="36">
        <f t="shared" si="121"/>
        <v>92.881</v>
      </c>
      <c r="Y459" s="36">
        <f t="shared" si="122"/>
        <v>135.15</v>
      </c>
      <c r="Z459" s="36">
        <f t="shared" si="123"/>
        <v>85.27000000000001</v>
      </c>
      <c r="AA459" s="36">
        <f t="shared" si="124"/>
        <v>50.716000000000001</v>
      </c>
      <c r="AB459" s="66">
        <f t="shared" si="125"/>
        <v>38</v>
      </c>
      <c r="AC459" s="19">
        <f t="shared" si="126"/>
        <v>12865.714285714286</v>
      </c>
      <c r="AD459" s="20">
        <f t="shared" si="127"/>
        <v>90060</v>
      </c>
      <c r="AE459" s="192">
        <f t="shared" si="128"/>
        <v>744.07499999999993</v>
      </c>
    </row>
    <row r="460" spans="1:31" ht="15.4" x14ac:dyDescent="0.45">
      <c r="A460" s="4">
        <v>1</v>
      </c>
      <c r="B460" s="85">
        <v>4141024</v>
      </c>
      <c r="C460" s="91">
        <f t="shared" si="114"/>
        <v>0</v>
      </c>
      <c r="D460" s="50" t="s">
        <v>32</v>
      </c>
      <c r="E460" s="5" t="s">
        <v>32</v>
      </c>
      <c r="F460" s="5" t="s">
        <v>32</v>
      </c>
      <c r="G460" s="5" t="s">
        <v>32</v>
      </c>
      <c r="H460" s="5">
        <v>30180</v>
      </c>
      <c r="I460" s="5">
        <v>46180</v>
      </c>
      <c r="J460" s="5">
        <v>46990</v>
      </c>
      <c r="K460" s="5">
        <v>32920</v>
      </c>
      <c r="L460" s="52">
        <v>70380</v>
      </c>
      <c r="M460" s="5">
        <v>53730</v>
      </c>
      <c r="N460" s="5">
        <v>38830</v>
      </c>
      <c r="O460" s="7" t="s">
        <v>32</v>
      </c>
      <c r="P460" s="35"/>
      <c r="Q460" s="65">
        <f t="shared" si="115"/>
        <v>38</v>
      </c>
      <c r="R460" s="36">
        <f t="shared" si="116"/>
        <v>38</v>
      </c>
      <c r="S460" s="36">
        <f t="shared" si="117"/>
        <v>38</v>
      </c>
      <c r="T460" s="36">
        <f t="shared" si="118"/>
        <v>38</v>
      </c>
      <c r="U460" s="36">
        <f t="shared" si="129"/>
        <v>104.396</v>
      </c>
      <c r="V460" s="36">
        <f t="shared" si="119"/>
        <v>276.67739999999998</v>
      </c>
      <c r="W460" s="36">
        <f t="shared" si="120"/>
        <v>282.69569999999999</v>
      </c>
      <c r="X460" s="36">
        <f t="shared" si="121"/>
        <v>178.15559999999999</v>
      </c>
      <c r="Y460" s="36">
        <f t="shared" si="122"/>
        <v>456.48339999999996</v>
      </c>
      <c r="Z460" s="36">
        <f t="shared" si="123"/>
        <v>332.77390000000003</v>
      </c>
      <c r="AA460" s="36">
        <f t="shared" si="124"/>
        <v>222.06689999999998</v>
      </c>
      <c r="AB460" s="66">
        <f t="shared" si="125"/>
        <v>38</v>
      </c>
      <c r="AC460" s="19">
        <f t="shared" si="126"/>
        <v>45601.428571428572</v>
      </c>
      <c r="AD460" s="20">
        <f t="shared" si="127"/>
        <v>319210</v>
      </c>
      <c r="AE460" s="192">
        <f t="shared" si="128"/>
        <v>2043.2489000000003</v>
      </c>
    </row>
    <row r="461" spans="1:31" ht="15.4" x14ac:dyDescent="0.45">
      <c r="A461" s="4">
        <v>1</v>
      </c>
      <c r="B461" s="85">
        <v>4141025</v>
      </c>
      <c r="C461" s="91">
        <f t="shared" si="114"/>
        <v>0</v>
      </c>
      <c r="D461" s="50" t="s">
        <v>32</v>
      </c>
      <c r="E461" s="5" t="s">
        <v>32</v>
      </c>
      <c r="F461" s="5" t="s">
        <v>32</v>
      </c>
      <c r="G461" s="5" t="s">
        <v>32</v>
      </c>
      <c r="H461" s="5">
        <v>33250</v>
      </c>
      <c r="I461" s="5">
        <v>32220</v>
      </c>
      <c r="J461" s="5">
        <v>20940</v>
      </c>
      <c r="K461" s="5">
        <v>21770</v>
      </c>
      <c r="L461" s="52">
        <v>20970</v>
      </c>
      <c r="M461" s="5">
        <v>22260</v>
      </c>
      <c r="N461" s="5">
        <v>1740</v>
      </c>
      <c r="O461" s="7" t="s">
        <v>32</v>
      </c>
      <c r="P461" s="35"/>
      <c r="Q461" s="65">
        <f t="shared" si="115"/>
        <v>38</v>
      </c>
      <c r="R461" s="36">
        <f t="shared" si="116"/>
        <v>38</v>
      </c>
      <c r="S461" s="36">
        <f t="shared" si="117"/>
        <v>38</v>
      </c>
      <c r="T461" s="36">
        <f t="shared" si="118"/>
        <v>38</v>
      </c>
      <c r="U461" s="36">
        <f t="shared" si="129"/>
        <v>111.15</v>
      </c>
      <c r="V461" s="36">
        <f t="shared" si="119"/>
        <v>172.9546</v>
      </c>
      <c r="W461" s="36">
        <f t="shared" si="120"/>
        <v>111.24199999999999</v>
      </c>
      <c r="X461" s="36">
        <f t="shared" si="121"/>
        <v>114.81100000000001</v>
      </c>
      <c r="Y461" s="36">
        <f t="shared" si="122"/>
        <v>111.37100000000001</v>
      </c>
      <c r="Z461" s="36">
        <f t="shared" si="123"/>
        <v>116.91800000000001</v>
      </c>
      <c r="AA461" s="36">
        <f t="shared" si="124"/>
        <v>41.828000000000003</v>
      </c>
      <c r="AB461" s="66">
        <f t="shared" si="125"/>
        <v>38</v>
      </c>
      <c r="AC461" s="19">
        <f t="shared" si="126"/>
        <v>21878.571428571428</v>
      </c>
      <c r="AD461" s="20">
        <f t="shared" si="127"/>
        <v>153150</v>
      </c>
      <c r="AE461" s="192">
        <f t="shared" si="128"/>
        <v>970.27459999999996</v>
      </c>
    </row>
    <row r="462" spans="1:31" ht="15.4" x14ac:dyDescent="0.45">
      <c r="A462" s="4">
        <v>1</v>
      </c>
      <c r="B462" s="85">
        <v>4141026</v>
      </c>
      <c r="C462" s="91">
        <f t="shared" si="114"/>
        <v>0</v>
      </c>
      <c r="D462" s="50" t="s">
        <v>32</v>
      </c>
      <c r="E462" s="5" t="s">
        <v>32</v>
      </c>
      <c r="F462" s="5" t="s">
        <v>32</v>
      </c>
      <c r="G462" s="5" t="s">
        <v>32</v>
      </c>
      <c r="H462" s="5">
        <v>6200</v>
      </c>
      <c r="I462" s="5">
        <v>3240</v>
      </c>
      <c r="J462" s="5">
        <v>25920</v>
      </c>
      <c r="K462" s="5">
        <v>14080</v>
      </c>
      <c r="L462" s="52">
        <v>18610</v>
      </c>
      <c r="M462" s="5">
        <v>12260</v>
      </c>
      <c r="N462" s="5">
        <v>2970</v>
      </c>
      <c r="O462" s="7" t="s">
        <v>32</v>
      </c>
      <c r="P462" s="35"/>
      <c r="Q462" s="65">
        <f t="shared" si="115"/>
        <v>38</v>
      </c>
      <c r="R462" s="36">
        <f t="shared" si="116"/>
        <v>38</v>
      </c>
      <c r="S462" s="36">
        <f t="shared" si="117"/>
        <v>38</v>
      </c>
      <c r="T462" s="36">
        <f t="shared" si="118"/>
        <v>38</v>
      </c>
      <c r="U462" s="36">
        <f t="shared" si="129"/>
        <v>51.64</v>
      </c>
      <c r="V462" s="36">
        <f t="shared" si="119"/>
        <v>45.128</v>
      </c>
      <c r="W462" s="36">
        <f t="shared" si="120"/>
        <v>132.65600000000001</v>
      </c>
      <c r="X462" s="36">
        <f t="shared" si="121"/>
        <v>81.744</v>
      </c>
      <c r="Y462" s="36">
        <f t="shared" si="122"/>
        <v>101.223</v>
      </c>
      <c r="Z462" s="36">
        <f t="shared" si="123"/>
        <v>73.918000000000006</v>
      </c>
      <c r="AA462" s="36">
        <f t="shared" si="124"/>
        <v>44.533999999999999</v>
      </c>
      <c r="AB462" s="66">
        <f t="shared" si="125"/>
        <v>38</v>
      </c>
      <c r="AC462" s="19">
        <f t="shared" si="126"/>
        <v>11897.142857142857</v>
      </c>
      <c r="AD462" s="20">
        <f t="shared" si="127"/>
        <v>83280</v>
      </c>
      <c r="AE462" s="192">
        <f t="shared" si="128"/>
        <v>720.84299999999996</v>
      </c>
    </row>
    <row r="463" spans="1:31" ht="15.4" x14ac:dyDescent="0.45">
      <c r="A463" s="4">
        <v>1</v>
      </c>
      <c r="B463" s="85">
        <v>4141027</v>
      </c>
      <c r="C463" s="91">
        <f t="shared" si="114"/>
        <v>0</v>
      </c>
      <c r="D463" s="50" t="s">
        <v>32</v>
      </c>
      <c r="E463" s="5" t="s">
        <v>32</v>
      </c>
      <c r="F463" s="5" t="s">
        <v>32</v>
      </c>
      <c r="G463" s="5" t="s">
        <v>32</v>
      </c>
      <c r="H463" s="5">
        <v>17720</v>
      </c>
      <c r="I463" s="5">
        <v>4140</v>
      </c>
      <c r="J463" s="5">
        <v>4510</v>
      </c>
      <c r="K463" s="5">
        <v>4160</v>
      </c>
      <c r="L463" s="52">
        <v>6780</v>
      </c>
      <c r="M463" s="5">
        <v>6290</v>
      </c>
      <c r="N463" s="5">
        <v>3930</v>
      </c>
      <c r="O463" s="7" t="s">
        <v>32</v>
      </c>
      <c r="P463" s="35"/>
      <c r="Q463" s="65">
        <f t="shared" si="115"/>
        <v>38</v>
      </c>
      <c r="R463" s="36">
        <f t="shared" si="116"/>
        <v>38</v>
      </c>
      <c r="S463" s="36">
        <f t="shared" si="117"/>
        <v>38</v>
      </c>
      <c r="T463" s="36">
        <f t="shared" si="118"/>
        <v>38</v>
      </c>
      <c r="U463" s="36">
        <f t="shared" si="129"/>
        <v>76.984000000000009</v>
      </c>
      <c r="V463" s="36">
        <f t="shared" si="119"/>
        <v>47.108000000000004</v>
      </c>
      <c r="W463" s="36">
        <f t="shared" si="120"/>
        <v>47.921999999999997</v>
      </c>
      <c r="X463" s="36">
        <f t="shared" si="121"/>
        <v>47.152000000000001</v>
      </c>
      <c r="Y463" s="36">
        <f t="shared" si="122"/>
        <v>52.916000000000004</v>
      </c>
      <c r="Z463" s="36">
        <f t="shared" si="123"/>
        <v>51.838000000000001</v>
      </c>
      <c r="AA463" s="36">
        <f t="shared" si="124"/>
        <v>46.646000000000001</v>
      </c>
      <c r="AB463" s="66">
        <f t="shared" si="125"/>
        <v>38</v>
      </c>
      <c r="AC463" s="19">
        <f t="shared" si="126"/>
        <v>6790</v>
      </c>
      <c r="AD463" s="20">
        <f t="shared" si="127"/>
        <v>47530</v>
      </c>
      <c r="AE463" s="192">
        <f t="shared" si="128"/>
        <v>560.56600000000003</v>
      </c>
    </row>
    <row r="464" spans="1:31" ht="15.4" x14ac:dyDescent="0.45">
      <c r="A464" s="4">
        <v>1</v>
      </c>
      <c r="B464" s="85">
        <v>4161128</v>
      </c>
      <c r="C464" s="91">
        <f t="shared" si="114"/>
        <v>0</v>
      </c>
      <c r="D464" s="50" t="s">
        <v>32</v>
      </c>
      <c r="E464" s="5" t="s">
        <v>32</v>
      </c>
      <c r="F464" s="5" t="s">
        <v>32</v>
      </c>
      <c r="G464" s="5" t="s">
        <v>32</v>
      </c>
      <c r="H464" s="5">
        <v>15960</v>
      </c>
      <c r="I464" s="5">
        <v>17240</v>
      </c>
      <c r="J464" s="5">
        <v>34920</v>
      </c>
      <c r="K464" s="5">
        <v>35420</v>
      </c>
      <c r="L464" s="52">
        <v>37790</v>
      </c>
      <c r="M464" s="5">
        <v>26760</v>
      </c>
      <c r="N464" s="5">
        <v>3920</v>
      </c>
      <c r="O464" s="7" t="s">
        <v>32</v>
      </c>
      <c r="P464" s="35"/>
      <c r="Q464" s="65">
        <f t="shared" si="115"/>
        <v>38</v>
      </c>
      <c r="R464" s="36">
        <f t="shared" si="116"/>
        <v>38</v>
      </c>
      <c r="S464" s="36">
        <f t="shared" si="117"/>
        <v>38</v>
      </c>
      <c r="T464" s="36">
        <f t="shared" si="118"/>
        <v>38</v>
      </c>
      <c r="U464" s="36">
        <f t="shared" si="129"/>
        <v>73.111999999999995</v>
      </c>
      <c r="V464" s="36">
        <f t="shared" si="119"/>
        <v>95.331999999999994</v>
      </c>
      <c r="W464" s="36">
        <f t="shared" si="120"/>
        <v>193.01560000000001</v>
      </c>
      <c r="X464" s="36">
        <f t="shared" si="121"/>
        <v>196.73059999999998</v>
      </c>
      <c r="Y464" s="36">
        <f t="shared" si="122"/>
        <v>214.33969999999999</v>
      </c>
      <c r="Z464" s="36">
        <f t="shared" si="123"/>
        <v>136.268</v>
      </c>
      <c r="AA464" s="36">
        <f t="shared" si="124"/>
        <v>46.624000000000002</v>
      </c>
      <c r="AB464" s="66">
        <f t="shared" si="125"/>
        <v>38</v>
      </c>
      <c r="AC464" s="19">
        <f t="shared" si="126"/>
        <v>24572.857142857141</v>
      </c>
      <c r="AD464" s="20">
        <f t="shared" si="127"/>
        <v>172010</v>
      </c>
      <c r="AE464" s="192">
        <f t="shared" si="128"/>
        <v>1145.4218999999998</v>
      </c>
    </row>
    <row r="465" spans="1:31" ht="15.4" x14ac:dyDescent="0.45">
      <c r="A465" s="4">
        <v>1</v>
      </c>
      <c r="B465" s="85">
        <v>4161129</v>
      </c>
      <c r="C465" s="91">
        <f t="shared" si="114"/>
        <v>0</v>
      </c>
      <c r="D465" s="50" t="s">
        <v>32</v>
      </c>
      <c r="E465" s="5" t="s">
        <v>32</v>
      </c>
      <c r="F465" s="5" t="s">
        <v>32</v>
      </c>
      <c r="G465" s="5" t="s">
        <v>32</v>
      </c>
      <c r="H465" s="5">
        <v>1450</v>
      </c>
      <c r="I465" s="5">
        <v>910</v>
      </c>
      <c r="J465" s="5">
        <v>42100</v>
      </c>
      <c r="K465" s="5">
        <v>59700</v>
      </c>
      <c r="L465" s="52">
        <v>358050</v>
      </c>
      <c r="M465" s="5">
        <v>2535</v>
      </c>
      <c r="N465" s="5">
        <v>340</v>
      </c>
      <c r="O465" s="7" t="s">
        <v>32</v>
      </c>
      <c r="P465" s="35"/>
      <c r="Q465" s="65">
        <f t="shared" si="115"/>
        <v>38</v>
      </c>
      <c r="R465" s="36">
        <f t="shared" si="116"/>
        <v>38</v>
      </c>
      <c r="S465" s="36">
        <f t="shared" si="117"/>
        <v>38</v>
      </c>
      <c r="T465" s="36">
        <f t="shared" si="118"/>
        <v>38</v>
      </c>
      <c r="U465" s="36">
        <f t="shared" si="129"/>
        <v>41.19</v>
      </c>
      <c r="V465" s="36">
        <f t="shared" si="119"/>
        <v>40.002000000000002</v>
      </c>
      <c r="W465" s="36">
        <f t="shared" si="120"/>
        <v>246.363</v>
      </c>
      <c r="X465" s="36">
        <f t="shared" si="121"/>
        <v>377.13099999999997</v>
      </c>
      <c r="Y465" s="36">
        <f t="shared" si="122"/>
        <v>2593.8714999999997</v>
      </c>
      <c r="Z465" s="36">
        <f t="shared" si="123"/>
        <v>43.576999999999998</v>
      </c>
      <c r="AA465" s="36">
        <f t="shared" si="124"/>
        <v>38.747999999999998</v>
      </c>
      <c r="AB465" s="66">
        <f t="shared" si="125"/>
        <v>38</v>
      </c>
      <c r="AC465" s="19">
        <f t="shared" si="126"/>
        <v>66440.71428571429</v>
      </c>
      <c r="AD465" s="20">
        <f t="shared" si="127"/>
        <v>465085</v>
      </c>
      <c r="AE465" s="192">
        <f t="shared" si="128"/>
        <v>3570.8825000000002</v>
      </c>
    </row>
    <row r="466" spans="1:31" ht="15.4" x14ac:dyDescent="0.45">
      <c r="A466" s="4">
        <v>1</v>
      </c>
      <c r="B466" s="85">
        <v>4161130</v>
      </c>
      <c r="C466" s="91">
        <f t="shared" si="114"/>
        <v>0</v>
      </c>
      <c r="D466" s="50" t="s">
        <v>32</v>
      </c>
      <c r="E466" s="5" t="s">
        <v>32</v>
      </c>
      <c r="F466" s="5" t="s">
        <v>32</v>
      </c>
      <c r="G466" s="5" t="s">
        <v>32</v>
      </c>
      <c r="H466" s="5">
        <v>20410</v>
      </c>
      <c r="I466" s="5">
        <v>10290</v>
      </c>
      <c r="J466" s="5">
        <v>16500</v>
      </c>
      <c r="K466" s="5">
        <v>18220</v>
      </c>
      <c r="L466" s="52">
        <v>23860</v>
      </c>
      <c r="M466" s="5">
        <v>18770</v>
      </c>
      <c r="N466" s="5">
        <v>2210</v>
      </c>
      <c r="O466" s="7" t="s">
        <v>32</v>
      </c>
      <c r="P466" s="35"/>
      <c r="Q466" s="65">
        <f t="shared" si="115"/>
        <v>38</v>
      </c>
      <c r="R466" s="36">
        <f t="shared" si="116"/>
        <v>38</v>
      </c>
      <c r="S466" s="36">
        <f t="shared" si="117"/>
        <v>38</v>
      </c>
      <c r="T466" s="36">
        <f t="shared" si="118"/>
        <v>38</v>
      </c>
      <c r="U466" s="36">
        <f t="shared" si="129"/>
        <v>82.902000000000001</v>
      </c>
      <c r="V466" s="36">
        <f t="shared" si="119"/>
        <v>65.447000000000003</v>
      </c>
      <c r="W466" s="36">
        <f t="shared" si="120"/>
        <v>92.15</v>
      </c>
      <c r="X466" s="36">
        <f t="shared" si="121"/>
        <v>99.545999999999992</v>
      </c>
      <c r="Y466" s="36">
        <f t="shared" si="122"/>
        <v>123.798</v>
      </c>
      <c r="Z466" s="36">
        <f t="shared" si="123"/>
        <v>101.911</v>
      </c>
      <c r="AA466" s="36">
        <f t="shared" si="124"/>
        <v>42.862000000000002</v>
      </c>
      <c r="AB466" s="66">
        <f t="shared" si="125"/>
        <v>38</v>
      </c>
      <c r="AC466" s="19">
        <f t="shared" si="126"/>
        <v>15751.428571428571</v>
      </c>
      <c r="AD466" s="20">
        <f t="shared" si="127"/>
        <v>110260</v>
      </c>
      <c r="AE466" s="192">
        <f t="shared" si="128"/>
        <v>798.6160000000001</v>
      </c>
    </row>
    <row r="467" spans="1:31" ht="15.4" x14ac:dyDescent="0.45">
      <c r="A467" s="4">
        <v>1</v>
      </c>
      <c r="B467" s="85">
        <v>4161131</v>
      </c>
      <c r="C467" s="91">
        <f t="shared" si="114"/>
        <v>0</v>
      </c>
      <c r="D467" s="50" t="s">
        <v>32</v>
      </c>
      <c r="E467" s="5" t="s">
        <v>32</v>
      </c>
      <c r="F467" s="5" t="s">
        <v>32</v>
      </c>
      <c r="G467" s="5" t="s">
        <v>32</v>
      </c>
      <c r="H467" s="5">
        <v>7920</v>
      </c>
      <c r="I467" s="5">
        <v>6510</v>
      </c>
      <c r="J467" s="5">
        <v>10920</v>
      </c>
      <c r="K467" s="5">
        <v>5170</v>
      </c>
      <c r="L467" s="52">
        <v>13610</v>
      </c>
      <c r="M467" s="5">
        <v>6850</v>
      </c>
      <c r="N467" s="5">
        <v>930</v>
      </c>
      <c r="O467" s="7" t="s">
        <v>32</v>
      </c>
      <c r="P467" s="35"/>
      <c r="Q467" s="65">
        <f t="shared" si="115"/>
        <v>38</v>
      </c>
      <c r="R467" s="36">
        <f t="shared" si="116"/>
        <v>38</v>
      </c>
      <c r="S467" s="36">
        <f t="shared" si="117"/>
        <v>38</v>
      </c>
      <c r="T467" s="36">
        <f t="shared" si="118"/>
        <v>38</v>
      </c>
      <c r="U467" s="36">
        <f t="shared" si="129"/>
        <v>55.423999999999999</v>
      </c>
      <c r="V467" s="36">
        <f t="shared" si="119"/>
        <v>52.322000000000003</v>
      </c>
      <c r="W467" s="36">
        <f t="shared" si="120"/>
        <v>68.156000000000006</v>
      </c>
      <c r="X467" s="36">
        <f t="shared" si="121"/>
        <v>49.374000000000002</v>
      </c>
      <c r="Y467" s="36">
        <f t="shared" si="122"/>
        <v>79.722999999999999</v>
      </c>
      <c r="Z467" s="36">
        <f t="shared" si="123"/>
        <v>53.07</v>
      </c>
      <c r="AA467" s="36">
        <f t="shared" si="124"/>
        <v>40.045999999999999</v>
      </c>
      <c r="AB467" s="66">
        <f t="shared" si="125"/>
        <v>38</v>
      </c>
      <c r="AC467" s="19">
        <f t="shared" si="126"/>
        <v>7415.7142857142853</v>
      </c>
      <c r="AD467" s="20">
        <f t="shared" si="127"/>
        <v>51910</v>
      </c>
      <c r="AE467" s="192">
        <f t="shared" si="128"/>
        <v>588.11500000000001</v>
      </c>
    </row>
    <row r="468" spans="1:31" ht="15.4" x14ac:dyDescent="0.45">
      <c r="A468" s="4">
        <v>1</v>
      </c>
      <c r="B468" s="85">
        <v>4161132</v>
      </c>
      <c r="C468" s="91">
        <f t="shared" si="114"/>
        <v>0</v>
      </c>
      <c r="D468" s="50" t="s">
        <v>32</v>
      </c>
      <c r="E468" s="5" t="s">
        <v>32</v>
      </c>
      <c r="F468" s="5" t="s">
        <v>32</v>
      </c>
      <c r="G468" s="5" t="s">
        <v>32</v>
      </c>
      <c r="H468" s="5">
        <v>13040</v>
      </c>
      <c r="I468" s="5">
        <v>20170</v>
      </c>
      <c r="J468" s="5">
        <v>18970</v>
      </c>
      <c r="K468" s="5">
        <v>13950</v>
      </c>
      <c r="L468" s="52">
        <v>18300</v>
      </c>
      <c r="M468" s="5">
        <v>16990</v>
      </c>
      <c r="N468" s="5">
        <v>4380</v>
      </c>
      <c r="O468" s="7" t="s">
        <v>32</v>
      </c>
      <c r="P468" s="35"/>
      <c r="Q468" s="65">
        <f t="shared" si="115"/>
        <v>38</v>
      </c>
      <c r="R468" s="36">
        <f t="shared" si="116"/>
        <v>38</v>
      </c>
      <c r="S468" s="36">
        <f t="shared" si="117"/>
        <v>38</v>
      </c>
      <c r="T468" s="36">
        <f t="shared" si="118"/>
        <v>38</v>
      </c>
      <c r="U468" s="36">
        <f t="shared" si="129"/>
        <v>66.688000000000002</v>
      </c>
      <c r="V468" s="36">
        <f t="shared" si="119"/>
        <v>107.931</v>
      </c>
      <c r="W468" s="36">
        <f t="shared" si="120"/>
        <v>102.771</v>
      </c>
      <c r="X468" s="36">
        <f t="shared" si="121"/>
        <v>81.185000000000002</v>
      </c>
      <c r="Y468" s="36">
        <f t="shared" si="122"/>
        <v>99.89</v>
      </c>
      <c r="Z468" s="36">
        <f t="shared" si="123"/>
        <v>94.257000000000005</v>
      </c>
      <c r="AA468" s="36">
        <f t="shared" si="124"/>
        <v>47.636000000000003</v>
      </c>
      <c r="AB468" s="66">
        <f t="shared" si="125"/>
        <v>38</v>
      </c>
      <c r="AC468" s="19">
        <f t="shared" si="126"/>
        <v>15114.285714285714</v>
      </c>
      <c r="AD468" s="20">
        <f t="shared" si="127"/>
        <v>105800</v>
      </c>
      <c r="AE468" s="192">
        <f t="shared" si="128"/>
        <v>790.35799999999995</v>
      </c>
    </row>
    <row r="469" spans="1:31" ht="15.4" x14ac:dyDescent="0.45">
      <c r="A469" s="4">
        <v>1</v>
      </c>
      <c r="B469" s="85">
        <v>4161133</v>
      </c>
      <c r="C469" s="91">
        <f t="shared" si="114"/>
        <v>0</v>
      </c>
      <c r="D469" s="50" t="s">
        <v>32</v>
      </c>
      <c r="E469" s="5" t="s">
        <v>32</v>
      </c>
      <c r="F469" s="5" t="s">
        <v>32</v>
      </c>
      <c r="G469" s="5" t="s">
        <v>32</v>
      </c>
      <c r="H469" s="5">
        <v>8070</v>
      </c>
      <c r="I469" s="5">
        <v>10210</v>
      </c>
      <c r="J469" s="5">
        <v>10210</v>
      </c>
      <c r="K469" s="5">
        <v>14140</v>
      </c>
      <c r="L469" s="52">
        <v>61760</v>
      </c>
      <c r="M469" s="5">
        <v>29630</v>
      </c>
      <c r="N469" s="5">
        <v>2670</v>
      </c>
      <c r="O469" s="7" t="s">
        <v>32</v>
      </c>
      <c r="P469" s="35"/>
      <c r="Q469" s="65">
        <f t="shared" si="115"/>
        <v>38</v>
      </c>
      <c r="R469" s="36">
        <f t="shared" si="116"/>
        <v>38</v>
      </c>
      <c r="S469" s="36">
        <f t="shared" si="117"/>
        <v>38</v>
      </c>
      <c r="T469" s="36">
        <f t="shared" si="118"/>
        <v>38</v>
      </c>
      <c r="U469" s="36">
        <f t="shared" si="129"/>
        <v>55.754000000000005</v>
      </c>
      <c r="V469" s="36">
        <f t="shared" si="119"/>
        <v>65.103000000000009</v>
      </c>
      <c r="W469" s="36">
        <f t="shared" si="120"/>
        <v>65.103000000000009</v>
      </c>
      <c r="X469" s="36">
        <f t="shared" si="121"/>
        <v>82.001999999999995</v>
      </c>
      <c r="Y469" s="36">
        <f t="shared" si="122"/>
        <v>392.43679999999995</v>
      </c>
      <c r="Z469" s="36">
        <f t="shared" si="123"/>
        <v>153.71089999999998</v>
      </c>
      <c r="AA469" s="36">
        <f t="shared" si="124"/>
        <v>43.874000000000002</v>
      </c>
      <c r="AB469" s="66">
        <f t="shared" si="125"/>
        <v>38</v>
      </c>
      <c r="AC469" s="19">
        <f t="shared" si="126"/>
        <v>19527.142857142859</v>
      </c>
      <c r="AD469" s="20">
        <f t="shared" si="127"/>
        <v>136690</v>
      </c>
      <c r="AE469" s="192">
        <f t="shared" si="128"/>
        <v>1047.9837</v>
      </c>
    </row>
    <row r="470" spans="1:31" ht="15.4" x14ac:dyDescent="0.45">
      <c r="A470" s="4">
        <v>1</v>
      </c>
      <c r="B470" s="85">
        <v>4161134</v>
      </c>
      <c r="C470" s="91">
        <f t="shared" si="114"/>
        <v>0</v>
      </c>
      <c r="D470" s="50" t="s">
        <v>32</v>
      </c>
      <c r="E470" s="5" t="s">
        <v>32</v>
      </c>
      <c r="F470" s="5" t="s">
        <v>32</v>
      </c>
      <c r="G470" s="5" t="s">
        <v>32</v>
      </c>
      <c r="H470" s="5">
        <v>10910</v>
      </c>
      <c r="I470" s="5">
        <v>1090</v>
      </c>
      <c r="J470" s="5">
        <v>2460</v>
      </c>
      <c r="K470" s="5">
        <v>4520</v>
      </c>
      <c r="L470" s="52" t="s">
        <v>32</v>
      </c>
      <c r="M470" s="5">
        <v>5500</v>
      </c>
      <c r="N470" s="5">
        <v>1120</v>
      </c>
      <c r="O470" s="7" t="s">
        <v>32</v>
      </c>
      <c r="P470" s="35"/>
      <c r="Q470" s="65">
        <f t="shared" si="115"/>
        <v>38</v>
      </c>
      <c r="R470" s="36">
        <f t="shared" si="116"/>
        <v>38</v>
      </c>
      <c r="S470" s="36">
        <f t="shared" si="117"/>
        <v>38</v>
      </c>
      <c r="T470" s="36">
        <f t="shared" si="118"/>
        <v>38</v>
      </c>
      <c r="U470" s="36">
        <f t="shared" si="129"/>
        <v>62.002000000000002</v>
      </c>
      <c r="V470" s="36">
        <f t="shared" si="119"/>
        <v>40.398000000000003</v>
      </c>
      <c r="W470" s="36">
        <f t="shared" si="120"/>
        <v>43.411999999999999</v>
      </c>
      <c r="X470" s="36">
        <f t="shared" si="121"/>
        <v>47.944000000000003</v>
      </c>
      <c r="Y470" s="36">
        <f t="shared" si="122"/>
        <v>38</v>
      </c>
      <c r="Z470" s="36">
        <f t="shared" si="123"/>
        <v>50.1</v>
      </c>
      <c r="AA470" s="36">
        <f t="shared" si="124"/>
        <v>40.463999999999999</v>
      </c>
      <c r="AB470" s="66">
        <f t="shared" si="125"/>
        <v>38</v>
      </c>
      <c r="AC470" s="19">
        <f t="shared" si="126"/>
        <v>4266.666666666667</v>
      </c>
      <c r="AD470" s="20">
        <f t="shared" si="127"/>
        <v>25600</v>
      </c>
      <c r="AE470" s="192">
        <f t="shared" si="128"/>
        <v>512.32000000000005</v>
      </c>
    </row>
    <row r="471" spans="1:31" ht="15.4" x14ac:dyDescent="0.45">
      <c r="A471" s="4">
        <v>1</v>
      </c>
      <c r="B471" s="85">
        <v>4161135</v>
      </c>
      <c r="C471" s="91">
        <f t="shared" si="114"/>
        <v>0</v>
      </c>
      <c r="D471" s="50" t="s">
        <v>32</v>
      </c>
      <c r="E471" s="5" t="s">
        <v>32</v>
      </c>
      <c r="F471" s="5" t="s">
        <v>32</v>
      </c>
      <c r="G471" s="5" t="s">
        <v>32</v>
      </c>
      <c r="H471" s="5">
        <v>15370</v>
      </c>
      <c r="I471" s="5">
        <v>6420</v>
      </c>
      <c r="J471" s="5">
        <v>24260</v>
      </c>
      <c r="K471" s="5">
        <v>23520</v>
      </c>
      <c r="L471" s="52">
        <v>30140</v>
      </c>
      <c r="M471" s="5">
        <v>17770</v>
      </c>
      <c r="N471" s="5">
        <v>3630</v>
      </c>
      <c r="O471" s="7" t="s">
        <v>32</v>
      </c>
      <c r="P471" s="35"/>
      <c r="Q471" s="65">
        <f t="shared" si="115"/>
        <v>38</v>
      </c>
      <c r="R471" s="36">
        <f t="shared" si="116"/>
        <v>38</v>
      </c>
      <c r="S471" s="36">
        <f t="shared" si="117"/>
        <v>38</v>
      </c>
      <c r="T471" s="36">
        <f t="shared" si="118"/>
        <v>38</v>
      </c>
      <c r="U471" s="36">
        <f t="shared" si="129"/>
        <v>71.813999999999993</v>
      </c>
      <c r="V471" s="36">
        <f t="shared" si="119"/>
        <v>52.124000000000002</v>
      </c>
      <c r="W471" s="36">
        <f t="shared" si="120"/>
        <v>125.518</v>
      </c>
      <c r="X471" s="36">
        <f t="shared" si="121"/>
        <v>122.33599999999998</v>
      </c>
      <c r="Y471" s="36">
        <f t="shared" si="122"/>
        <v>157.50020000000001</v>
      </c>
      <c r="Z471" s="36">
        <f t="shared" si="123"/>
        <v>97.61099999999999</v>
      </c>
      <c r="AA471" s="36">
        <f t="shared" si="124"/>
        <v>45.986000000000004</v>
      </c>
      <c r="AB471" s="66">
        <f t="shared" si="125"/>
        <v>38</v>
      </c>
      <c r="AC471" s="19">
        <f t="shared" si="126"/>
        <v>17301.428571428572</v>
      </c>
      <c r="AD471" s="20">
        <f t="shared" si="127"/>
        <v>121110</v>
      </c>
      <c r="AE471" s="192">
        <f t="shared" si="128"/>
        <v>862.88920000000007</v>
      </c>
    </row>
    <row r="472" spans="1:31" ht="15.4" x14ac:dyDescent="0.45">
      <c r="A472" s="4">
        <v>1</v>
      </c>
      <c r="B472" s="85">
        <v>4161136</v>
      </c>
      <c r="C472" s="91">
        <f t="shared" si="114"/>
        <v>0</v>
      </c>
      <c r="D472" s="50" t="s">
        <v>32</v>
      </c>
      <c r="E472" s="5" t="s">
        <v>32</v>
      </c>
      <c r="F472" s="5" t="s">
        <v>32</v>
      </c>
      <c r="G472" s="5" t="s">
        <v>32</v>
      </c>
      <c r="H472" s="5">
        <v>17590</v>
      </c>
      <c r="I472" s="5">
        <v>9070</v>
      </c>
      <c r="J472" s="5">
        <v>24370</v>
      </c>
      <c r="K472" s="5">
        <v>19010</v>
      </c>
      <c r="L472" s="52">
        <v>23930</v>
      </c>
      <c r="M472" s="5">
        <v>16120</v>
      </c>
      <c r="N472" s="5">
        <v>4570</v>
      </c>
      <c r="O472" s="7" t="s">
        <v>32</v>
      </c>
      <c r="P472" s="35"/>
      <c r="Q472" s="65">
        <f t="shared" si="115"/>
        <v>38</v>
      </c>
      <c r="R472" s="36">
        <f t="shared" si="116"/>
        <v>38</v>
      </c>
      <c r="S472" s="36">
        <f t="shared" si="117"/>
        <v>38</v>
      </c>
      <c r="T472" s="36">
        <f t="shared" si="118"/>
        <v>38</v>
      </c>
      <c r="U472" s="36">
        <f t="shared" si="129"/>
        <v>76.698000000000008</v>
      </c>
      <c r="V472" s="36">
        <f t="shared" si="119"/>
        <v>60.201000000000001</v>
      </c>
      <c r="W472" s="36">
        <f t="shared" si="120"/>
        <v>125.99100000000001</v>
      </c>
      <c r="X472" s="36">
        <f t="shared" si="121"/>
        <v>102.943</v>
      </c>
      <c r="Y472" s="36">
        <f t="shared" si="122"/>
        <v>124.09899999999999</v>
      </c>
      <c r="Z472" s="36">
        <f t="shared" si="123"/>
        <v>90.515999999999991</v>
      </c>
      <c r="AA472" s="36">
        <f t="shared" si="124"/>
        <v>48.054000000000002</v>
      </c>
      <c r="AB472" s="66">
        <f t="shared" si="125"/>
        <v>38</v>
      </c>
      <c r="AC472" s="19">
        <f t="shared" si="126"/>
        <v>16380</v>
      </c>
      <c r="AD472" s="20">
        <f t="shared" si="127"/>
        <v>114660</v>
      </c>
      <c r="AE472" s="192">
        <f t="shared" si="128"/>
        <v>818.50199999999995</v>
      </c>
    </row>
    <row r="473" spans="1:31" ht="15.4" x14ac:dyDescent="0.45">
      <c r="A473" s="4">
        <v>1</v>
      </c>
      <c r="B473" s="85">
        <v>4161137</v>
      </c>
      <c r="C473" s="91">
        <f t="shared" si="114"/>
        <v>0</v>
      </c>
      <c r="D473" s="50" t="s">
        <v>32</v>
      </c>
      <c r="E473" s="5" t="s">
        <v>32</v>
      </c>
      <c r="F473" s="5" t="s">
        <v>32</v>
      </c>
      <c r="G473" s="5" t="s">
        <v>32</v>
      </c>
      <c r="H473" s="5">
        <v>21990</v>
      </c>
      <c r="I473" s="5">
        <v>7520</v>
      </c>
      <c r="J473" s="5">
        <v>7220</v>
      </c>
      <c r="K473" s="5">
        <v>11380</v>
      </c>
      <c r="L473" s="52">
        <v>10840</v>
      </c>
      <c r="M473" s="5">
        <v>7730</v>
      </c>
      <c r="N473" s="5">
        <v>5060</v>
      </c>
      <c r="O473" s="7" t="s">
        <v>32</v>
      </c>
      <c r="P473" s="35"/>
      <c r="Q473" s="65">
        <f t="shared" si="115"/>
        <v>38</v>
      </c>
      <c r="R473" s="36">
        <f t="shared" si="116"/>
        <v>38</v>
      </c>
      <c r="S473" s="36">
        <f t="shared" si="117"/>
        <v>38</v>
      </c>
      <c r="T473" s="36">
        <f t="shared" si="118"/>
        <v>38</v>
      </c>
      <c r="U473" s="36">
        <f t="shared" si="129"/>
        <v>86.378</v>
      </c>
      <c r="V473" s="36">
        <f t="shared" si="119"/>
        <v>54.543999999999997</v>
      </c>
      <c r="W473" s="36">
        <f t="shared" si="120"/>
        <v>53.884</v>
      </c>
      <c r="X473" s="36">
        <f t="shared" si="121"/>
        <v>70.134</v>
      </c>
      <c r="Y473" s="36">
        <f t="shared" si="122"/>
        <v>67.811999999999998</v>
      </c>
      <c r="Z473" s="36">
        <f t="shared" si="123"/>
        <v>55.006</v>
      </c>
      <c r="AA473" s="36">
        <f t="shared" si="124"/>
        <v>49.131999999999998</v>
      </c>
      <c r="AB473" s="66">
        <f t="shared" si="125"/>
        <v>38</v>
      </c>
      <c r="AC473" s="19">
        <f t="shared" si="126"/>
        <v>10248.571428571429</v>
      </c>
      <c r="AD473" s="20">
        <f t="shared" si="127"/>
        <v>71740</v>
      </c>
      <c r="AE473" s="192">
        <f t="shared" si="128"/>
        <v>626.89</v>
      </c>
    </row>
    <row r="474" spans="1:31" ht="15.4" x14ac:dyDescent="0.45">
      <c r="A474" s="4">
        <v>1</v>
      </c>
      <c r="B474" s="85">
        <v>4161138</v>
      </c>
      <c r="C474" s="91">
        <f t="shared" si="114"/>
        <v>0</v>
      </c>
      <c r="D474" s="50" t="s">
        <v>32</v>
      </c>
      <c r="E474" s="5" t="s">
        <v>32</v>
      </c>
      <c r="F474" s="5" t="s">
        <v>32</v>
      </c>
      <c r="G474" s="5" t="s">
        <v>32</v>
      </c>
      <c r="H474" s="5">
        <v>17280</v>
      </c>
      <c r="I474" s="5">
        <v>1070</v>
      </c>
      <c r="J474" s="5">
        <v>7460</v>
      </c>
      <c r="K474" s="5">
        <v>4040</v>
      </c>
      <c r="L474" s="52">
        <v>9010</v>
      </c>
      <c r="M474" s="5">
        <v>4680</v>
      </c>
      <c r="N474" s="5">
        <v>4370</v>
      </c>
      <c r="O474" s="7" t="s">
        <v>32</v>
      </c>
      <c r="P474" s="35"/>
      <c r="Q474" s="65">
        <f t="shared" si="115"/>
        <v>38</v>
      </c>
      <c r="R474" s="36">
        <f t="shared" si="116"/>
        <v>38</v>
      </c>
      <c r="S474" s="36">
        <f t="shared" si="117"/>
        <v>38</v>
      </c>
      <c r="T474" s="36">
        <f t="shared" si="118"/>
        <v>38</v>
      </c>
      <c r="U474" s="36">
        <f t="shared" si="129"/>
        <v>76.016000000000005</v>
      </c>
      <c r="V474" s="36">
        <f t="shared" si="119"/>
        <v>40.353999999999999</v>
      </c>
      <c r="W474" s="36">
        <f t="shared" si="120"/>
        <v>54.412000000000006</v>
      </c>
      <c r="X474" s="36">
        <f t="shared" si="121"/>
        <v>46.888000000000005</v>
      </c>
      <c r="Y474" s="36">
        <f t="shared" si="122"/>
        <v>59.942999999999998</v>
      </c>
      <c r="Z474" s="36">
        <f t="shared" si="123"/>
        <v>48.295999999999999</v>
      </c>
      <c r="AA474" s="36">
        <f t="shared" si="124"/>
        <v>47.614000000000004</v>
      </c>
      <c r="AB474" s="66">
        <f t="shared" si="125"/>
        <v>38</v>
      </c>
      <c r="AC474" s="19">
        <f t="shared" si="126"/>
        <v>6844.2857142857147</v>
      </c>
      <c r="AD474" s="20">
        <f t="shared" si="127"/>
        <v>47910</v>
      </c>
      <c r="AE474" s="192">
        <f t="shared" si="128"/>
        <v>563.52300000000002</v>
      </c>
    </row>
    <row r="475" spans="1:31" ht="15.4" x14ac:dyDescent="0.45">
      <c r="A475" s="4">
        <v>1</v>
      </c>
      <c r="B475" s="85">
        <v>4161139</v>
      </c>
      <c r="C475" s="91">
        <f t="shared" si="114"/>
        <v>0</v>
      </c>
      <c r="D475" s="50" t="s">
        <v>32</v>
      </c>
      <c r="E475" s="5" t="s">
        <v>32</v>
      </c>
      <c r="F475" s="5" t="s">
        <v>32</v>
      </c>
      <c r="G475" s="5" t="s">
        <v>32</v>
      </c>
      <c r="H475" s="5">
        <v>10690</v>
      </c>
      <c r="I475" s="5">
        <v>16690</v>
      </c>
      <c r="J475" s="5">
        <v>23820</v>
      </c>
      <c r="K475" s="5">
        <v>9060</v>
      </c>
      <c r="L475" s="52">
        <v>12490</v>
      </c>
      <c r="M475" s="5">
        <v>8370</v>
      </c>
      <c r="N475" s="5">
        <v>1970</v>
      </c>
      <c r="O475" s="7" t="s">
        <v>32</v>
      </c>
      <c r="P475" s="35"/>
      <c r="Q475" s="65">
        <f t="shared" si="115"/>
        <v>38</v>
      </c>
      <c r="R475" s="36">
        <f t="shared" si="116"/>
        <v>38</v>
      </c>
      <c r="S475" s="36">
        <f t="shared" si="117"/>
        <v>38</v>
      </c>
      <c r="T475" s="36">
        <f t="shared" si="118"/>
        <v>38</v>
      </c>
      <c r="U475" s="36">
        <f t="shared" si="129"/>
        <v>61.518000000000001</v>
      </c>
      <c r="V475" s="36">
        <f t="shared" si="119"/>
        <v>92.966999999999999</v>
      </c>
      <c r="W475" s="36">
        <f t="shared" si="120"/>
        <v>123.626</v>
      </c>
      <c r="X475" s="36">
        <f t="shared" si="121"/>
        <v>60.158000000000001</v>
      </c>
      <c r="Y475" s="36">
        <f t="shared" si="122"/>
        <v>74.906999999999996</v>
      </c>
      <c r="Z475" s="36">
        <f t="shared" si="123"/>
        <v>57.191000000000003</v>
      </c>
      <c r="AA475" s="36">
        <f t="shared" si="124"/>
        <v>42.334000000000003</v>
      </c>
      <c r="AB475" s="66">
        <f t="shared" si="125"/>
        <v>38</v>
      </c>
      <c r="AC475" s="19">
        <f t="shared" si="126"/>
        <v>11870</v>
      </c>
      <c r="AD475" s="20">
        <f t="shared" si="127"/>
        <v>83090</v>
      </c>
      <c r="AE475" s="192">
        <f t="shared" si="128"/>
        <v>702.70100000000002</v>
      </c>
    </row>
    <row r="476" spans="1:31" ht="15.4" x14ac:dyDescent="0.45">
      <c r="A476" s="4">
        <v>1</v>
      </c>
      <c r="B476" s="85">
        <v>4161140</v>
      </c>
      <c r="C476" s="91">
        <f t="shared" si="114"/>
        <v>0</v>
      </c>
      <c r="D476" s="50" t="s">
        <v>32</v>
      </c>
      <c r="E476" s="5" t="s">
        <v>32</v>
      </c>
      <c r="F476" s="5" t="s">
        <v>32</v>
      </c>
      <c r="G476" s="5" t="s">
        <v>32</v>
      </c>
      <c r="H476" s="5">
        <v>12740</v>
      </c>
      <c r="I476" s="5">
        <v>1370</v>
      </c>
      <c r="J476" s="5">
        <v>3550</v>
      </c>
      <c r="K476" s="5">
        <v>3440</v>
      </c>
      <c r="L476" s="52">
        <v>6200</v>
      </c>
      <c r="M476" s="5">
        <v>4130</v>
      </c>
      <c r="N476" s="5">
        <v>3460</v>
      </c>
      <c r="O476" s="7" t="s">
        <v>32</v>
      </c>
      <c r="P476" s="35"/>
      <c r="Q476" s="65">
        <f t="shared" si="115"/>
        <v>38</v>
      </c>
      <c r="R476" s="36">
        <f t="shared" si="116"/>
        <v>38</v>
      </c>
      <c r="S476" s="36">
        <f t="shared" si="117"/>
        <v>38</v>
      </c>
      <c r="T476" s="36">
        <f t="shared" si="118"/>
        <v>38</v>
      </c>
      <c r="U476" s="36">
        <f t="shared" si="129"/>
        <v>66.028000000000006</v>
      </c>
      <c r="V476" s="36">
        <f t="shared" si="119"/>
        <v>41.014000000000003</v>
      </c>
      <c r="W476" s="36">
        <f t="shared" si="120"/>
        <v>45.81</v>
      </c>
      <c r="X476" s="36">
        <f t="shared" si="121"/>
        <v>45.567999999999998</v>
      </c>
      <c r="Y476" s="36">
        <f t="shared" si="122"/>
        <v>51.64</v>
      </c>
      <c r="Z476" s="36">
        <f t="shared" si="123"/>
        <v>47.085999999999999</v>
      </c>
      <c r="AA476" s="36">
        <f t="shared" si="124"/>
        <v>45.612000000000002</v>
      </c>
      <c r="AB476" s="66">
        <f t="shared" si="125"/>
        <v>38</v>
      </c>
      <c r="AC476" s="19">
        <f t="shared" si="126"/>
        <v>4984.2857142857147</v>
      </c>
      <c r="AD476" s="20">
        <f t="shared" si="127"/>
        <v>34890</v>
      </c>
      <c r="AE476" s="192">
        <f t="shared" si="128"/>
        <v>532.75800000000004</v>
      </c>
    </row>
    <row r="477" spans="1:31" ht="15.4" x14ac:dyDescent="0.45">
      <c r="A477" s="4">
        <v>1</v>
      </c>
      <c r="B477" s="85">
        <v>4161141</v>
      </c>
      <c r="C477" s="91">
        <f t="shared" si="114"/>
        <v>0</v>
      </c>
      <c r="D477" s="50" t="s">
        <v>32</v>
      </c>
      <c r="E477" s="5" t="s">
        <v>32</v>
      </c>
      <c r="F477" s="5" t="s">
        <v>32</v>
      </c>
      <c r="G477" s="5" t="s">
        <v>32</v>
      </c>
      <c r="H477" s="5">
        <v>32790</v>
      </c>
      <c r="I477" s="5">
        <v>33720</v>
      </c>
      <c r="J477" s="5">
        <v>32380</v>
      </c>
      <c r="K477" s="5">
        <v>37620</v>
      </c>
      <c r="L477" s="52">
        <v>38940</v>
      </c>
      <c r="M477" s="5">
        <v>37150</v>
      </c>
      <c r="N477" s="5">
        <v>18670</v>
      </c>
      <c r="O477" s="7" t="s">
        <v>32</v>
      </c>
      <c r="P477" s="35"/>
      <c r="Q477" s="65">
        <f t="shared" si="115"/>
        <v>38</v>
      </c>
      <c r="R477" s="36">
        <f t="shared" si="116"/>
        <v>38</v>
      </c>
      <c r="S477" s="36">
        <f t="shared" si="117"/>
        <v>38</v>
      </c>
      <c r="T477" s="36">
        <f t="shared" si="118"/>
        <v>38</v>
      </c>
      <c r="U477" s="36">
        <f t="shared" si="129"/>
        <v>110.13800000000001</v>
      </c>
      <c r="V477" s="36">
        <f t="shared" si="119"/>
        <v>184.09959999999998</v>
      </c>
      <c r="W477" s="36">
        <f t="shared" si="120"/>
        <v>174.14339999999999</v>
      </c>
      <c r="X477" s="36">
        <f t="shared" si="121"/>
        <v>213.07659999999998</v>
      </c>
      <c r="Y477" s="36">
        <f t="shared" si="122"/>
        <v>222.88419999999999</v>
      </c>
      <c r="Z477" s="36">
        <f t="shared" si="123"/>
        <v>209.58449999999999</v>
      </c>
      <c r="AA477" s="36">
        <f t="shared" si="124"/>
        <v>101.48099999999999</v>
      </c>
      <c r="AB477" s="66">
        <f t="shared" si="125"/>
        <v>38</v>
      </c>
      <c r="AC477" s="19">
        <f t="shared" si="126"/>
        <v>33038.571428571428</v>
      </c>
      <c r="AD477" s="20">
        <f t="shared" si="127"/>
        <v>231270</v>
      </c>
      <c r="AE477" s="192">
        <f t="shared" si="128"/>
        <v>1405.4073000000001</v>
      </c>
    </row>
    <row r="478" spans="1:31" ht="15.4" x14ac:dyDescent="0.45">
      <c r="A478" s="4">
        <v>1</v>
      </c>
      <c r="B478" s="85">
        <v>4161142</v>
      </c>
      <c r="C478" s="91">
        <f t="shared" si="114"/>
        <v>0</v>
      </c>
      <c r="D478" s="50" t="s">
        <v>32</v>
      </c>
      <c r="E478" s="5" t="s">
        <v>32</v>
      </c>
      <c r="F478" s="5" t="s">
        <v>32</v>
      </c>
      <c r="G478" s="5" t="s">
        <v>32</v>
      </c>
      <c r="H478" s="5">
        <v>200</v>
      </c>
      <c r="I478" s="5">
        <v>50</v>
      </c>
      <c r="J478" s="5">
        <v>17540</v>
      </c>
      <c r="K478" s="5">
        <v>33790</v>
      </c>
      <c r="L478" s="52">
        <v>32150</v>
      </c>
      <c r="M478" s="5">
        <v>35870</v>
      </c>
      <c r="N478" s="5">
        <v>10400</v>
      </c>
      <c r="O478" s="7" t="s">
        <v>32</v>
      </c>
      <c r="P478" s="35"/>
      <c r="Q478" s="65">
        <f t="shared" si="115"/>
        <v>38</v>
      </c>
      <c r="R478" s="36">
        <f t="shared" si="116"/>
        <v>38</v>
      </c>
      <c r="S478" s="36">
        <f t="shared" si="117"/>
        <v>38</v>
      </c>
      <c r="T478" s="36">
        <f t="shared" si="118"/>
        <v>38</v>
      </c>
      <c r="U478" s="36">
        <f t="shared" si="129"/>
        <v>38.44</v>
      </c>
      <c r="V478" s="36">
        <f t="shared" si="119"/>
        <v>38.11</v>
      </c>
      <c r="W478" s="36">
        <f t="shared" si="120"/>
        <v>96.621999999999986</v>
      </c>
      <c r="X478" s="36">
        <f t="shared" si="121"/>
        <v>184.61969999999999</v>
      </c>
      <c r="Y478" s="36">
        <f t="shared" si="122"/>
        <v>172.43449999999999</v>
      </c>
      <c r="Z478" s="36">
        <f t="shared" si="123"/>
        <v>200.07409999999999</v>
      </c>
      <c r="AA478" s="36">
        <f t="shared" si="124"/>
        <v>65.92</v>
      </c>
      <c r="AB478" s="66">
        <f t="shared" si="125"/>
        <v>38</v>
      </c>
      <c r="AC478" s="19">
        <f t="shared" si="126"/>
        <v>18571.428571428572</v>
      </c>
      <c r="AD478" s="20">
        <f t="shared" si="127"/>
        <v>130000</v>
      </c>
      <c r="AE478" s="192">
        <f t="shared" si="128"/>
        <v>986.22029999999984</v>
      </c>
    </row>
    <row r="479" spans="1:31" ht="15.4" x14ac:dyDescent="0.45">
      <c r="A479" s="4">
        <v>1</v>
      </c>
      <c r="B479" s="85">
        <v>4161143</v>
      </c>
      <c r="C479" s="91">
        <f t="shared" si="114"/>
        <v>0</v>
      </c>
      <c r="D479" s="50" t="s">
        <v>32</v>
      </c>
      <c r="E479" s="5" t="s">
        <v>32</v>
      </c>
      <c r="F479" s="5" t="s">
        <v>32</v>
      </c>
      <c r="G479" s="5" t="s">
        <v>32</v>
      </c>
      <c r="H479" s="5">
        <v>700260</v>
      </c>
      <c r="I479" s="5">
        <v>1120</v>
      </c>
      <c r="J479" s="5">
        <v>2660</v>
      </c>
      <c r="K479" s="5">
        <v>5650</v>
      </c>
      <c r="L479" s="52">
        <v>9990</v>
      </c>
      <c r="M479" s="5">
        <v>3180</v>
      </c>
      <c r="N479" s="5">
        <v>530</v>
      </c>
      <c r="O479" s="7" t="s">
        <v>32</v>
      </c>
      <c r="P479" s="35"/>
      <c r="Q479" s="65">
        <f t="shared" si="115"/>
        <v>38</v>
      </c>
      <c r="R479" s="36">
        <f t="shared" si="116"/>
        <v>38</v>
      </c>
      <c r="S479" s="36">
        <f t="shared" si="117"/>
        <v>38</v>
      </c>
      <c r="T479" s="36">
        <f t="shared" si="118"/>
        <v>38</v>
      </c>
      <c r="U479" s="36">
        <f t="shared" si="129"/>
        <v>4718.7317999999996</v>
      </c>
      <c r="V479" s="36">
        <f t="shared" si="119"/>
        <v>40.463999999999999</v>
      </c>
      <c r="W479" s="36">
        <f t="shared" si="120"/>
        <v>43.852000000000004</v>
      </c>
      <c r="X479" s="36">
        <f t="shared" si="121"/>
        <v>50.43</v>
      </c>
      <c r="Y479" s="36">
        <f t="shared" si="122"/>
        <v>64.156999999999996</v>
      </c>
      <c r="Z479" s="36">
        <f t="shared" si="123"/>
        <v>44.996000000000002</v>
      </c>
      <c r="AA479" s="36">
        <f t="shared" si="124"/>
        <v>39.165999999999997</v>
      </c>
      <c r="AB479" s="66">
        <f t="shared" si="125"/>
        <v>38</v>
      </c>
      <c r="AC479" s="19">
        <f t="shared" si="126"/>
        <v>103341.42857142857</v>
      </c>
      <c r="AD479" s="20">
        <f t="shared" si="127"/>
        <v>723390</v>
      </c>
      <c r="AE479" s="192">
        <f t="shared" si="128"/>
        <v>5191.7968000000001</v>
      </c>
    </row>
    <row r="480" spans="1:31" ht="15.4" x14ac:dyDescent="0.45">
      <c r="A480" s="4">
        <v>1</v>
      </c>
      <c r="B480" s="85">
        <v>4161144</v>
      </c>
      <c r="C480" s="91">
        <f t="shared" si="114"/>
        <v>0</v>
      </c>
      <c r="D480" s="50" t="s">
        <v>32</v>
      </c>
      <c r="E480" s="5" t="s">
        <v>32</v>
      </c>
      <c r="F480" s="5" t="s">
        <v>32</v>
      </c>
      <c r="G480" s="5" t="s">
        <v>32</v>
      </c>
      <c r="H480" s="5">
        <v>37700</v>
      </c>
      <c r="I480" s="5">
        <v>46150</v>
      </c>
      <c r="J480" s="5">
        <v>37640</v>
      </c>
      <c r="K480" s="5">
        <v>48910</v>
      </c>
      <c r="L480" s="52">
        <v>48720</v>
      </c>
      <c r="M480" s="5">
        <v>34750</v>
      </c>
      <c r="N480" s="5">
        <v>7850</v>
      </c>
      <c r="O480" s="7" t="s">
        <v>32</v>
      </c>
      <c r="P480" s="35"/>
      <c r="Q480" s="65">
        <f t="shared" si="115"/>
        <v>38</v>
      </c>
      <c r="R480" s="36">
        <f t="shared" si="116"/>
        <v>38</v>
      </c>
      <c r="S480" s="36">
        <f t="shared" si="117"/>
        <v>38</v>
      </c>
      <c r="T480" s="36">
        <f t="shared" si="118"/>
        <v>38</v>
      </c>
      <c r="U480" s="36">
        <f t="shared" si="129"/>
        <v>120.94000000000001</v>
      </c>
      <c r="V480" s="36">
        <f t="shared" si="119"/>
        <v>276.45449999999994</v>
      </c>
      <c r="W480" s="36">
        <f t="shared" si="120"/>
        <v>213.2252</v>
      </c>
      <c r="X480" s="36">
        <f t="shared" si="121"/>
        <v>296.96129999999999</v>
      </c>
      <c r="Y480" s="36">
        <f t="shared" si="122"/>
        <v>295.54959999999994</v>
      </c>
      <c r="Z480" s="36">
        <f t="shared" si="123"/>
        <v>191.7525</v>
      </c>
      <c r="AA480" s="36">
        <f t="shared" si="124"/>
        <v>55.269999999999996</v>
      </c>
      <c r="AB480" s="66">
        <f t="shared" si="125"/>
        <v>38</v>
      </c>
      <c r="AC480" s="19">
        <f t="shared" si="126"/>
        <v>37388.571428571428</v>
      </c>
      <c r="AD480" s="20">
        <f t="shared" si="127"/>
        <v>261720</v>
      </c>
      <c r="AE480" s="192">
        <f t="shared" si="128"/>
        <v>1640.1531</v>
      </c>
    </row>
    <row r="481" spans="1:31" ht="15.4" x14ac:dyDescent="0.45">
      <c r="A481" s="4">
        <v>1</v>
      </c>
      <c r="B481" s="85">
        <v>4161145</v>
      </c>
      <c r="C481" s="91">
        <f t="shared" si="114"/>
        <v>0</v>
      </c>
      <c r="D481" s="50" t="s">
        <v>32</v>
      </c>
      <c r="E481" s="5" t="s">
        <v>32</v>
      </c>
      <c r="F481" s="5" t="s">
        <v>32</v>
      </c>
      <c r="G481" s="5" t="s">
        <v>32</v>
      </c>
      <c r="H481" s="5">
        <v>3160</v>
      </c>
      <c r="I481" s="5">
        <v>930</v>
      </c>
      <c r="J481" s="5">
        <v>690</v>
      </c>
      <c r="K481" s="5">
        <v>30</v>
      </c>
      <c r="L481" s="52">
        <v>240</v>
      </c>
      <c r="M481" s="5">
        <v>890</v>
      </c>
      <c r="N481" s="5">
        <v>270</v>
      </c>
      <c r="O481" s="7" t="s">
        <v>32</v>
      </c>
      <c r="P481" s="35"/>
      <c r="Q481" s="65">
        <f t="shared" si="115"/>
        <v>38</v>
      </c>
      <c r="R481" s="36">
        <f t="shared" si="116"/>
        <v>38</v>
      </c>
      <c r="S481" s="36">
        <f t="shared" si="117"/>
        <v>38</v>
      </c>
      <c r="T481" s="36">
        <f t="shared" si="118"/>
        <v>38</v>
      </c>
      <c r="U481" s="36">
        <f t="shared" si="129"/>
        <v>44.951999999999998</v>
      </c>
      <c r="V481" s="36">
        <f t="shared" si="119"/>
        <v>40.045999999999999</v>
      </c>
      <c r="W481" s="36">
        <f t="shared" si="120"/>
        <v>39.518000000000001</v>
      </c>
      <c r="X481" s="36">
        <f t="shared" si="121"/>
        <v>38.066000000000003</v>
      </c>
      <c r="Y481" s="36">
        <f t="shared" si="122"/>
        <v>38.527999999999999</v>
      </c>
      <c r="Z481" s="36">
        <f t="shared" si="123"/>
        <v>39.957999999999998</v>
      </c>
      <c r="AA481" s="36">
        <f t="shared" si="124"/>
        <v>38.594000000000001</v>
      </c>
      <c r="AB481" s="66">
        <f t="shared" si="125"/>
        <v>38</v>
      </c>
      <c r="AC481" s="19">
        <f t="shared" si="126"/>
        <v>887.14285714285711</v>
      </c>
      <c r="AD481" s="20">
        <f t="shared" si="127"/>
        <v>6210</v>
      </c>
      <c r="AE481" s="192">
        <f t="shared" si="128"/>
        <v>469.66199999999998</v>
      </c>
    </row>
    <row r="482" spans="1:31" ht="15.4" x14ac:dyDescent="0.45">
      <c r="A482" s="4">
        <v>1</v>
      </c>
      <c r="B482" s="85">
        <v>4161146</v>
      </c>
      <c r="C482" s="91">
        <f t="shared" si="114"/>
        <v>0</v>
      </c>
      <c r="D482" s="50" t="s">
        <v>32</v>
      </c>
      <c r="E482" s="5" t="s">
        <v>32</v>
      </c>
      <c r="F482" s="5" t="s">
        <v>32</v>
      </c>
      <c r="G482" s="5" t="s">
        <v>32</v>
      </c>
      <c r="H482" s="5">
        <v>11560</v>
      </c>
      <c r="I482" s="5">
        <v>6690</v>
      </c>
      <c r="J482" s="5">
        <v>8220</v>
      </c>
      <c r="K482" s="5">
        <v>6430</v>
      </c>
      <c r="L482" s="52">
        <v>12660</v>
      </c>
      <c r="M482" s="5">
        <v>9200</v>
      </c>
      <c r="N482" s="5">
        <v>5040</v>
      </c>
      <c r="O482" s="7" t="s">
        <v>32</v>
      </c>
      <c r="P482" s="35"/>
      <c r="Q482" s="65">
        <f t="shared" si="115"/>
        <v>38</v>
      </c>
      <c r="R482" s="36">
        <f t="shared" si="116"/>
        <v>38</v>
      </c>
      <c r="S482" s="36">
        <f t="shared" si="117"/>
        <v>38</v>
      </c>
      <c r="T482" s="36">
        <f t="shared" si="118"/>
        <v>38</v>
      </c>
      <c r="U482" s="36">
        <f t="shared" si="129"/>
        <v>63.432000000000002</v>
      </c>
      <c r="V482" s="36">
        <f t="shared" si="119"/>
        <v>52.718000000000004</v>
      </c>
      <c r="W482" s="36">
        <f t="shared" si="120"/>
        <v>56.545999999999999</v>
      </c>
      <c r="X482" s="36">
        <f t="shared" si="121"/>
        <v>52.146000000000001</v>
      </c>
      <c r="Y482" s="36">
        <f t="shared" si="122"/>
        <v>75.638000000000005</v>
      </c>
      <c r="Z482" s="36">
        <f t="shared" si="123"/>
        <v>60.76</v>
      </c>
      <c r="AA482" s="36">
        <f t="shared" si="124"/>
        <v>49.088000000000001</v>
      </c>
      <c r="AB482" s="66">
        <f t="shared" si="125"/>
        <v>38</v>
      </c>
      <c r="AC482" s="19">
        <f t="shared" si="126"/>
        <v>8542.8571428571431</v>
      </c>
      <c r="AD482" s="20">
        <f t="shared" si="127"/>
        <v>59800</v>
      </c>
      <c r="AE482" s="192">
        <f t="shared" si="128"/>
        <v>600.32799999999997</v>
      </c>
    </row>
    <row r="483" spans="1:31" ht="15.4" x14ac:dyDescent="0.45">
      <c r="A483" s="4">
        <v>1</v>
      </c>
      <c r="B483" s="85">
        <v>4161147</v>
      </c>
      <c r="C483" s="91">
        <f t="shared" si="114"/>
        <v>0</v>
      </c>
      <c r="D483" s="50" t="s">
        <v>32</v>
      </c>
      <c r="E483" s="5" t="s">
        <v>32</v>
      </c>
      <c r="F483" s="5" t="s">
        <v>32</v>
      </c>
      <c r="G483" s="5" t="s">
        <v>32</v>
      </c>
      <c r="H483" s="5">
        <v>7340</v>
      </c>
      <c r="I483" s="5">
        <v>6850</v>
      </c>
      <c r="J483" s="5">
        <v>8450</v>
      </c>
      <c r="K483" s="5">
        <v>6060</v>
      </c>
      <c r="L483" s="52">
        <v>9740</v>
      </c>
      <c r="M483" s="5">
        <v>6860</v>
      </c>
      <c r="N483" s="5">
        <v>5080</v>
      </c>
      <c r="O483" s="7" t="s">
        <v>32</v>
      </c>
      <c r="P483" s="35"/>
      <c r="Q483" s="65">
        <f t="shared" si="115"/>
        <v>38</v>
      </c>
      <c r="R483" s="36">
        <f t="shared" si="116"/>
        <v>38</v>
      </c>
      <c r="S483" s="36">
        <f t="shared" si="117"/>
        <v>38</v>
      </c>
      <c r="T483" s="36">
        <f t="shared" si="118"/>
        <v>38</v>
      </c>
      <c r="U483" s="36">
        <f t="shared" si="129"/>
        <v>54.147999999999996</v>
      </c>
      <c r="V483" s="36">
        <f t="shared" si="119"/>
        <v>53.07</v>
      </c>
      <c r="W483" s="36">
        <f t="shared" si="120"/>
        <v>57.535000000000004</v>
      </c>
      <c r="X483" s="36">
        <f t="shared" si="121"/>
        <v>51.332000000000001</v>
      </c>
      <c r="Y483" s="36">
        <f t="shared" si="122"/>
        <v>63.082000000000001</v>
      </c>
      <c r="Z483" s="36">
        <f t="shared" si="123"/>
        <v>53.091999999999999</v>
      </c>
      <c r="AA483" s="36">
        <f t="shared" si="124"/>
        <v>49.176000000000002</v>
      </c>
      <c r="AB483" s="66">
        <f t="shared" si="125"/>
        <v>38</v>
      </c>
      <c r="AC483" s="19">
        <f t="shared" si="126"/>
        <v>7197.1428571428569</v>
      </c>
      <c r="AD483" s="20">
        <f t="shared" si="127"/>
        <v>50380</v>
      </c>
      <c r="AE483" s="192">
        <f t="shared" si="128"/>
        <v>571.43500000000006</v>
      </c>
    </row>
    <row r="484" spans="1:31" ht="15.4" x14ac:dyDescent="0.45">
      <c r="A484" s="4">
        <v>1</v>
      </c>
      <c r="B484" s="85">
        <v>5151088</v>
      </c>
      <c r="C484" s="91">
        <f t="shared" si="114"/>
        <v>0</v>
      </c>
      <c r="D484" s="50" t="s">
        <v>32</v>
      </c>
      <c r="E484" s="5" t="s">
        <v>32</v>
      </c>
      <c r="F484" s="5" t="s">
        <v>32</v>
      </c>
      <c r="G484" s="5" t="s">
        <v>32</v>
      </c>
      <c r="H484" s="5">
        <v>15900</v>
      </c>
      <c r="I484" s="5">
        <v>12470</v>
      </c>
      <c r="J484" s="5">
        <v>12570</v>
      </c>
      <c r="K484" s="5">
        <v>28840</v>
      </c>
      <c r="L484" s="52">
        <v>27590</v>
      </c>
      <c r="M484" s="5">
        <v>27530</v>
      </c>
      <c r="N484" s="5">
        <v>10730</v>
      </c>
      <c r="O484" s="7" t="s">
        <v>32</v>
      </c>
      <c r="P484" s="35"/>
      <c r="Q484" s="65">
        <f t="shared" si="115"/>
        <v>38</v>
      </c>
      <c r="R484" s="36">
        <f t="shared" si="116"/>
        <v>38</v>
      </c>
      <c r="S484" s="36">
        <f t="shared" si="117"/>
        <v>38</v>
      </c>
      <c r="T484" s="36">
        <f t="shared" si="118"/>
        <v>38</v>
      </c>
      <c r="U484" s="36">
        <f t="shared" si="129"/>
        <v>72.98</v>
      </c>
      <c r="V484" s="36">
        <f t="shared" si="119"/>
        <v>74.820999999999998</v>
      </c>
      <c r="W484" s="36">
        <f t="shared" si="120"/>
        <v>75.251000000000005</v>
      </c>
      <c r="X484" s="36">
        <f t="shared" si="121"/>
        <v>147.84119999999999</v>
      </c>
      <c r="Y484" s="36">
        <f t="shared" si="122"/>
        <v>139.83699999999999</v>
      </c>
      <c r="Z484" s="36">
        <f t="shared" si="123"/>
        <v>139.57900000000001</v>
      </c>
      <c r="AA484" s="36">
        <f t="shared" si="124"/>
        <v>67.338999999999999</v>
      </c>
      <c r="AB484" s="66">
        <f t="shared" si="125"/>
        <v>38</v>
      </c>
      <c r="AC484" s="19">
        <f t="shared" si="126"/>
        <v>19375.714285714286</v>
      </c>
      <c r="AD484" s="20">
        <f t="shared" si="127"/>
        <v>135630</v>
      </c>
      <c r="AE484" s="192">
        <f t="shared" si="128"/>
        <v>907.64819999999986</v>
      </c>
    </row>
    <row r="485" spans="1:31" ht="15.4" x14ac:dyDescent="0.45">
      <c r="A485" s="4">
        <v>1</v>
      </c>
      <c r="B485" s="85">
        <v>5151089</v>
      </c>
      <c r="C485" s="91">
        <f t="shared" si="114"/>
        <v>0</v>
      </c>
      <c r="D485" s="50" t="s">
        <v>32</v>
      </c>
      <c r="E485" s="5" t="s">
        <v>32</v>
      </c>
      <c r="F485" s="5" t="s">
        <v>32</v>
      </c>
      <c r="G485" s="5" t="s">
        <v>32</v>
      </c>
      <c r="H485" s="5">
        <v>50570</v>
      </c>
      <c r="I485" s="5">
        <v>2280</v>
      </c>
      <c r="J485" s="5">
        <v>3850</v>
      </c>
      <c r="K485" s="5">
        <v>4230</v>
      </c>
      <c r="L485" s="52">
        <v>10780</v>
      </c>
      <c r="M485" s="5">
        <v>4660</v>
      </c>
      <c r="N485" s="5">
        <v>2970</v>
      </c>
      <c r="O485" s="7" t="s">
        <v>32</v>
      </c>
      <c r="P485" s="35"/>
      <c r="Q485" s="65">
        <f t="shared" si="115"/>
        <v>38</v>
      </c>
      <c r="R485" s="36">
        <f t="shared" si="116"/>
        <v>38</v>
      </c>
      <c r="S485" s="36">
        <f t="shared" si="117"/>
        <v>38</v>
      </c>
      <c r="T485" s="36">
        <f t="shared" si="118"/>
        <v>38</v>
      </c>
      <c r="U485" s="36">
        <f t="shared" si="129"/>
        <v>171.45099999999999</v>
      </c>
      <c r="V485" s="36">
        <f t="shared" si="119"/>
        <v>43.015999999999998</v>
      </c>
      <c r="W485" s="36">
        <f t="shared" si="120"/>
        <v>46.47</v>
      </c>
      <c r="X485" s="36">
        <f t="shared" si="121"/>
        <v>47.305999999999997</v>
      </c>
      <c r="Y485" s="36">
        <f t="shared" si="122"/>
        <v>67.554000000000002</v>
      </c>
      <c r="Z485" s="36">
        <f t="shared" si="123"/>
        <v>48.252000000000002</v>
      </c>
      <c r="AA485" s="36">
        <f t="shared" si="124"/>
        <v>44.533999999999999</v>
      </c>
      <c r="AB485" s="66">
        <f t="shared" si="125"/>
        <v>38</v>
      </c>
      <c r="AC485" s="19">
        <f t="shared" si="126"/>
        <v>11334.285714285714</v>
      </c>
      <c r="AD485" s="20">
        <f t="shared" si="127"/>
        <v>79340</v>
      </c>
      <c r="AE485" s="192">
        <f t="shared" si="128"/>
        <v>658.58299999999997</v>
      </c>
    </row>
    <row r="486" spans="1:31" ht="15.4" x14ac:dyDescent="0.45">
      <c r="A486" s="4">
        <v>1</v>
      </c>
      <c r="B486" s="85">
        <v>5151090</v>
      </c>
      <c r="C486" s="91">
        <f t="shared" si="114"/>
        <v>0</v>
      </c>
      <c r="D486" s="50" t="s">
        <v>32</v>
      </c>
      <c r="E486" s="5" t="s">
        <v>32</v>
      </c>
      <c r="F486" s="5" t="s">
        <v>32</v>
      </c>
      <c r="G486" s="5" t="s">
        <v>32</v>
      </c>
      <c r="H486" s="5">
        <v>4580</v>
      </c>
      <c r="I486" s="5">
        <v>4770</v>
      </c>
      <c r="J486" s="5">
        <v>11370</v>
      </c>
      <c r="K486" s="5">
        <v>8610</v>
      </c>
      <c r="L486" s="52">
        <v>4280</v>
      </c>
      <c r="M486" s="5">
        <v>3390</v>
      </c>
      <c r="N486" s="5">
        <v>2520</v>
      </c>
      <c r="O486" s="7" t="s">
        <v>32</v>
      </c>
      <c r="P486" s="35"/>
      <c r="Q486" s="65">
        <f t="shared" si="115"/>
        <v>38</v>
      </c>
      <c r="R486" s="36">
        <f t="shared" si="116"/>
        <v>38</v>
      </c>
      <c r="S486" s="36">
        <f t="shared" si="117"/>
        <v>38</v>
      </c>
      <c r="T486" s="36">
        <f t="shared" si="118"/>
        <v>38</v>
      </c>
      <c r="U486" s="36">
        <f t="shared" si="129"/>
        <v>48.076000000000001</v>
      </c>
      <c r="V486" s="36">
        <f t="shared" si="119"/>
        <v>48.494</v>
      </c>
      <c r="W486" s="36">
        <f t="shared" si="120"/>
        <v>70.091000000000008</v>
      </c>
      <c r="X486" s="36">
        <f t="shared" si="121"/>
        <v>58.222999999999999</v>
      </c>
      <c r="Y486" s="36">
        <f t="shared" si="122"/>
        <v>47.416000000000004</v>
      </c>
      <c r="Z486" s="36">
        <f t="shared" si="123"/>
        <v>45.457999999999998</v>
      </c>
      <c r="AA486" s="36">
        <f t="shared" si="124"/>
        <v>43.543999999999997</v>
      </c>
      <c r="AB486" s="66">
        <f t="shared" si="125"/>
        <v>38</v>
      </c>
      <c r="AC486" s="19">
        <f t="shared" si="126"/>
        <v>5645.7142857142853</v>
      </c>
      <c r="AD486" s="20">
        <f t="shared" si="127"/>
        <v>39520</v>
      </c>
      <c r="AE486" s="192">
        <f t="shared" si="128"/>
        <v>551.30200000000002</v>
      </c>
    </row>
    <row r="487" spans="1:31" ht="15.4" x14ac:dyDescent="0.45">
      <c r="A487" s="4">
        <v>1</v>
      </c>
      <c r="B487" s="85">
        <v>5151091</v>
      </c>
      <c r="C487" s="91">
        <f t="shared" si="114"/>
        <v>0</v>
      </c>
      <c r="D487" s="50" t="s">
        <v>32</v>
      </c>
      <c r="E487" s="5" t="s">
        <v>32</v>
      </c>
      <c r="F487" s="5" t="s">
        <v>32</v>
      </c>
      <c r="G487" s="5" t="s">
        <v>32</v>
      </c>
      <c r="H487" s="5">
        <v>12730</v>
      </c>
      <c r="I487" s="5">
        <v>36410</v>
      </c>
      <c r="J487" s="5">
        <v>30190</v>
      </c>
      <c r="K487" s="5">
        <v>35990</v>
      </c>
      <c r="L487" s="52">
        <v>35770</v>
      </c>
      <c r="M487" s="5">
        <v>41240</v>
      </c>
      <c r="N487" s="5">
        <v>4280</v>
      </c>
      <c r="O487" s="7" t="s">
        <v>32</v>
      </c>
      <c r="P487" s="35"/>
      <c r="Q487" s="65">
        <f t="shared" si="115"/>
        <v>38</v>
      </c>
      <c r="R487" s="36">
        <f t="shared" si="116"/>
        <v>38</v>
      </c>
      <c r="S487" s="36">
        <f t="shared" si="117"/>
        <v>38</v>
      </c>
      <c r="T487" s="36">
        <f t="shared" si="118"/>
        <v>38</v>
      </c>
      <c r="U487" s="36">
        <f t="shared" si="129"/>
        <v>66.006</v>
      </c>
      <c r="V487" s="36">
        <f t="shared" si="119"/>
        <v>204.08629999999999</v>
      </c>
      <c r="W487" s="36">
        <f t="shared" si="120"/>
        <v>157.8717</v>
      </c>
      <c r="X487" s="36">
        <f t="shared" si="121"/>
        <v>200.9657</v>
      </c>
      <c r="Y487" s="36">
        <f t="shared" si="122"/>
        <v>199.33109999999999</v>
      </c>
      <c r="Z487" s="36">
        <f t="shared" si="123"/>
        <v>239.97319999999999</v>
      </c>
      <c r="AA487" s="36">
        <f t="shared" si="124"/>
        <v>47.416000000000004</v>
      </c>
      <c r="AB487" s="66">
        <f t="shared" si="125"/>
        <v>38</v>
      </c>
      <c r="AC487" s="19">
        <f t="shared" si="126"/>
        <v>28087.142857142859</v>
      </c>
      <c r="AD487" s="20">
        <f t="shared" si="127"/>
        <v>196610</v>
      </c>
      <c r="AE487" s="192">
        <f t="shared" si="128"/>
        <v>1305.6499999999999</v>
      </c>
    </row>
    <row r="488" spans="1:31" ht="15.4" x14ac:dyDescent="0.45">
      <c r="A488" s="4">
        <v>1</v>
      </c>
      <c r="B488" s="85">
        <v>5151092</v>
      </c>
      <c r="C488" s="91">
        <f t="shared" si="114"/>
        <v>0</v>
      </c>
      <c r="D488" s="50" t="s">
        <v>32</v>
      </c>
      <c r="E488" s="5" t="s">
        <v>32</v>
      </c>
      <c r="F488" s="5" t="s">
        <v>32</v>
      </c>
      <c r="G488" s="5" t="s">
        <v>32</v>
      </c>
      <c r="H488" s="5">
        <v>7810</v>
      </c>
      <c r="I488" s="5">
        <v>8110</v>
      </c>
      <c r="J488" s="5">
        <v>12310</v>
      </c>
      <c r="K488" s="5">
        <v>9240</v>
      </c>
      <c r="L488" s="52">
        <v>24970</v>
      </c>
      <c r="M488" s="5">
        <v>23990</v>
      </c>
      <c r="N488" s="5">
        <v>13570</v>
      </c>
      <c r="O488" s="7" t="s">
        <v>32</v>
      </c>
      <c r="P488" s="35"/>
      <c r="Q488" s="65">
        <f t="shared" si="115"/>
        <v>38</v>
      </c>
      <c r="R488" s="36">
        <f t="shared" si="116"/>
        <v>38</v>
      </c>
      <c r="S488" s="36">
        <f t="shared" si="117"/>
        <v>38</v>
      </c>
      <c r="T488" s="36">
        <f t="shared" si="118"/>
        <v>38</v>
      </c>
      <c r="U488" s="36">
        <f t="shared" si="129"/>
        <v>55.182000000000002</v>
      </c>
      <c r="V488" s="36">
        <f t="shared" si="119"/>
        <v>56.073</v>
      </c>
      <c r="W488" s="36">
        <f t="shared" si="120"/>
        <v>74.132999999999996</v>
      </c>
      <c r="X488" s="36">
        <f t="shared" si="121"/>
        <v>60.932000000000002</v>
      </c>
      <c r="Y488" s="36">
        <f t="shared" si="122"/>
        <v>128.571</v>
      </c>
      <c r="Z488" s="36">
        <f t="shared" si="123"/>
        <v>124.357</v>
      </c>
      <c r="AA488" s="36">
        <f t="shared" si="124"/>
        <v>79.551000000000002</v>
      </c>
      <c r="AB488" s="66">
        <f t="shared" si="125"/>
        <v>38</v>
      </c>
      <c r="AC488" s="19">
        <f t="shared" si="126"/>
        <v>14285.714285714286</v>
      </c>
      <c r="AD488" s="20">
        <f t="shared" si="127"/>
        <v>100000</v>
      </c>
      <c r="AE488" s="192">
        <f t="shared" si="128"/>
        <v>768.79899999999998</v>
      </c>
    </row>
    <row r="489" spans="1:31" ht="15.4" x14ac:dyDescent="0.45">
      <c r="A489" s="4">
        <v>1</v>
      </c>
      <c r="B489" s="85">
        <v>5151093</v>
      </c>
      <c r="C489" s="91">
        <f t="shared" si="114"/>
        <v>0</v>
      </c>
      <c r="D489" s="50" t="s">
        <v>32</v>
      </c>
      <c r="E489" s="5" t="s">
        <v>32</v>
      </c>
      <c r="F489" s="5" t="s">
        <v>32</v>
      </c>
      <c r="G489" s="5" t="s">
        <v>32</v>
      </c>
      <c r="H489" s="5">
        <v>5080</v>
      </c>
      <c r="I489" s="5">
        <v>20440</v>
      </c>
      <c r="J489" s="5">
        <v>18120</v>
      </c>
      <c r="K489" s="5">
        <v>15550</v>
      </c>
      <c r="L489" s="52">
        <v>23230</v>
      </c>
      <c r="M489" s="5">
        <v>21460</v>
      </c>
      <c r="N489" s="5">
        <v>12850</v>
      </c>
      <c r="O489" s="7" t="s">
        <v>32</v>
      </c>
      <c r="P489" s="35"/>
      <c r="Q489" s="65">
        <f t="shared" si="115"/>
        <v>38</v>
      </c>
      <c r="R489" s="36">
        <f t="shared" si="116"/>
        <v>38</v>
      </c>
      <c r="S489" s="36">
        <f t="shared" si="117"/>
        <v>38</v>
      </c>
      <c r="T489" s="36">
        <f t="shared" si="118"/>
        <v>38</v>
      </c>
      <c r="U489" s="36">
        <f t="shared" si="129"/>
        <v>49.176000000000002</v>
      </c>
      <c r="V489" s="36">
        <f t="shared" si="119"/>
        <v>109.092</v>
      </c>
      <c r="W489" s="36">
        <f t="shared" si="120"/>
        <v>99.116</v>
      </c>
      <c r="X489" s="36">
        <f t="shared" si="121"/>
        <v>88.064999999999998</v>
      </c>
      <c r="Y489" s="36">
        <f t="shared" si="122"/>
        <v>121.089</v>
      </c>
      <c r="Z489" s="36">
        <f t="shared" si="123"/>
        <v>113.47800000000001</v>
      </c>
      <c r="AA489" s="36">
        <f t="shared" si="124"/>
        <v>76.454999999999998</v>
      </c>
      <c r="AB489" s="66">
        <f t="shared" si="125"/>
        <v>38</v>
      </c>
      <c r="AC489" s="19">
        <f t="shared" si="126"/>
        <v>16675.714285714286</v>
      </c>
      <c r="AD489" s="20">
        <f t="shared" si="127"/>
        <v>116730</v>
      </c>
      <c r="AE489" s="192">
        <f t="shared" si="128"/>
        <v>846.47100000000012</v>
      </c>
    </row>
    <row r="490" spans="1:31" ht="15.4" x14ac:dyDescent="0.45">
      <c r="A490" s="4">
        <v>1</v>
      </c>
      <c r="B490" s="85">
        <v>5151094</v>
      </c>
      <c r="C490" s="91">
        <f t="shared" si="114"/>
        <v>0</v>
      </c>
      <c r="D490" s="50" t="s">
        <v>32</v>
      </c>
      <c r="E490" s="5" t="s">
        <v>32</v>
      </c>
      <c r="F490" s="5" t="s">
        <v>32</v>
      </c>
      <c r="G490" s="5" t="s">
        <v>32</v>
      </c>
      <c r="H490" s="5">
        <v>13820</v>
      </c>
      <c r="I490" s="5">
        <v>9560</v>
      </c>
      <c r="J490" s="5">
        <v>11300</v>
      </c>
      <c r="K490" s="5">
        <v>10600</v>
      </c>
      <c r="L490" s="52">
        <v>14740</v>
      </c>
      <c r="M490" s="5">
        <v>11550</v>
      </c>
      <c r="N490" s="5">
        <v>7880</v>
      </c>
      <c r="O490" s="7" t="s">
        <v>32</v>
      </c>
      <c r="P490" s="35"/>
      <c r="Q490" s="65">
        <f t="shared" si="115"/>
        <v>38</v>
      </c>
      <c r="R490" s="36">
        <f t="shared" si="116"/>
        <v>38</v>
      </c>
      <c r="S490" s="36">
        <f t="shared" si="117"/>
        <v>38</v>
      </c>
      <c r="T490" s="36">
        <f t="shared" si="118"/>
        <v>38</v>
      </c>
      <c r="U490" s="36">
        <f t="shared" si="129"/>
        <v>68.403999999999996</v>
      </c>
      <c r="V490" s="36">
        <f t="shared" si="119"/>
        <v>62.308</v>
      </c>
      <c r="W490" s="36">
        <f t="shared" si="120"/>
        <v>69.790000000000006</v>
      </c>
      <c r="X490" s="36">
        <f t="shared" si="121"/>
        <v>66.78</v>
      </c>
      <c r="Y490" s="36">
        <f t="shared" si="122"/>
        <v>84.581999999999994</v>
      </c>
      <c r="Z490" s="36">
        <f t="shared" si="123"/>
        <v>70.864999999999995</v>
      </c>
      <c r="AA490" s="36">
        <f t="shared" si="124"/>
        <v>55.335999999999999</v>
      </c>
      <c r="AB490" s="66">
        <f t="shared" si="125"/>
        <v>38</v>
      </c>
      <c r="AC490" s="19">
        <f t="shared" si="126"/>
        <v>11350</v>
      </c>
      <c r="AD490" s="20">
        <f t="shared" si="127"/>
        <v>79450</v>
      </c>
      <c r="AE490" s="192">
        <f t="shared" si="128"/>
        <v>668.06500000000005</v>
      </c>
    </row>
    <row r="491" spans="1:31" ht="15.4" x14ac:dyDescent="0.45">
      <c r="A491" s="4">
        <v>1</v>
      </c>
      <c r="B491" s="85">
        <v>5151095</v>
      </c>
      <c r="C491" s="91">
        <f t="shared" si="114"/>
        <v>0</v>
      </c>
      <c r="D491" s="50" t="s">
        <v>32</v>
      </c>
      <c r="E491" s="5" t="s">
        <v>32</v>
      </c>
      <c r="F491" s="5" t="s">
        <v>32</v>
      </c>
      <c r="G491" s="5" t="s">
        <v>32</v>
      </c>
      <c r="H491" s="5" t="s">
        <v>32</v>
      </c>
      <c r="I491" s="5" t="s">
        <v>32</v>
      </c>
      <c r="J491" s="5">
        <v>54900</v>
      </c>
      <c r="K491" s="5">
        <v>134900</v>
      </c>
      <c r="L491" s="52">
        <v>12600</v>
      </c>
      <c r="M491" s="5">
        <v>14000</v>
      </c>
      <c r="N491" s="5">
        <v>2300</v>
      </c>
      <c r="O491" s="7" t="s">
        <v>32</v>
      </c>
      <c r="P491" s="35"/>
      <c r="Q491" s="65">
        <f t="shared" si="115"/>
        <v>38</v>
      </c>
      <c r="R491" s="36">
        <f t="shared" si="116"/>
        <v>38</v>
      </c>
      <c r="S491" s="36">
        <f t="shared" si="117"/>
        <v>38</v>
      </c>
      <c r="T491" s="36">
        <f t="shared" si="118"/>
        <v>38</v>
      </c>
      <c r="U491" s="36">
        <f t="shared" si="129"/>
        <v>38</v>
      </c>
      <c r="V491" s="36">
        <f t="shared" si="119"/>
        <v>38</v>
      </c>
      <c r="W491" s="36">
        <f t="shared" si="120"/>
        <v>341.46699999999998</v>
      </c>
      <c r="X491" s="36">
        <f t="shared" si="121"/>
        <v>935.86700000000008</v>
      </c>
      <c r="Y491" s="36">
        <f t="shared" si="122"/>
        <v>75.38</v>
      </c>
      <c r="Z491" s="36">
        <f t="shared" si="123"/>
        <v>81.400000000000006</v>
      </c>
      <c r="AA491" s="36">
        <f t="shared" si="124"/>
        <v>43.06</v>
      </c>
      <c r="AB491" s="66">
        <f t="shared" si="125"/>
        <v>38</v>
      </c>
      <c r="AC491" s="19">
        <f t="shared" si="126"/>
        <v>43740</v>
      </c>
      <c r="AD491" s="20">
        <f t="shared" si="127"/>
        <v>218700</v>
      </c>
      <c r="AE491" s="192">
        <f t="shared" si="128"/>
        <v>1743.174</v>
      </c>
    </row>
    <row r="492" spans="1:31" ht="15.4" x14ac:dyDescent="0.45">
      <c r="A492" s="4">
        <v>1</v>
      </c>
      <c r="B492" s="85">
        <v>5151096</v>
      </c>
      <c r="C492" s="91">
        <f t="shared" si="114"/>
        <v>0</v>
      </c>
      <c r="D492" s="50" t="s">
        <v>32</v>
      </c>
      <c r="E492" s="5" t="s">
        <v>32</v>
      </c>
      <c r="F492" s="5" t="s">
        <v>32</v>
      </c>
      <c r="G492" s="5" t="s">
        <v>32</v>
      </c>
      <c r="H492" s="5">
        <v>8530</v>
      </c>
      <c r="I492" s="5">
        <v>3820</v>
      </c>
      <c r="J492" s="5">
        <v>3340</v>
      </c>
      <c r="K492" s="5">
        <v>3030</v>
      </c>
      <c r="L492" s="52">
        <v>4160</v>
      </c>
      <c r="M492" s="5">
        <v>3660</v>
      </c>
      <c r="N492" s="5">
        <v>2450</v>
      </c>
      <c r="O492" s="7" t="s">
        <v>32</v>
      </c>
      <c r="P492" s="35"/>
      <c r="Q492" s="65">
        <f t="shared" si="115"/>
        <v>38</v>
      </c>
      <c r="R492" s="36">
        <f t="shared" si="116"/>
        <v>38</v>
      </c>
      <c r="S492" s="36">
        <f t="shared" si="117"/>
        <v>38</v>
      </c>
      <c r="T492" s="36">
        <f t="shared" si="118"/>
        <v>38</v>
      </c>
      <c r="U492" s="36">
        <f t="shared" si="129"/>
        <v>56.766000000000005</v>
      </c>
      <c r="V492" s="36">
        <f t="shared" si="119"/>
        <v>46.403999999999996</v>
      </c>
      <c r="W492" s="36">
        <f t="shared" si="120"/>
        <v>45.347999999999999</v>
      </c>
      <c r="X492" s="36">
        <f t="shared" si="121"/>
        <v>44.665999999999997</v>
      </c>
      <c r="Y492" s="36">
        <f t="shared" si="122"/>
        <v>47.152000000000001</v>
      </c>
      <c r="Z492" s="36">
        <f t="shared" si="123"/>
        <v>46.052</v>
      </c>
      <c r="AA492" s="36">
        <f t="shared" si="124"/>
        <v>43.39</v>
      </c>
      <c r="AB492" s="66">
        <f t="shared" si="125"/>
        <v>38</v>
      </c>
      <c r="AC492" s="19">
        <f t="shared" si="126"/>
        <v>4141.4285714285716</v>
      </c>
      <c r="AD492" s="20">
        <f t="shared" si="127"/>
        <v>28990</v>
      </c>
      <c r="AE492" s="192">
        <f t="shared" si="128"/>
        <v>519.77800000000002</v>
      </c>
    </row>
    <row r="493" spans="1:31" ht="15.4" x14ac:dyDescent="0.45">
      <c r="A493" s="4">
        <v>1</v>
      </c>
      <c r="B493" s="85">
        <v>5151098</v>
      </c>
      <c r="C493" s="91">
        <f t="shared" si="114"/>
        <v>0</v>
      </c>
      <c r="D493" s="50" t="s">
        <v>32</v>
      </c>
      <c r="E493" s="5" t="s">
        <v>32</v>
      </c>
      <c r="F493" s="5" t="s">
        <v>32</v>
      </c>
      <c r="G493" s="5" t="s">
        <v>32</v>
      </c>
      <c r="H493" s="5">
        <v>17820</v>
      </c>
      <c r="I493" s="5">
        <v>8130</v>
      </c>
      <c r="J493" s="5">
        <v>6680</v>
      </c>
      <c r="K493" s="5">
        <v>9450</v>
      </c>
      <c r="L493" s="52">
        <v>9830</v>
      </c>
      <c r="M493" s="5">
        <v>11720</v>
      </c>
      <c r="N493" s="5">
        <v>2960</v>
      </c>
      <c r="O493" s="7" t="s">
        <v>32</v>
      </c>
      <c r="P493" s="35"/>
      <c r="Q493" s="65">
        <f t="shared" si="115"/>
        <v>38</v>
      </c>
      <c r="R493" s="36">
        <f t="shared" si="116"/>
        <v>38</v>
      </c>
      <c r="S493" s="36">
        <f t="shared" si="117"/>
        <v>38</v>
      </c>
      <c r="T493" s="36">
        <f t="shared" si="118"/>
        <v>38</v>
      </c>
      <c r="U493" s="36">
        <f t="shared" si="129"/>
        <v>77.204000000000008</v>
      </c>
      <c r="V493" s="36">
        <f t="shared" si="119"/>
        <v>56.158999999999999</v>
      </c>
      <c r="W493" s="36">
        <f t="shared" si="120"/>
        <v>52.695999999999998</v>
      </c>
      <c r="X493" s="36">
        <f t="shared" si="121"/>
        <v>61.835000000000001</v>
      </c>
      <c r="Y493" s="36">
        <f t="shared" si="122"/>
        <v>63.469000000000001</v>
      </c>
      <c r="Z493" s="36">
        <f t="shared" si="123"/>
        <v>71.596000000000004</v>
      </c>
      <c r="AA493" s="36">
        <f t="shared" si="124"/>
        <v>44.512</v>
      </c>
      <c r="AB493" s="66">
        <f t="shared" si="125"/>
        <v>38</v>
      </c>
      <c r="AC493" s="19">
        <f t="shared" si="126"/>
        <v>9512.8571428571431</v>
      </c>
      <c r="AD493" s="20">
        <f t="shared" si="127"/>
        <v>66590</v>
      </c>
      <c r="AE493" s="192">
        <f t="shared" si="128"/>
        <v>617.471</v>
      </c>
    </row>
    <row r="494" spans="1:31" ht="15.4" x14ac:dyDescent="0.45">
      <c r="A494" s="4">
        <v>1</v>
      </c>
      <c r="B494" s="85">
        <v>5151099</v>
      </c>
      <c r="C494" s="91">
        <f t="shared" si="114"/>
        <v>0</v>
      </c>
      <c r="D494" s="50" t="s">
        <v>32</v>
      </c>
      <c r="E494" s="5" t="s">
        <v>32</v>
      </c>
      <c r="F494" s="5" t="s">
        <v>32</v>
      </c>
      <c r="G494" s="5" t="s">
        <v>32</v>
      </c>
      <c r="H494" s="5">
        <v>9090</v>
      </c>
      <c r="I494" s="5">
        <v>5420</v>
      </c>
      <c r="J494" s="5">
        <v>6860</v>
      </c>
      <c r="K494" s="5">
        <v>3650</v>
      </c>
      <c r="L494" s="52">
        <v>3580</v>
      </c>
      <c r="M494" s="5">
        <v>1840</v>
      </c>
      <c r="N494" s="5">
        <v>2230</v>
      </c>
      <c r="O494" s="7" t="s">
        <v>32</v>
      </c>
      <c r="P494" s="35"/>
      <c r="Q494" s="65">
        <f t="shared" si="115"/>
        <v>38</v>
      </c>
      <c r="R494" s="36">
        <f t="shared" si="116"/>
        <v>38</v>
      </c>
      <c r="S494" s="36">
        <f t="shared" si="117"/>
        <v>38</v>
      </c>
      <c r="T494" s="36">
        <f t="shared" si="118"/>
        <v>38</v>
      </c>
      <c r="U494" s="36">
        <f t="shared" si="129"/>
        <v>57.998000000000005</v>
      </c>
      <c r="V494" s="36">
        <f t="shared" si="119"/>
        <v>49.923999999999999</v>
      </c>
      <c r="W494" s="36">
        <f t="shared" si="120"/>
        <v>53.091999999999999</v>
      </c>
      <c r="X494" s="36">
        <f t="shared" si="121"/>
        <v>46.03</v>
      </c>
      <c r="Y494" s="36">
        <f t="shared" si="122"/>
        <v>45.876000000000005</v>
      </c>
      <c r="Z494" s="36">
        <f t="shared" si="123"/>
        <v>42.048000000000002</v>
      </c>
      <c r="AA494" s="36">
        <f t="shared" si="124"/>
        <v>42.905999999999999</v>
      </c>
      <c r="AB494" s="66">
        <f t="shared" si="125"/>
        <v>38</v>
      </c>
      <c r="AC494" s="19">
        <f t="shared" si="126"/>
        <v>4667.1428571428569</v>
      </c>
      <c r="AD494" s="20">
        <f t="shared" si="127"/>
        <v>32670</v>
      </c>
      <c r="AE494" s="192">
        <f t="shared" si="128"/>
        <v>527.87400000000002</v>
      </c>
    </row>
    <row r="495" spans="1:31" ht="15.4" x14ac:dyDescent="0.45">
      <c r="A495" s="4">
        <v>1</v>
      </c>
      <c r="B495" s="85">
        <v>5151100</v>
      </c>
      <c r="C495" s="91">
        <f t="shared" si="114"/>
        <v>0</v>
      </c>
      <c r="D495" s="50" t="s">
        <v>32</v>
      </c>
      <c r="E495" s="5" t="s">
        <v>32</v>
      </c>
      <c r="F495" s="5" t="s">
        <v>32</v>
      </c>
      <c r="G495" s="5" t="s">
        <v>32</v>
      </c>
      <c r="H495" s="5">
        <v>7360</v>
      </c>
      <c r="I495" s="5">
        <v>48500</v>
      </c>
      <c r="J495" s="5">
        <v>47190</v>
      </c>
      <c r="K495" s="5">
        <v>39150</v>
      </c>
      <c r="L495" s="52">
        <v>53530</v>
      </c>
      <c r="M495" s="5">
        <v>55320</v>
      </c>
      <c r="N495" s="5">
        <v>13750</v>
      </c>
      <c r="O495" s="7" t="s">
        <v>32</v>
      </c>
      <c r="P495" s="35"/>
      <c r="Q495" s="65">
        <f t="shared" si="115"/>
        <v>38</v>
      </c>
      <c r="R495" s="36">
        <f t="shared" si="116"/>
        <v>38</v>
      </c>
      <c r="S495" s="36">
        <f t="shared" si="117"/>
        <v>38</v>
      </c>
      <c r="T495" s="36">
        <f t="shared" si="118"/>
        <v>38</v>
      </c>
      <c r="U495" s="36">
        <f t="shared" si="129"/>
        <v>54.192000000000007</v>
      </c>
      <c r="V495" s="36">
        <f t="shared" si="119"/>
        <v>293.91499999999996</v>
      </c>
      <c r="W495" s="36">
        <f t="shared" si="120"/>
        <v>284.18169999999998</v>
      </c>
      <c r="X495" s="36">
        <f t="shared" si="121"/>
        <v>224.44450000000001</v>
      </c>
      <c r="Y495" s="36">
        <f t="shared" si="122"/>
        <v>331.28790000000004</v>
      </c>
      <c r="Z495" s="36">
        <f t="shared" si="123"/>
        <v>344.58759999999995</v>
      </c>
      <c r="AA495" s="36">
        <f t="shared" si="124"/>
        <v>80.325000000000003</v>
      </c>
      <c r="AB495" s="66">
        <f t="shared" si="125"/>
        <v>38</v>
      </c>
      <c r="AC495" s="19">
        <f t="shared" si="126"/>
        <v>37828.571428571428</v>
      </c>
      <c r="AD495" s="20">
        <f t="shared" si="127"/>
        <v>264800</v>
      </c>
      <c r="AE495" s="192">
        <f t="shared" si="128"/>
        <v>1802.9336999999998</v>
      </c>
    </row>
    <row r="496" spans="1:31" ht="15.4" x14ac:dyDescent="0.45">
      <c r="A496" s="4">
        <v>1</v>
      </c>
      <c r="B496" s="85">
        <v>5151101</v>
      </c>
      <c r="C496" s="91">
        <f t="shared" si="114"/>
        <v>0</v>
      </c>
      <c r="D496" s="50" t="s">
        <v>32</v>
      </c>
      <c r="E496" s="5" t="s">
        <v>32</v>
      </c>
      <c r="F496" s="5" t="s">
        <v>32</v>
      </c>
      <c r="G496" s="5" t="s">
        <v>32</v>
      </c>
      <c r="H496" s="5">
        <v>19630</v>
      </c>
      <c r="I496" s="5">
        <v>1020</v>
      </c>
      <c r="J496" s="5">
        <v>4600</v>
      </c>
      <c r="K496" s="5">
        <v>6750</v>
      </c>
      <c r="L496" s="52">
        <v>10360</v>
      </c>
      <c r="M496" s="5">
        <v>5310</v>
      </c>
      <c r="N496" s="5">
        <v>1670</v>
      </c>
      <c r="O496" s="7" t="s">
        <v>32</v>
      </c>
      <c r="P496" s="35"/>
      <c r="Q496" s="65">
        <f t="shared" si="115"/>
        <v>38</v>
      </c>
      <c r="R496" s="36">
        <f t="shared" si="116"/>
        <v>38</v>
      </c>
      <c r="S496" s="36">
        <f t="shared" si="117"/>
        <v>38</v>
      </c>
      <c r="T496" s="36">
        <f t="shared" si="118"/>
        <v>38</v>
      </c>
      <c r="U496" s="36">
        <f t="shared" si="129"/>
        <v>81.186000000000007</v>
      </c>
      <c r="V496" s="36">
        <f t="shared" si="119"/>
        <v>40.244</v>
      </c>
      <c r="W496" s="36">
        <f t="shared" si="120"/>
        <v>48.12</v>
      </c>
      <c r="X496" s="36">
        <f t="shared" si="121"/>
        <v>52.85</v>
      </c>
      <c r="Y496" s="36">
        <f t="shared" si="122"/>
        <v>65.748000000000005</v>
      </c>
      <c r="Z496" s="36">
        <f t="shared" si="123"/>
        <v>49.682000000000002</v>
      </c>
      <c r="AA496" s="36">
        <f t="shared" si="124"/>
        <v>41.673999999999999</v>
      </c>
      <c r="AB496" s="66">
        <f t="shared" si="125"/>
        <v>38</v>
      </c>
      <c r="AC496" s="19">
        <f t="shared" si="126"/>
        <v>7048.5714285714284</v>
      </c>
      <c r="AD496" s="20">
        <f t="shared" si="127"/>
        <v>49340</v>
      </c>
      <c r="AE496" s="192">
        <f t="shared" si="128"/>
        <v>569.50400000000002</v>
      </c>
    </row>
    <row r="497" spans="1:31" ht="15.4" x14ac:dyDescent="0.45">
      <c r="A497" s="4">
        <v>1</v>
      </c>
      <c r="B497" s="85">
        <v>5151102</v>
      </c>
      <c r="C497" s="91">
        <f t="shared" si="114"/>
        <v>0</v>
      </c>
      <c r="D497" s="50" t="s">
        <v>32</v>
      </c>
      <c r="E497" s="5" t="s">
        <v>32</v>
      </c>
      <c r="F497" s="5" t="s">
        <v>32</v>
      </c>
      <c r="G497" s="5" t="s">
        <v>32</v>
      </c>
      <c r="H497" s="5">
        <v>260</v>
      </c>
      <c r="I497" s="5">
        <v>70</v>
      </c>
      <c r="J497" s="5">
        <v>90</v>
      </c>
      <c r="K497" s="5">
        <v>60</v>
      </c>
      <c r="L497" s="52">
        <v>70</v>
      </c>
      <c r="M497" s="5">
        <v>90</v>
      </c>
      <c r="N497" s="5">
        <v>60</v>
      </c>
      <c r="O497" s="7" t="s">
        <v>32</v>
      </c>
      <c r="P497" s="35"/>
      <c r="Q497" s="65">
        <f t="shared" si="115"/>
        <v>38</v>
      </c>
      <c r="R497" s="36">
        <f t="shared" si="116"/>
        <v>38</v>
      </c>
      <c r="S497" s="36">
        <f t="shared" si="117"/>
        <v>38</v>
      </c>
      <c r="T497" s="36">
        <f t="shared" si="118"/>
        <v>38</v>
      </c>
      <c r="U497" s="36">
        <f t="shared" si="129"/>
        <v>38.572000000000003</v>
      </c>
      <c r="V497" s="36">
        <f t="shared" si="119"/>
        <v>38.154000000000003</v>
      </c>
      <c r="W497" s="36">
        <f t="shared" si="120"/>
        <v>38.198</v>
      </c>
      <c r="X497" s="36">
        <f t="shared" si="121"/>
        <v>38.131999999999998</v>
      </c>
      <c r="Y497" s="36">
        <f t="shared" si="122"/>
        <v>38.154000000000003</v>
      </c>
      <c r="Z497" s="36">
        <f t="shared" si="123"/>
        <v>38.198</v>
      </c>
      <c r="AA497" s="36">
        <f t="shared" si="124"/>
        <v>38.131999999999998</v>
      </c>
      <c r="AB497" s="66">
        <f t="shared" si="125"/>
        <v>38</v>
      </c>
      <c r="AC497" s="19">
        <f t="shared" si="126"/>
        <v>100</v>
      </c>
      <c r="AD497" s="20">
        <f t="shared" si="127"/>
        <v>700</v>
      </c>
      <c r="AE497" s="192">
        <f t="shared" si="128"/>
        <v>457.53999999999996</v>
      </c>
    </row>
    <row r="498" spans="1:31" ht="15.4" x14ac:dyDescent="0.45">
      <c r="A498" s="4">
        <v>1</v>
      </c>
      <c r="B498" s="85">
        <v>5151103</v>
      </c>
      <c r="C498" s="91">
        <f t="shared" si="114"/>
        <v>0</v>
      </c>
      <c r="D498" s="50" t="s">
        <v>32</v>
      </c>
      <c r="E498" s="5" t="s">
        <v>32</v>
      </c>
      <c r="F498" s="5" t="s">
        <v>32</v>
      </c>
      <c r="G498" s="5" t="s">
        <v>32</v>
      </c>
      <c r="H498" s="5">
        <v>23220</v>
      </c>
      <c r="I498" s="5">
        <v>14740</v>
      </c>
      <c r="J498" s="5">
        <v>12380</v>
      </c>
      <c r="K498" s="5">
        <v>19540</v>
      </c>
      <c r="L498" s="52">
        <v>28290</v>
      </c>
      <c r="M498" s="5">
        <v>22310</v>
      </c>
      <c r="N498" s="5">
        <v>2390</v>
      </c>
      <c r="O498" s="7" t="s">
        <v>32</v>
      </c>
      <c r="P498" s="35"/>
      <c r="Q498" s="65">
        <f t="shared" si="115"/>
        <v>38</v>
      </c>
      <c r="R498" s="36">
        <f t="shared" si="116"/>
        <v>38</v>
      </c>
      <c r="S498" s="36">
        <f t="shared" si="117"/>
        <v>38</v>
      </c>
      <c r="T498" s="36">
        <f t="shared" si="118"/>
        <v>38</v>
      </c>
      <c r="U498" s="36">
        <f t="shared" si="129"/>
        <v>89.084000000000003</v>
      </c>
      <c r="V498" s="36">
        <f t="shared" si="119"/>
        <v>84.581999999999994</v>
      </c>
      <c r="W498" s="36">
        <f t="shared" si="120"/>
        <v>74.433999999999997</v>
      </c>
      <c r="X498" s="36">
        <f t="shared" si="121"/>
        <v>105.22199999999999</v>
      </c>
      <c r="Y498" s="36">
        <f t="shared" si="122"/>
        <v>143.75469999999999</v>
      </c>
      <c r="Z498" s="36">
        <f t="shared" si="123"/>
        <v>117.13300000000001</v>
      </c>
      <c r="AA498" s="36">
        <f t="shared" si="124"/>
        <v>43.258000000000003</v>
      </c>
      <c r="AB498" s="66">
        <f t="shared" si="125"/>
        <v>38</v>
      </c>
      <c r="AC498" s="19">
        <f t="shared" si="126"/>
        <v>17552.857142857141</v>
      </c>
      <c r="AD498" s="20">
        <f t="shared" si="127"/>
        <v>122870</v>
      </c>
      <c r="AE498" s="192">
        <f t="shared" si="128"/>
        <v>847.46770000000004</v>
      </c>
    </row>
    <row r="499" spans="1:31" ht="15.4" x14ac:dyDescent="0.45">
      <c r="A499" s="4">
        <v>1</v>
      </c>
      <c r="B499" s="85">
        <v>5151104</v>
      </c>
      <c r="C499" s="91">
        <f t="shared" si="114"/>
        <v>0</v>
      </c>
      <c r="D499" s="50" t="s">
        <v>32</v>
      </c>
      <c r="E499" s="5" t="s">
        <v>32</v>
      </c>
      <c r="F499" s="5" t="s">
        <v>32</v>
      </c>
      <c r="G499" s="5" t="s">
        <v>32</v>
      </c>
      <c r="H499" s="5" t="s">
        <v>32</v>
      </c>
      <c r="I499" s="5" t="s">
        <v>32</v>
      </c>
      <c r="J499" s="5">
        <v>43000</v>
      </c>
      <c r="K499" s="5">
        <v>49000</v>
      </c>
      <c r="L499" s="52">
        <v>12700</v>
      </c>
      <c r="M499" s="5">
        <v>13900</v>
      </c>
      <c r="N499" s="5">
        <v>600</v>
      </c>
      <c r="O499" s="7" t="s">
        <v>32</v>
      </c>
      <c r="P499" s="35"/>
      <c r="Q499" s="65">
        <f t="shared" si="115"/>
        <v>38</v>
      </c>
      <c r="R499" s="36">
        <f t="shared" si="116"/>
        <v>38</v>
      </c>
      <c r="S499" s="36">
        <f t="shared" si="117"/>
        <v>38</v>
      </c>
      <c r="T499" s="36">
        <f t="shared" si="118"/>
        <v>38</v>
      </c>
      <c r="U499" s="36">
        <f t="shared" si="129"/>
        <v>38</v>
      </c>
      <c r="V499" s="36">
        <f t="shared" si="119"/>
        <v>38</v>
      </c>
      <c r="W499" s="36">
        <f t="shared" si="120"/>
        <v>253.04999999999998</v>
      </c>
      <c r="X499" s="36">
        <f t="shared" si="121"/>
        <v>297.63</v>
      </c>
      <c r="Y499" s="36">
        <f t="shared" si="122"/>
        <v>75.81</v>
      </c>
      <c r="Z499" s="36">
        <f t="shared" si="123"/>
        <v>80.97</v>
      </c>
      <c r="AA499" s="36">
        <f t="shared" si="124"/>
        <v>39.32</v>
      </c>
      <c r="AB499" s="66">
        <f t="shared" si="125"/>
        <v>38</v>
      </c>
      <c r="AC499" s="19">
        <f t="shared" si="126"/>
        <v>23840</v>
      </c>
      <c r="AD499" s="20">
        <f t="shared" si="127"/>
        <v>119200</v>
      </c>
      <c r="AE499" s="192">
        <f t="shared" si="128"/>
        <v>1012.7800000000001</v>
      </c>
    </row>
    <row r="500" spans="1:31" ht="15.4" x14ac:dyDescent="0.45">
      <c r="A500" s="4">
        <v>1</v>
      </c>
      <c r="B500" s="85">
        <v>5151105</v>
      </c>
      <c r="C500" s="91">
        <f t="shared" si="114"/>
        <v>0</v>
      </c>
      <c r="D500" s="50" t="s">
        <v>32</v>
      </c>
      <c r="E500" s="5" t="s">
        <v>32</v>
      </c>
      <c r="F500" s="5" t="s">
        <v>32</v>
      </c>
      <c r="G500" s="5" t="s">
        <v>32</v>
      </c>
      <c r="H500" s="5">
        <v>850</v>
      </c>
      <c r="I500" s="5">
        <v>4900</v>
      </c>
      <c r="J500" s="5">
        <v>19260</v>
      </c>
      <c r="K500" s="5">
        <v>30900</v>
      </c>
      <c r="L500" s="52">
        <v>29960</v>
      </c>
      <c r="M500" s="5">
        <v>13600</v>
      </c>
      <c r="N500" s="5">
        <v>5930</v>
      </c>
      <c r="O500" s="7" t="s">
        <v>32</v>
      </c>
      <c r="P500" s="35"/>
      <c r="Q500" s="65">
        <f t="shared" si="115"/>
        <v>38</v>
      </c>
      <c r="R500" s="36">
        <f t="shared" si="116"/>
        <v>38</v>
      </c>
      <c r="S500" s="36">
        <f t="shared" si="117"/>
        <v>38</v>
      </c>
      <c r="T500" s="36">
        <f t="shared" si="118"/>
        <v>38</v>
      </c>
      <c r="U500" s="36">
        <f t="shared" si="129"/>
        <v>39.869999999999997</v>
      </c>
      <c r="V500" s="36">
        <f t="shared" si="119"/>
        <v>48.78</v>
      </c>
      <c r="W500" s="36">
        <f t="shared" si="120"/>
        <v>104.018</v>
      </c>
      <c r="X500" s="36">
        <f t="shared" si="121"/>
        <v>163.14699999999999</v>
      </c>
      <c r="Y500" s="36">
        <f t="shared" si="122"/>
        <v>156.1628</v>
      </c>
      <c r="Z500" s="36">
        <f t="shared" si="123"/>
        <v>79.680000000000007</v>
      </c>
      <c r="AA500" s="36">
        <f t="shared" si="124"/>
        <v>51.045999999999999</v>
      </c>
      <c r="AB500" s="66">
        <f t="shared" si="125"/>
        <v>38</v>
      </c>
      <c r="AC500" s="19">
        <f t="shared" si="126"/>
        <v>15057.142857142857</v>
      </c>
      <c r="AD500" s="20">
        <f t="shared" si="127"/>
        <v>105400</v>
      </c>
      <c r="AE500" s="192">
        <f t="shared" si="128"/>
        <v>832.7038</v>
      </c>
    </row>
    <row r="501" spans="1:31" ht="15.4" x14ac:dyDescent="0.45">
      <c r="A501" s="4">
        <v>1</v>
      </c>
      <c r="B501" s="85">
        <v>5151106</v>
      </c>
      <c r="C501" s="91">
        <f t="shared" si="114"/>
        <v>0</v>
      </c>
      <c r="D501" s="50" t="s">
        <v>32</v>
      </c>
      <c r="E501" s="5" t="s">
        <v>32</v>
      </c>
      <c r="F501" s="5" t="s">
        <v>32</v>
      </c>
      <c r="G501" s="5" t="s">
        <v>32</v>
      </c>
      <c r="H501" s="5">
        <v>29920</v>
      </c>
      <c r="I501" s="5">
        <v>8250</v>
      </c>
      <c r="J501" s="5">
        <v>14880</v>
      </c>
      <c r="K501" s="5">
        <v>10260</v>
      </c>
      <c r="L501" s="52">
        <v>11630</v>
      </c>
      <c r="M501" s="5">
        <v>6420</v>
      </c>
      <c r="N501" s="5">
        <v>4860</v>
      </c>
      <c r="O501" s="7" t="s">
        <v>32</v>
      </c>
      <c r="P501" s="35"/>
      <c r="Q501" s="65">
        <f t="shared" si="115"/>
        <v>38</v>
      </c>
      <c r="R501" s="36">
        <f t="shared" si="116"/>
        <v>38</v>
      </c>
      <c r="S501" s="36">
        <f t="shared" si="117"/>
        <v>38</v>
      </c>
      <c r="T501" s="36">
        <f t="shared" si="118"/>
        <v>38</v>
      </c>
      <c r="U501" s="36">
        <f t="shared" si="129"/>
        <v>103.82400000000001</v>
      </c>
      <c r="V501" s="36">
        <f t="shared" si="119"/>
        <v>56.675000000000004</v>
      </c>
      <c r="W501" s="36">
        <f t="shared" si="120"/>
        <v>85.183999999999997</v>
      </c>
      <c r="X501" s="36">
        <f t="shared" si="121"/>
        <v>65.317999999999998</v>
      </c>
      <c r="Y501" s="36">
        <f t="shared" si="122"/>
        <v>71.209000000000003</v>
      </c>
      <c r="Z501" s="36">
        <f t="shared" si="123"/>
        <v>52.124000000000002</v>
      </c>
      <c r="AA501" s="36">
        <f t="shared" si="124"/>
        <v>48.692</v>
      </c>
      <c r="AB501" s="66">
        <f t="shared" si="125"/>
        <v>38</v>
      </c>
      <c r="AC501" s="19">
        <f t="shared" si="126"/>
        <v>12317.142857142857</v>
      </c>
      <c r="AD501" s="20">
        <f t="shared" si="127"/>
        <v>86220</v>
      </c>
      <c r="AE501" s="192">
        <f t="shared" si="128"/>
        <v>673.02600000000007</v>
      </c>
    </row>
    <row r="502" spans="1:31" ht="15.4" x14ac:dyDescent="0.45">
      <c r="A502" s="4">
        <v>1</v>
      </c>
      <c r="B502" s="85">
        <v>5151107</v>
      </c>
      <c r="C502" s="91">
        <f t="shared" si="114"/>
        <v>0</v>
      </c>
      <c r="D502" s="50" t="s">
        <v>32</v>
      </c>
      <c r="E502" s="5" t="s">
        <v>32</v>
      </c>
      <c r="F502" s="5" t="s">
        <v>32</v>
      </c>
      <c r="G502" s="5" t="s">
        <v>32</v>
      </c>
      <c r="H502" s="5">
        <v>8930</v>
      </c>
      <c r="I502" s="5">
        <v>6710</v>
      </c>
      <c r="J502" s="5">
        <v>19080</v>
      </c>
      <c r="K502" s="5">
        <v>19290</v>
      </c>
      <c r="L502" s="52">
        <v>25860</v>
      </c>
      <c r="M502" s="5">
        <v>18570</v>
      </c>
      <c r="N502" s="5">
        <v>1600</v>
      </c>
      <c r="O502" s="7" t="s">
        <v>32</v>
      </c>
      <c r="P502" s="35"/>
      <c r="Q502" s="65">
        <f t="shared" si="115"/>
        <v>38</v>
      </c>
      <c r="R502" s="36">
        <f t="shared" si="116"/>
        <v>38</v>
      </c>
      <c r="S502" s="36">
        <f t="shared" si="117"/>
        <v>38</v>
      </c>
      <c r="T502" s="36">
        <f t="shared" si="118"/>
        <v>38</v>
      </c>
      <c r="U502" s="36">
        <f t="shared" si="129"/>
        <v>57.646000000000001</v>
      </c>
      <c r="V502" s="36">
        <f t="shared" si="119"/>
        <v>52.762</v>
      </c>
      <c r="W502" s="36">
        <f t="shared" si="120"/>
        <v>103.244</v>
      </c>
      <c r="X502" s="36">
        <f t="shared" si="121"/>
        <v>104.14699999999999</v>
      </c>
      <c r="Y502" s="36">
        <f t="shared" si="122"/>
        <v>132.398</v>
      </c>
      <c r="Z502" s="36">
        <f t="shared" si="123"/>
        <v>101.051</v>
      </c>
      <c r="AA502" s="36">
        <f t="shared" si="124"/>
        <v>41.52</v>
      </c>
      <c r="AB502" s="66">
        <f t="shared" si="125"/>
        <v>38</v>
      </c>
      <c r="AC502" s="19">
        <f t="shared" si="126"/>
        <v>14291.428571428571</v>
      </c>
      <c r="AD502" s="20">
        <f t="shared" si="127"/>
        <v>100040</v>
      </c>
      <c r="AE502" s="192">
        <f t="shared" si="128"/>
        <v>782.76800000000003</v>
      </c>
    </row>
    <row r="503" spans="1:31" ht="15.4" x14ac:dyDescent="0.45">
      <c r="A503" s="4">
        <v>1</v>
      </c>
      <c r="B503" s="85">
        <v>7141028</v>
      </c>
      <c r="C503" s="91">
        <f t="shared" si="114"/>
        <v>0</v>
      </c>
      <c r="D503" s="50" t="s">
        <v>32</v>
      </c>
      <c r="E503" s="5" t="s">
        <v>32</v>
      </c>
      <c r="F503" s="5" t="s">
        <v>32</v>
      </c>
      <c r="G503" s="5" t="s">
        <v>32</v>
      </c>
      <c r="H503" s="5">
        <v>18910</v>
      </c>
      <c r="I503" s="5">
        <v>2780</v>
      </c>
      <c r="J503" s="5">
        <v>2870</v>
      </c>
      <c r="K503" s="5">
        <v>3880</v>
      </c>
      <c r="L503" s="52">
        <v>9040</v>
      </c>
      <c r="M503" s="5">
        <v>6660</v>
      </c>
      <c r="N503" s="5">
        <v>4060</v>
      </c>
      <c r="O503" s="7" t="s">
        <v>32</v>
      </c>
      <c r="P503" s="35"/>
      <c r="Q503" s="65">
        <f t="shared" si="115"/>
        <v>38</v>
      </c>
      <c r="R503" s="36">
        <f t="shared" si="116"/>
        <v>38</v>
      </c>
      <c r="S503" s="36">
        <f t="shared" si="117"/>
        <v>38</v>
      </c>
      <c r="T503" s="36">
        <f t="shared" si="118"/>
        <v>38</v>
      </c>
      <c r="U503" s="36">
        <f t="shared" si="129"/>
        <v>79.602000000000004</v>
      </c>
      <c r="V503" s="36">
        <f t="shared" si="119"/>
        <v>44.116</v>
      </c>
      <c r="W503" s="36">
        <f t="shared" si="120"/>
        <v>44.314</v>
      </c>
      <c r="X503" s="36">
        <f t="shared" si="121"/>
        <v>46.536000000000001</v>
      </c>
      <c r="Y503" s="36">
        <f t="shared" si="122"/>
        <v>60.072000000000003</v>
      </c>
      <c r="Z503" s="36">
        <f t="shared" si="123"/>
        <v>52.652000000000001</v>
      </c>
      <c r="AA503" s="36">
        <f t="shared" si="124"/>
        <v>46.932000000000002</v>
      </c>
      <c r="AB503" s="66">
        <f t="shared" si="125"/>
        <v>38</v>
      </c>
      <c r="AC503" s="19">
        <f t="shared" si="126"/>
        <v>6885.7142857142853</v>
      </c>
      <c r="AD503" s="20">
        <f t="shared" si="127"/>
        <v>48200</v>
      </c>
      <c r="AE503" s="192">
        <f t="shared" si="128"/>
        <v>564.22400000000005</v>
      </c>
    </row>
    <row r="504" spans="1:31" ht="15.4" x14ac:dyDescent="0.45">
      <c r="A504" s="4">
        <v>1</v>
      </c>
      <c r="B504" s="85">
        <v>7141029</v>
      </c>
      <c r="C504" s="91">
        <f t="shared" si="114"/>
        <v>0</v>
      </c>
      <c r="D504" s="50" t="s">
        <v>32</v>
      </c>
      <c r="E504" s="5" t="s">
        <v>32</v>
      </c>
      <c r="F504" s="5" t="s">
        <v>32</v>
      </c>
      <c r="G504" s="5" t="s">
        <v>32</v>
      </c>
      <c r="H504" s="5">
        <v>23090</v>
      </c>
      <c r="I504" s="5">
        <v>13750</v>
      </c>
      <c r="J504" s="5">
        <v>11090</v>
      </c>
      <c r="K504" s="5">
        <v>21170</v>
      </c>
      <c r="L504" s="52">
        <v>19100</v>
      </c>
      <c r="M504" s="5">
        <v>7710</v>
      </c>
      <c r="N504" s="5">
        <v>2800</v>
      </c>
      <c r="O504" s="7" t="s">
        <v>32</v>
      </c>
      <c r="P504" s="35"/>
      <c r="Q504" s="65">
        <f t="shared" si="115"/>
        <v>38</v>
      </c>
      <c r="R504" s="36">
        <f t="shared" si="116"/>
        <v>38</v>
      </c>
      <c r="S504" s="36">
        <f t="shared" si="117"/>
        <v>38</v>
      </c>
      <c r="T504" s="36">
        <f t="shared" si="118"/>
        <v>38</v>
      </c>
      <c r="U504" s="36">
        <f t="shared" si="129"/>
        <v>88.798000000000002</v>
      </c>
      <c r="V504" s="36">
        <f t="shared" si="119"/>
        <v>80.325000000000003</v>
      </c>
      <c r="W504" s="36">
        <f t="shared" si="120"/>
        <v>68.887</v>
      </c>
      <c r="X504" s="36">
        <f t="shared" si="121"/>
        <v>112.23099999999999</v>
      </c>
      <c r="Y504" s="36">
        <f t="shared" si="122"/>
        <v>103.33</v>
      </c>
      <c r="Z504" s="36">
        <f t="shared" si="123"/>
        <v>54.962000000000003</v>
      </c>
      <c r="AA504" s="36">
        <f t="shared" si="124"/>
        <v>44.16</v>
      </c>
      <c r="AB504" s="66">
        <f t="shared" si="125"/>
        <v>38</v>
      </c>
      <c r="AC504" s="19">
        <f t="shared" si="126"/>
        <v>14101.428571428571</v>
      </c>
      <c r="AD504" s="20">
        <f t="shared" si="127"/>
        <v>98710</v>
      </c>
      <c r="AE504" s="192">
        <f t="shared" si="128"/>
        <v>742.69299999999998</v>
      </c>
    </row>
    <row r="505" spans="1:31" ht="15.4" x14ac:dyDescent="0.45">
      <c r="A505" s="4">
        <v>1</v>
      </c>
      <c r="B505" s="85">
        <v>7141030</v>
      </c>
      <c r="C505" s="91">
        <f t="shared" si="114"/>
        <v>0</v>
      </c>
      <c r="D505" s="50" t="s">
        <v>32</v>
      </c>
      <c r="E505" s="5" t="s">
        <v>32</v>
      </c>
      <c r="F505" s="5" t="s">
        <v>32</v>
      </c>
      <c r="G505" s="5" t="s">
        <v>32</v>
      </c>
      <c r="H505" s="5">
        <v>15280</v>
      </c>
      <c r="I505" s="5" t="s">
        <v>32</v>
      </c>
      <c r="J505" s="5">
        <v>1430</v>
      </c>
      <c r="K505" s="5">
        <v>2770</v>
      </c>
      <c r="L505" s="52">
        <v>3050</v>
      </c>
      <c r="M505" s="5">
        <v>4060</v>
      </c>
      <c r="N505" s="5">
        <v>1860</v>
      </c>
      <c r="O505" s="7" t="s">
        <v>32</v>
      </c>
      <c r="P505" s="35"/>
      <c r="Q505" s="65">
        <f t="shared" si="115"/>
        <v>38</v>
      </c>
      <c r="R505" s="36">
        <f t="shared" si="116"/>
        <v>38</v>
      </c>
      <c r="S505" s="36">
        <f t="shared" si="117"/>
        <v>38</v>
      </c>
      <c r="T505" s="36">
        <f t="shared" si="118"/>
        <v>38</v>
      </c>
      <c r="U505" s="36">
        <f t="shared" si="129"/>
        <v>71.616</v>
      </c>
      <c r="V505" s="36">
        <f t="shared" si="119"/>
        <v>38</v>
      </c>
      <c r="W505" s="36">
        <f t="shared" si="120"/>
        <v>41.146000000000001</v>
      </c>
      <c r="X505" s="36">
        <f t="shared" si="121"/>
        <v>44.094000000000001</v>
      </c>
      <c r="Y505" s="36">
        <f t="shared" si="122"/>
        <v>44.71</v>
      </c>
      <c r="Z505" s="36">
        <f t="shared" si="123"/>
        <v>46.932000000000002</v>
      </c>
      <c r="AA505" s="36">
        <f t="shared" si="124"/>
        <v>42.091999999999999</v>
      </c>
      <c r="AB505" s="66">
        <f t="shared" si="125"/>
        <v>38</v>
      </c>
      <c r="AC505" s="19">
        <f t="shared" si="126"/>
        <v>4741.666666666667</v>
      </c>
      <c r="AD505" s="20">
        <f t="shared" si="127"/>
        <v>28450</v>
      </c>
      <c r="AE505" s="192">
        <f t="shared" si="128"/>
        <v>518.58999999999992</v>
      </c>
    </row>
    <row r="506" spans="1:31" ht="15.4" x14ac:dyDescent="0.45">
      <c r="A506" s="4">
        <v>1</v>
      </c>
      <c r="B506" s="85">
        <v>7141031</v>
      </c>
      <c r="C506" s="91">
        <f t="shared" si="114"/>
        <v>0</v>
      </c>
      <c r="D506" s="50" t="s">
        <v>32</v>
      </c>
      <c r="E506" s="5" t="s">
        <v>32</v>
      </c>
      <c r="F506" s="5" t="s">
        <v>32</v>
      </c>
      <c r="G506" s="5" t="s">
        <v>32</v>
      </c>
      <c r="H506" s="5">
        <v>1190</v>
      </c>
      <c r="I506" s="5">
        <v>14070</v>
      </c>
      <c r="J506" s="5">
        <v>24970</v>
      </c>
      <c r="K506" s="5">
        <v>54830</v>
      </c>
      <c r="L506" s="52">
        <v>58800</v>
      </c>
      <c r="M506" s="5">
        <v>41780</v>
      </c>
      <c r="N506" s="5">
        <v>4550</v>
      </c>
      <c r="O506" s="7" t="s">
        <v>32</v>
      </c>
      <c r="P506" s="35"/>
      <c r="Q506" s="65">
        <f t="shared" si="115"/>
        <v>38</v>
      </c>
      <c r="R506" s="36">
        <f t="shared" si="116"/>
        <v>38</v>
      </c>
      <c r="S506" s="36">
        <f t="shared" si="117"/>
        <v>38</v>
      </c>
      <c r="T506" s="36">
        <f t="shared" si="118"/>
        <v>38</v>
      </c>
      <c r="U506" s="36">
        <f t="shared" si="129"/>
        <v>40.618000000000002</v>
      </c>
      <c r="V506" s="36">
        <f t="shared" si="119"/>
        <v>81.700999999999993</v>
      </c>
      <c r="W506" s="36">
        <f t="shared" si="120"/>
        <v>128.571</v>
      </c>
      <c r="X506" s="36">
        <f t="shared" si="121"/>
        <v>340.94689999999997</v>
      </c>
      <c r="Y506" s="36">
        <f t="shared" si="122"/>
        <v>370.44399999999996</v>
      </c>
      <c r="Z506" s="36">
        <f t="shared" si="123"/>
        <v>243.98539999999997</v>
      </c>
      <c r="AA506" s="36">
        <f t="shared" si="124"/>
        <v>48.01</v>
      </c>
      <c r="AB506" s="66">
        <f t="shared" si="125"/>
        <v>38</v>
      </c>
      <c r="AC506" s="19">
        <f t="shared" si="126"/>
        <v>28598.571428571428</v>
      </c>
      <c r="AD506" s="20">
        <f t="shared" si="127"/>
        <v>200190</v>
      </c>
      <c r="AE506" s="192">
        <f t="shared" si="128"/>
        <v>1444.2763</v>
      </c>
    </row>
    <row r="507" spans="1:31" ht="15.4" x14ac:dyDescent="0.45">
      <c r="A507" s="4">
        <v>1</v>
      </c>
      <c r="B507" s="85">
        <v>7141032</v>
      </c>
      <c r="C507" s="91">
        <f t="shared" si="114"/>
        <v>0</v>
      </c>
      <c r="D507" s="50" t="s">
        <v>32</v>
      </c>
      <c r="E507" s="5" t="s">
        <v>32</v>
      </c>
      <c r="F507" s="5" t="s">
        <v>32</v>
      </c>
      <c r="G507" s="5" t="s">
        <v>32</v>
      </c>
      <c r="H507" s="5">
        <v>17050</v>
      </c>
      <c r="I507" s="5">
        <v>7010</v>
      </c>
      <c r="J507" s="5">
        <v>12460</v>
      </c>
      <c r="K507" s="5">
        <v>12640</v>
      </c>
      <c r="L507" s="52">
        <v>19500</v>
      </c>
      <c r="M507" s="5">
        <v>12430</v>
      </c>
      <c r="N507" s="5">
        <v>2730</v>
      </c>
      <c r="O507" s="7" t="s">
        <v>32</v>
      </c>
      <c r="P507" s="35"/>
      <c r="Q507" s="65">
        <f t="shared" si="115"/>
        <v>38</v>
      </c>
      <c r="R507" s="36">
        <f t="shared" si="116"/>
        <v>38</v>
      </c>
      <c r="S507" s="36">
        <f t="shared" si="117"/>
        <v>38</v>
      </c>
      <c r="T507" s="36">
        <f t="shared" si="118"/>
        <v>38</v>
      </c>
      <c r="U507" s="36">
        <f t="shared" si="129"/>
        <v>75.510000000000005</v>
      </c>
      <c r="V507" s="36">
        <f t="shared" si="119"/>
        <v>53.421999999999997</v>
      </c>
      <c r="W507" s="36">
        <f t="shared" si="120"/>
        <v>74.778000000000006</v>
      </c>
      <c r="X507" s="36">
        <f t="shared" si="121"/>
        <v>75.551999999999992</v>
      </c>
      <c r="Y507" s="36">
        <f t="shared" si="122"/>
        <v>105.05</v>
      </c>
      <c r="Z507" s="36">
        <f t="shared" si="123"/>
        <v>74.649000000000001</v>
      </c>
      <c r="AA507" s="36">
        <f t="shared" si="124"/>
        <v>44.006</v>
      </c>
      <c r="AB507" s="66">
        <f t="shared" si="125"/>
        <v>38</v>
      </c>
      <c r="AC507" s="19">
        <f t="shared" si="126"/>
        <v>11974.285714285714</v>
      </c>
      <c r="AD507" s="20">
        <f t="shared" si="127"/>
        <v>83820</v>
      </c>
      <c r="AE507" s="192">
        <f t="shared" si="128"/>
        <v>692.96699999999998</v>
      </c>
    </row>
    <row r="508" spans="1:31" ht="15.4" x14ac:dyDescent="0.45">
      <c r="A508" s="4">
        <v>1</v>
      </c>
      <c r="B508" s="85">
        <v>7141033</v>
      </c>
      <c r="C508" s="91">
        <f t="shared" si="114"/>
        <v>0</v>
      </c>
      <c r="D508" s="50" t="s">
        <v>32</v>
      </c>
      <c r="E508" s="5" t="s">
        <v>32</v>
      </c>
      <c r="F508" s="5" t="s">
        <v>32</v>
      </c>
      <c r="G508" s="5" t="s">
        <v>32</v>
      </c>
      <c r="H508" s="5">
        <v>23540</v>
      </c>
      <c r="I508" s="5">
        <v>21220</v>
      </c>
      <c r="J508" s="5">
        <v>12000</v>
      </c>
      <c r="K508" s="5">
        <v>16150</v>
      </c>
      <c r="L508" s="52">
        <v>33950</v>
      </c>
      <c r="M508" s="5">
        <v>61950</v>
      </c>
      <c r="N508" s="5">
        <v>6130</v>
      </c>
      <c r="O508" s="7" t="s">
        <v>32</v>
      </c>
      <c r="P508" s="35"/>
      <c r="Q508" s="65">
        <f t="shared" si="115"/>
        <v>38</v>
      </c>
      <c r="R508" s="36">
        <f t="shared" si="116"/>
        <v>38</v>
      </c>
      <c r="S508" s="36">
        <f t="shared" si="117"/>
        <v>38</v>
      </c>
      <c r="T508" s="36">
        <f t="shared" si="118"/>
        <v>38</v>
      </c>
      <c r="U508" s="36">
        <f t="shared" si="129"/>
        <v>89.788000000000011</v>
      </c>
      <c r="V508" s="36">
        <f t="shared" si="119"/>
        <v>112.446</v>
      </c>
      <c r="W508" s="36">
        <f t="shared" si="120"/>
        <v>72.8</v>
      </c>
      <c r="X508" s="36">
        <f t="shared" si="121"/>
        <v>90.64500000000001</v>
      </c>
      <c r="Y508" s="36">
        <f t="shared" si="122"/>
        <v>185.80849999999998</v>
      </c>
      <c r="Z508" s="36">
        <f t="shared" si="123"/>
        <v>393.8485</v>
      </c>
      <c r="AA508" s="36">
        <f t="shared" si="124"/>
        <v>51.486000000000004</v>
      </c>
      <c r="AB508" s="66">
        <f t="shared" si="125"/>
        <v>38</v>
      </c>
      <c r="AC508" s="19">
        <f t="shared" si="126"/>
        <v>24991.428571428572</v>
      </c>
      <c r="AD508" s="20">
        <f t="shared" si="127"/>
        <v>174940</v>
      </c>
      <c r="AE508" s="192">
        <f t="shared" si="128"/>
        <v>1186.8220000000001</v>
      </c>
    </row>
    <row r="509" spans="1:31" ht="15.4" x14ac:dyDescent="0.45">
      <c r="A509" s="4">
        <v>1</v>
      </c>
      <c r="B509" s="85">
        <v>7141034</v>
      </c>
      <c r="C509" s="91">
        <f t="shared" si="114"/>
        <v>0</v>
      </c>
      <c r="D509" s="50" t="s">
        <v>32</v>
      </c>
      <c r="E509" s="5" t="s">
        <v>32</v>
      </c>
      <c r="F509" s="5" t="s">
        <v>32</v>
      </c>
      <c r="G509" s="5" t="s">
        <v>32</v>
      </c>
      <c r="H509" s="5">
        <v>29710</v>
      </c>
      <c r="I509" s="5">
        <v>6140</v>
      </c>
      <c r="J509" s="5">
        <v>6470</v>
      </c>
      <c r="K509" s="5">
        <v>7500</v>
      </c>
      <c r="L509" s="52">
        <v>11200</v>
      </c>
      <c r="M509" s="5">
        <v>6070</v>
      </c>
      <c r="N509" s="5">
        <v>6120</v>
      </c>
      <c r="O509" s="7" t="s">
        <v>32</v>
      </c>
      <c r="P509" s="35"/>
      <c r="Q509" s="65">
        <f t="shared" si="115"/>
        <v>38</v>
      </c>
      <c r="R509" s="36">
        <f t="shared" si="116"/>
        <v>38</v>
      </c>
      <c r="S509" s="36">
        <f t="shared" si="117"/>
        <v>38</v>
      </c>
      <c r="T509" s="36">
        <f t="shared" si="118"/>
        <v>38</v>
      </c>
      <c r="U509" s="36">
        <f t="shared" si="129"/>
        <v>103.36200000000001</v>
      </c>
      <c r="V509" s="36">
        <f t="shared" si="119"/>
        <v>51.508000000000003</v>
      </c>
      <c r="W509" s="36">
        <f t="shared" si="120"/>
        <v>52.234000000000002</v>
      </c>
      <c r="X509" s="36">
        <f t="shared" si="121"/>
        <v>54.5</v>
      </c>
      <c r="Y509" s="36">
        <f t="shared" si="122"/>
        <v>69.36</v>
      </c>
      <c r="Z509" s="36">
        <f t="shared" si="123"/>
        <v>51.353999999999999</v>
      </c>
      <c r="AA509" s="36">
        <f t="shared" si="124"/>
        <v>51.463999999999999</v>
      </c>
      <c r="AB509" s="66">
        <f t="shared" si="125"/>
        <v>38</v>
      </c>
      <c r="AC509" s="19">
        <f t="shared" si="126"/>
        <v>10458.571428571429</v>
      </c>
      <c r="AD509" s="20">
        <f t="shared" si="127"/>
        <v>73210</v>
      </c>
      <c r="AE509" s="192">
        <f t="shared" si="128"/>
        <v>623.78199999999993</v>
      </c>
    </row>
    <row r="510" spans="1:31" ht="15.4" x14ac:dyDescent="0.45">
      <c r="A510" s="4">
        <v>1</v>
      </c>
      <c r="B510" s="85">
        <v>7141035</v>
      </c>
      <c r="C510" s="91">
        <f t="shared" si="114"/>
        <v>0</v>
      </c>
      <c r="D510" s="50" t="s">
        <v>32</v>
      </c>
      <c r="E510" s="5" t="s">
        <v>32</v>
      </c>
      <c r="F510" s="5" t="s">
        <v>32</v>
      </c>
      <c r="G510" s="5" t="s">
        <v>32</v>
      </c>
      <c r="H510" s="5">
        <v>10720</v>
      </c>
      <c r="I510" s="5">
        <v>4100</v>
      </c>
      <c r="J510" s="5">
        <v>1010</v>
      </c>
      <c r="K510" s="5">
        <v>13540</v>
      </c>
      <c r="L510" s="52">
        <v>77620</v>
      </c>
      <c r="M510" s="5">
        <v>22860</v>
      </c>
      <c r="N510" s="5">
        <v>1180</v>
      </c>
      <c r="O510" s="7" t="s">
        <v>32</v>
      </c>
      <c r="P510" s="35"/>
      <c r="Q510" s="65">
        <f t="shared" si="115"/>
        <v>38</v>
      </c>
      <c r="R510" s="36">
        <f t="shared" si="116"/>
        <v>38</v>
      </c>
      <c r="S510" s="36">
        <f t="shared" si="117"/>
        <v>38</v>
      </c>
      <c r="T510" s="36">
        <f t="shared" si="118"/>
        <v>38</v>
      </c>
      <c r="U510" s="36">
        <f t="shared" si="129"/>
        <v>61.584000000000003</v>
      </c>
      <c r="V510" s="36">
        <f t="shared" si="119"/>
        <v>47.019999999999996</v>
      </c>
      <c r="W510" s="36">
        <f t="shared" si="120"/>
        <v>40.222000000000001</v>
      </c>
      <c r="X510" s="36">
        <f t="shared" si="121"/>
        <v>79.421999999999997</v>
      </c>
      <c r="Y510" s="36">
        <f t="shared" si="122"/>
        <v>510.27659999999992</v>
      </c>
      <c r="Z510" s="36">
        <f t="shared" si="123"/>
        <v>119.49799999999999</v>
      </c>
      <c r="AA510" s="36">
        <f t="shared" si="124"/>
        <v>40.596000000000004</v>
      </c>
      <c r="AB510" s="66">
        <f t="shared" si="125"/>
        <v>38</v>
      </c>
      <c r="AC510" s="19">
        <f t="shared" si="126"/>
        <v>18718.571428571428</v>
      </c>
      <c r="AD510" s="20">
        <f t="shared" si="127"/>
        <v>131030</v>
      </c>
      <c r="AE510" s="192">
        <f t="shared" si="128"/>
        <v>1088.6185999999998</v>
      </c>
    </row>
    <row r="511" spans="1:31" ht="15.4" x14ac:dyDescent="0.45">
      <c r="A511" s="4">
        <v>1</v>
      </c>
      <c r="B511" s="85">
        <v>7141036</v>
      </c>
      <c r="C511" s="91">
        <f t="shared" si="114"/>
        <v>0</v>
      </c>
      <c r="D511" s="50" t="s">
        <v>32</v>
      </c>
      <c r="E511" s="5" t="s">
        <v>32</v>
      </c>
      <c r="F511" s="5" t="s">
        <v>32</v>
      </c>
      <c r="G511" s="5" t="s">
        <v>32</v>
      </c>
      <c r="H511" s="5">
        <v>18880</v>
      </c>
      <c r="I511" s="5">
        <v>5310</v>
      </c>
      <c r="J511" s="5">
        <v>12470</v>
      </c>
      <c r="K511" s="5">
        <v>15850</v>
      </c>
      <c r="L511" s="52">
        <v>24990</v>
      </c>
      <c r="M511" s="5">
        <v>12290</v>
      </c>
      <c r="N511" s="5">
        <v>4240</v>
      </c>
      <c r="O511" s="7" t="s">
        <v>32</v>
      </c>
      <c r="P511" s="35"/>
      <c r="Q511" s="65">
        <f t="shared" si="115"/>
        <v>38</v>
      </c>
      <c r="R511" s="36">
        <f t="shared" si="116"/>
        <v>38</v>
      </c>
      <c r="S511" s="36">
        <f t="shared" si="117"/>
        <v>38</v>
      </c>
      <c r="T511" s="36">
        <f t="shared" si="118"/>
        <v>38</v>
      </c>
      <c r="U511" s="36">
        <f t="shared" si="129"/>
        <v>79.536000000000001</v>
      </c>
      <c r="V511" s="36">
        <f t="shared" si="119"/>
        <v>49.682000000000002</v>
      </c>
      <c r="W511" s="36">
        <f t="shared" si="120"/>
        <v>74.820999999999998</v>
      </c>
      <c r="X511" s="36">
        <f t="shared" si="121"/>
        <v>89.35499999999999</v>
      </c>
      <c r="Y511" s="36">
        <f t="shared" si="122"/>
        <v>128.65699999999998</v>
      </c>
      <c r="Z511" s="36">
        <f t="shared" si="123"/>
        <v>74.046999999999997</v>
      </c>
      <c r="AA511" s="36">
        <f t="shared" si="124"/>
        <v>47.328000000000003</v>
      </c>
      <c r="AB511" s="66">
        <f t="shared" si="125"/>
        <v>38</v>
      </c>
      <c r="AC511" s="19">
        <f t="shared" si="126"/>
        <v>13432.857142857143</v>
      </c>
      <c r="AD511" s="20">
        <f t="shared" si="127"/>
        <v>94030</v>
      </c>
      <c r="AE511" s="192">
        <f t="shared" si="128"/>
        <v>733.42599999999993</v>
      </c>
    </row>
    <row r="512" spans="1:31" ht="15.4" x14ac:dyDescent="0.45">
      <c r="A512" s="4">
        <v>1</v>
      </c>
      <c r="B512" s="85">
        <v>7141038</v>
      </c>
      <c r="C512" s="91">
        <f t="shared" si="114"/>
        <v>0</v>
      </c>
      <c r="D512" s="50" t="s">
        <v>32</v>
      </c>
      <c r="E512" s="5" t="s">
        <v>32</v>
      </c>
      <c r="F512" s="5" t="s">
        <v>32</v>
      </c>
      <c r="G512" s="5" t="s">
        <v>32</v>
      </c>
      <c r="H512" s="5">
        <v>15540</v>
      </c>
      <c r="I512" s="5">
        <v>2030</v>
      </c>
      <c r="J512" s="5">
        <v>5930</v>
      </c>
      <c r="K512" s="5">
        <v>4070</v>
      </c>
      <c r="L512" s="52">
        <v>5710</v>
      </c>
      <c r="M512" s="5">
        <v>6300</v>
      </c>
      <c r="N512" s="5">
        <v>6170</v>
      </c>
      <c r="O512" s="7" t="s">
        <v>32</v>
      </c>
      <c r="P512" s="35"/>
      <c r="Q512" s="65">
        <f t="shared" si="115"/>
        <v>38</v>
      </c>
      <c r="R512" s="36">
        <f t="shared" si="116"/>
        <v>38</v>
      </c>
      <c r="S512" s="36">
        <f t="shared" si="117"/>
        <v>38</v>
      </c>
      <c r="T512" s="36">
        <f t="shared" si="118"/>
        <v>38</v>
      </c>
      <c r="U512" s="36">
        <f t="shared" si="129"/>
        <v>72.188000000000002</v>
      </c>
      <c r="V512" s="36">
        <f t="shared" si="119"/>
        <v>42.466000000000001</v>
      </c>
      <c r="W512" s="36">
        <f t="shared" si="120"/>
        <v>51.045999999999999</v>
      </c>
      <c r="X512" s="36">
        <f t="shared" si="121"/>
        <v>46.954000000000001</v>
      </c>
      <c r="Y512" s="36">
        <f t="shared" si="122"/>
        <v>50.561999999999998</v>
      </c>
      <c r="Z512" s="36">
        <f t="shared" si="123"/>
        <v>51.86</v>
      </c>
      <c r="AA512" s="36">
        <f t="shared" si="124"/>
        <v>51.573999999999998</v>
      </c>
      <c r="AB512" s="66">
        <f t="shared" si="125"/>
        <v>38</v>
      </c>
      <c r="AC512" s="19">
        <f t="shared" si="126"/>
        <v>6535.7142857142853</v>
      </c>
      <c r="AD512" s="20">
        <f t="shared" si="127"/>
        <v>45750</v>
      </c>
      <c r="AE512" s="192">
        <f t="shared" si="128"/>
        <v>556.65</v>
      </c>
    </row>
    <row r="513" spans="1:31" ht="15.4" x14ac:dyDescent="0.45">
      <c r="A513" s="4">
        <v>1</v>
      </c>
      <c r="B513" s="85">
        <v>7141040</v>
      </c>
      <c r="C513" s="91">
        <f t="shared" si="114"/>
        <v>0</v>
      </c>
      <c r="D513" s="50" t="s">
        <v>32</v>
      </c>
      <c r="E513" s="5" t="s">
        <v>32</v>
      </c>
      <c r="F513" s="5" t="s">
        <v>32</v>
      </c>
      <c r="G513" s="5" t="s">
        <v>32</v>
      </c>
      <c r="H513" s="5">
        <v>260</v>
      </c>
      <c r="I513" s="5">
        <v>770</v>
      </c>
      <c r="J513" s="5">
        <v>78880</v>
      </c>
      <c r="K513" s="5">
        <v>6270</v>
      </c>
      <c r="L513" s="52">
        <v>10840</v>
      </c>
      <c r="M513" s="5">
        <v>8490</v>
      </c>
      <c r="N513" s="5">
        <v>540</v>
      </c>
      <c r="O513" s="7" t="s">
        <v>32</v>
      </c>
      <c r="P513" s="35"/>
      <c r="Q513" s="65">
        <f t="shared" si="115"/>
        <v>38</v>
      </c>
      <c r="R513" s="36">
        <f t="shared" si="116"/>
        <v>38</v>
      </c>
      <c r="S513" s="36">
        <f t="shared" si="117"/>
        <v>38</v>
      </c>
      <c r="T513" s="36">
        <f t="shared" si="118"/>
        <v>38</v>
      </c>
      <c r="U513" s="36">
        <f t="shared" si="129"/>
        <v>38.572000000000003</v>
      </c>
      <c r="V513" s="36">
        <f t="shared" si="119"/>
        <v>39.694000000000003</v>
      </c>
      <c r="W513" s="36">
        <f t="shared" si="120"/>
        <v>519.63840000000005</v>
      </c>
      <c r="X513" s="36">
        <f t="shared" si="121"/>
        <v>51.793999999999997</v>
      </c>
      <c r="Y513" s="36">
        <f t="shared" si="122"/>
        <v>67.811999999999998</v>
      </c>
      <c r="Z513" s="36">
        <f t="shared" si="123"/>
        <v>57.707000000000001</v>
      </c>
      <c r="AA513" s="36">
        <f t="shared" si="124"/>
        <v>39.188000000000002</v>
      </c>
      <c r="AB513" s="66">
        <f t="shared" si="125"/>
        <v>38</v>
      </c>
      <c r="AC513" s="19">
        <f t="shared" si="126"/>
        <v>15150</v>
      </c>
      <c r="AD513" s="20">
        <f t="shared" si="127"/>
        <v>106050</v>
      </c>
      <c r="AE513" s="192">
        <f t="shared" si="128"/>
        <v>1004.4054000000001</v>
      </c>
    </row>
    <row r="514" spans="1:31" ht="15.4" x14ac:dyDescent="0.45">
      <c r="A514" s="4">
        <v>1</v>
      </c>
      <c r="B514" s="85">
        <v>7141041</v>
      </c>
      <c r="C514" s="91">
        <f t="shared" si="114"/>
        <v>0</v>
      </c>
      <c r="D514" s="50" t="s">
        <v>32</v>
      </c>
      <c r="E514" s="5" t="s">
        <v>32</v>
      </c>
      <c r="F514" s="5" t="s">
        <v>32</v>
      </c>
      <c r="G514" s="5" t="s">
        <v>32</v>
      </c>
      <c r="H514" s="5">
        <v>21710</v>
      </c>
      <c r="I514" s="5">
        <v>3780</v>
      </c>
      <c r="J514" s="5">
        <v>4640</v>
      </c>
      <c r="K514" s="5">
        <v>8810</v>
      </c>
      <c r="L514" s="52">
        <v>9770</v>
      </c>
      <c r="M514" s="5">
        <v>9390</v>
      </c>
      <c r="N514" s="5">
        <v>4350</v>
      </c>
      <c r="O514" s="7" t="s">
        <v>32</v>
      </c>
      <c r="P514" s="35"/>
      <c r="Q514" s="65">
        <f t="shared" si="115"/>
        <v>38</v>
      </c>
      <c r="R514" s="36">
        <f t="shared" si="116"/>
        <v>38</v>
      </c>
      <c r="S514" s="36">
        <f t="shared" si="117"/>
        <v>38</v>
      </c>
      <c r="T514" s="36">
        <f t="shared" si="118"/>
        <v>38</v>
      </c>
      <c r="U514" s="36">
        <f t="shared" si="129"/>
        <v>85.762</v>
      </c>
      <c r="V514" s="36">
        <f t="shared" si="119"/>
        <v>46.316000000000003</v>
      </c>
      <c r="W514" s="36">
        <f t="shared" si="120"/>
        <v>48.207999999999998</v>
      </c>
      <c r="X514" s="36">
        <f t="shared" si="121"/>
        <v>59.082999999999998</v>
      </c>
      <c r="Y514" s="36">
        <f t="shared" si="122"/>
        <v>63.210999999999999</v>
      </c>
      <c r="Z514" s="36">
        <f t="shared" si="123"/>
        <v>61.576999999999998</v>
      </c>
      <c r="AA514" s="36">
        <f t="shared" si="124"/>
        <v>47.57</v>
      </c>
      <c r="AB514" s="66">
        <f t="shared" si="125"/>
        <v>38</v>
      </c>
      <c r="AC514" s="19">
        <f t="shared" si="126"/>
        <v>8921.4285714285706</v>
      </c>
      <c r="AD514" s="20">
        <f t="shared" si="127"/>
        <v>62450</v>
      </c>
      <c r="AE514" s="192">
        <f t="shared" si="128"/>
        <v>601.72699999999998</v>
      </c>
    </row>
    <row r="515" spans="1:31" ht="15.4" x14ac:dyDescent="0.45">
      <c r="A515" s="4">
        <v>1</v>
      </c>
      <c r="B515" s="85">
        <v>7141042</v>
      </c>
      <c r="C515" s="91">
        <f t="shared" si="114"/>
        <v>0</v>
      </c>
      <c r="D515" s="50" t="s">
        <v>32</v>
      </c>
      <c r="E515" s="5" t="s">
        <v>32</v>
      </c>
      <c r="F515" s="5" t="s">
        <v>32</v>
      </c>
      <c r="G515" s="5" t="s">
        <v>32</v>
      </c>
      <c r="H515" s="5">
        <v>16510</v>
      </c>
      <c r="I515" s="5">
        <v>3590</v>
      </c>
      <c r="J515" s="5">
        <v>1300</v>
      </c>
      <c r="K515" s="5">
        <v>17940</v>
      </c>
      <c r="L515" s="52">
        <v>12180</v>
      </c>
      <c r="M515" s="5">
        <v>5400</v>
      </c>
      <c r="N515" s="5">
        <v>1680</v>
      </c>
      <c r="O515" s="7" t="s">
        <v>32</v>
      </c>
      <c r="P515" s="35"/>
      <c r="Q515" s="65">
        <f t="shared" si="115"/>
        <v>38</v>
      </c>
      <c r="R515" s="36">
        <f t="shared" si="116"/>
        <v>38</v>
      </c>
      <c r="S515" s="36">
        <f t="shared" si="117"/>
        <v>38</v>
      </c>
      <c r="T515" s="36">
        <f t="shared" si="118"/>
        <v>38</v>
      </c>
      <c r="U515" s="36">
        <f t="shared" si="129"/>
        <v>74.322000000000003</v>
      </c>
      <c r="V515" s="36">
        <f t="shared" si="119"/>
        <v>45.898000000000003</v>
      </c>
      <c r="W515" s="36">
        <f t="shared" si="120"/>
        <v>40.86</v>
      </c>
      <c r="X515" s="36">
        <f t="shared" si="121"/>
        <v>98.341999999999999</v>
      </c>
      <c r="Y515" s="36">
        <f t="shared" si="122"/>
        <v>73.573999999999998</v>
      </c>
      <c r="Z515" s="36">
        <f t="shared" si="123"/>
        <v>49.88</v>
      </c>
      <c r="AA515" s="36">
        <f t="shared" si="124"/>
        <v>41.695999999999998</v>
      </c>
      <c r="AB515" s="66">
        <f t="shared" si="125"/>
        <v>38</v>
      </c>
      <c r="AC515" s="19">
        <f t="shared" si="126"/>
        <v>8371.4285714285706</v>
      </c>
      <c r="AD515" s="20">
        <f t="shared" si="127"/>
        <v>58600</v>
      </c>
      <c r="AE515" s="192">
        <f t="shared" si="128"/>
        <v>614.57200000000012</v>
      </c>
    </row>
    <row r="516" spans="1:31" ht="15.4" x14ac:dyDescent="0.45">
      <c r="A516" s="4">
        <v>1</v>
      </c>
      <c r="B516" s="85">
        <v>7141044</v>
      </c>
      <c r="C516" s="91">
        <f t="shared" si="114"/>
        <v>0</v>
      </c>
      <c r="D516" s="50" t="s">
        <v>32</v>
      </c>
      <c r="E516" s="5" t="s">
        <v>32</v>
      </c>
      <c r="F516" s="5" t="s">
        <v>32</v>
      </c>
      <c r="G516" s="5" t="s">
        <v>32</v>
      </c>
      <c r="H516" s="5">
        <v>8760</v>
      </c>
      <c r="I516" s="5">
        <v>6920</v>
      </c>
      <c r="J516" s="5">
        <v>5620</v>
      </c>
      <c r="K516" s="5">
        <v>4760</v>
      </c>
      <c r="L516" s="52">
        <v>12830</v>
      </c>
      <c r="M516" s="5">
        <v>15370</v>
      </c>
      <c r="N516" s="5">
        <v>3700</v>
      </c>
      <c r="O516" s="7" t="s">
        <v>32</v>
      </c>
      <c r="P516" s="35"/>
      <c r="Q516" s="65">
        <f t="shared" si="115"/>
        <v>38</v>
      </c>
      <c r="R516" s="36">
        <f t="shared" si="116"/>
        <v>38</v>
      </c>
      <c r="S516" s="36">
        <f t="shared" si="117"/>
        <v>38</v>
      </c>
      <c r="T516" s="36">
        <f t="shared" si="118"/>
        <v>38</v>
      </c>
      <c r="U516" s="36">
        <f t="shared" si="129"/>
        <v>57.272000000000006</v>
      </c>
      <c r="V516" s="36">
        <f t="shared" si="119"/>
        <v>53.224000000000004</v>
      </c>
      <c r="W516" s="36">
        <f t="shared" si="120"/>
        <v>50.364000000000004</v>
      </c>
      <c r="X516" s="36">
        <f t="shared" si="121"/>
        <v>48.472000000000001</v>
      </c>
      <c r="Y516" s="36">
        <f t="shared" si="122"/>
        <v>76.369</v>
      </c>
      <c r="Z516" s="36">
        <f t="shared" si="123"/>
        <v>87.290999999999997</v>
      </c>
      <c r="AA516" s="36">
        <f t="shared" si="124"/>
        <v>46.14</v>
      </c>
      <c r="AB516" s="66">
        <f t="shared" si="125"/>
        <v>38</v>
      </c>
      <c r="AC516" s="19">
        <f t="shared" si="126"/>
        <v>8280</v>
      </c>
      <c r="AD516" s="20">
        <f t="shared" si="127"/>
        <v>57960</v>
      </c>
      <c r="AE516" s="192">
        <f t="shared" si="128"/>
        <v>609.13199999999995</v>
      </c>
    </row>
    <row r="517" spans="1:31" ht="15.4" x14ac:dyDescent="0.45">
      <c r="A517" s="4">
        <v>1</v>
      </c>
      <c r="B517" s="85">
        <v>7141045</v>
      </c>
      <c r="C517" s="91">
        <f t="shared" si="114"/>
        <v>0</v>
      </c>
      <c r="D517" s="50" t="s">
        <v>32</v>
      </c>
      <c r="E517" s="5" t="s">
        <v>32</v>
      </c>
      <c r="F517" s="5" t="s">
        <v>32</v>
      </c>
      <c r="G517" s="5" t="s">
        <v>32</v>
      </c>
      <c r="H517" s="5">
        <v>8800</v>
      </c>
      <c r="I517" s="5">
        <v>8722</v>
      </c>
      <c r="J517" s="5">
        <v>15628</v>
      </c>
      <c r="K517" s="5">
        <v>13450</v>
      </c>
      <c r="L517" s="52">
        <v>13840</v>
      </c>
      <c r="M517" s="5">
        <v>11680</v>
      </c>
      <c r="N517" s="5">
        <v>2500</v>
      </c>
      <c r="O517" s="7" t="s">
        <v>32</v>
      </c>
      <c r="P517" s="35"/>
      <c r="Q517" s="65">
        <f t="shared" si="115"/>
        <v>38</v>
      </c>
      <c r="R517" s="36">
        <f t="shared" si="116"/>
        <v>38</v>
      </c>
      <c r="S517" s="36">
        <f t="shared" si="117"/>
        <v>38</v>
      </c>
      <c r="T517" s="36">
        <f t="shared" si="118"/>
        <v>38</v>
      </c>
      <c r="U517" s="36">
        <f t="shared" si="129"/>
        <v>57.36</v>
      </c>
      <c r="V517" s="36">
        <f t="shared" si="119"/>
        <v>58.704599999999999</v>
      </c>
      <c r="W517" s="36">
        <f t="shared" si="120"/>
        <v>88.400399999999991</v>
      </c>
      <c r="X517" s="36">
        <f t="shared" si="121"/>
        <v>79.034999999999997</v>
      </c>
      <c r="Y517" s="36">
        <f t="shared" si="122"/>
        <v>80.712000000000003</v>
      </c>
      <c r="Z517" s="36">
        <f t="shared" si="123"/>
        <v>71.424000000000007</v>
      </c>
      <c r="AA517" s="36">
        <f t="shared" si="124"/>
        <v>43.5</v>
      </c>
      <c r="AB517" s="66">
        <f t="shared" si="125"/>
        <v>38</v>
      </c>
      <c r="AC517" s="19">
        <f t="shared" si="126"/>
        <v>10660</v>
      </c>
      <c r="AD517" s="20">
        <f t="shared" si="127"/>
        <v>74620</v>
      </c>
      <c r="AE517" s="192">
        <f t="shared" si="128"/>
        <v>669.13599999999997</v>
      </c>
    </row>
    <row r="518" spans="1:31" ht="15.4" x14ac:dyDescent="0.45">
      <c r="A518" s="4">
        <v>1</v>
      </c>
      <c r="B518" s="85">
        <v>7141046</v>
      </c>
      <c r="C518" s="91">
        <f t="shared" si="114"/>
        <v>0</v>
      </c>
      <c r="D518" s="50" t="s">
        <v>32</v>
      </c>
      <c r="E518" s="5" t="s">
        <v>32</v>
      </c>
      <c r="F518" s="5" t="s">
        <v>32</v>
      </c>
      <c r="G518" s="5" t="s">
        <v>32</v>
      </c>
      <c r="H518" s="5">
        <v>23060</v>
      </c>
      <c r="I518" s="5">
        <v>8390</v>
      </c>
      <c r="J518" s="5">
        <v>58760</v>
      </c>
      <c r="K518" s="5">
        <v>1930</v>
      </c>
      <c r="L518" s="52">
        <v>80080</v>
      </c>
      <c r="M518" s="5">
        <v>37300</v>
      </c>
      <c r="N518" s="5">
        <v>3430</v>
      </c>
      <c r="O518" s="7" t="s">
        <v>32</v>
      </c>
      <c r="P518" s="35"/>
      <c r="Q518" s="65">
        <f t="shared" si="115"/>
        <v>38</v>
      </c>
      <c r="R518" s="36">
        <f t="shared" si="116"/>
        <v>38</v>
      </c>
      <c r="S518" s="36">
        <f t="shared" si="117"/>
        <v>38</v>
      </c>
      <c r="T518" s="36">
        <f t="shared" si="118"/>
        <v>38</v>
      </c>
      <c r="U518" s="36">
        <f t="shared" si="129"/>
        <v>88.731999999999999</v>
      </c>
      <c r="V518" s="36">
        <f t="shared" si="119"/>
        <v>57.277000000000001</v>
      </c>
      <c r="W518" s="36">
        <f t="shared" si="120"/>
        <v>370.14679999999998</v>
      </c>
      <c r="X518" s="36">
        <f t="shared" si="121"/>
        <v>42.246000000000002</v>
      </c>
      <c r="Y518" s="36">
        <f t="shared" si="122"/>
        <v>528.55439999999999</v>
      </c>
      <c r="Z518" s="36">
        <f t="shared" si="123"/>
        <v>210.69900000000001</v>
      </c>
      <c r="AA518" s="36">
        <f t="shared" si="124"/>
        <v>45.545999999999999</v>
      </c>
      <c r="AB518" s="66">
        <f t="shared" si="125"/>
        <v>38</v>
      </c>
      <c r="AC518" s="19">
        <f t="shared" si="126"/>
        <v>30421.428571428572</v>
      </c>
      <c r="AD518" s="20">
        <f t="shared" si="127"/>
        <v>212950</v>
      </c>
      <c r="AE518" s="192">
        <f t="shared" si="128"/>
        <v>1533.2012000000002</v>
      </c>
    </row>
    <row r="519" spans="1:31" ht="15.4" x14ac:dyDescent="0.45">
      <c r="A519" s="4">
        <v>1</v>
      </c>
      <c r="B519" s="85">
        <v>7141047</v>
      </c>
      <c r="C519" s="91">
        <f t="shared" ref="C519:C582" si="130">COUNTIF($AU$7:$AU$118,B519)</f>
        <v>0</v>
      </c>
      <c r="D519" s="50" t="s">
        <v>32</v>
      </c>
      <c r="E519" s="5" t="s">
        <v>32</v>
      </c>
      <c r="F519" s="5" t="s">
        <v>32</v>
      </c>
      <c r="G519" s="5" t="s">
        <v>32</v>
      </c>
      <c r="H519" s="5">
        <v>8050</v>
      </c>
      <c r="I519" s="5">
        <v>2880</v>
      </c>
      <c r="J519" s="5">
        <v>2660</v>
      </c>
      <c r="K519" s="5">
        <v>11780</v>
      </c>
      <c r="L519" s="52">
        <v>9870</v>
      </c>
      <c r="M519" s="5">
        <v>9080</v>
      </c>
      <c r="N519" s="5">
        <v>2180</v>
      </c>
      <c r="O519" s="7" t="s">
        <v>32</v>
      </c>
      <c r="P519" s="35"/>
      <c r="Q519" s="65">
        <f t="shared" ref="Q519:Q582" si="131">IFERROR(38+IF(D519&gt;8000, 8000/1000*2.2,D519/1000*2.2)+IF(IF(D519&gt;28000,(28000-8000)/1000*4.3,(D519-8000)/1000*4.3)&lt;0,0,IF(D519&gt;28000,(28000-8000)/1000*4.3,(D519-8000)/1000*4.3))+IF(D519&gt;28000,(D519-28000)/1000*7.43,0),38)</f>
        <v>38</v>
      </c>
      <c r="R519" s="36">
        <f t="shared" ref="R519:R582" si="132">IFERROR(38+IF(E519&gt;8000, 8000/1000*2.2,E519/1000*2.2)+IF(IF(E519&gt;28000,(28000-8000)/1000*4.3,(E519-8000)/1000*4.3)&lt;0,0,IF(E519&gt;28000,(28000-8000)/1000*4.3,(E519-8000)/1000*4.3))+IF(E519&gt;28000,(E519-28000)/1000*7.43,0),38)</f>
        <v>38</v>
      </c>
      <c r="S519" s="36">
        <f t="shared" ref="S519:S582" si="133">IFERROR(38+IF(F519&gt;8000, 8000/1000*2.2,F519/1000*2.2)+IF(IF(F519&gt;28000,(28000-8000)/1000*4.3,(F519-8000)/1000*4.3)&lt;0,0,IF(F519&gt;28000,(28000-8000)/1000*4.3,(F519-8000)/1000*4.3))+IF(F519&gt;28000,(F519-28000)/1000*7.43,0),38)</f>
        <v>38</v>
      </c>
      <c r="T519" s="36">
        <f t="shared" ref="T519:T582" si="134">IFERROR(38+IF(G519&gt;8000, 8000/1000*2.2,G519/1000*2.2)+IF(IF(G519&gt;28000,(28000-8000)/1000*4.3,(G519-8000)/1000*4.3)&lt;0,0,IF(G519&gt;28000,(28000-8000)/1000*4.3,(G519-8000)/1000*4.3))+IF(G519&gt;28000,(G519-28000)/1000*7.43,0),38)</f>
        <v>38</v>
      </c>
      <c r="U519" s="36">
        <f t="shared" si="129"/>
        <v>55.710000000000008</v>
      </c>
      <c r="V519" s="36">
        <f t="shared" ref="V519:V582" si="135">IFERROR(38+IF(I519&gt;8000, 8000/1000*2.2,I519/1000*2.2)+IF(IF(I519&gt;28000,(28000-8000)/1000*4.3,(I519-8000)/1000*4.3)&lt;0,0,IF(I519&gt;28000,(28000-8000)/1000*4.3,(I519-8000)/1000*4.3))+IF(I519&gt;28000,(I519-28000)/1000*7.43,0),38)</f>
        <v>44.335999999999999</v>
      </c>
      <c r="W519" s="36">
        <f t="shared" ref="W519:W582" si="136">IFERROR(38+IF(J519&gt;8000, 8000/1000*2.2,J519/1000*2.2)+IF(IF(J519&gt;28000,(28000-8000)/1000*4.3,(J519-8000)/1000*4.3)&lt;0,0,IF(J519&gt;28000,(28000-8000)/1000*4.3,(J519-8000)/1000*4.3))+IF(J519&gt;28000,(J519-28000)/1000*7.43,0),38)</f>
        <v>43.852000000000004</v>
      </c>
      <c r="X519" s="36">
        <f t="shared" ref="X519:X582" si="137">IFERROR(38+IF(K519&gt;8000, 8000/1000*2.2,K519/1000*2.2)+IF(IF(K519&gt;28000,(28000-8000)/1000*4.3,(K519-8000)/1000*4.3)&lt;0,0,IF(K519&gt;28000,(28000-8000)/1000*4.3,(K519-8000)/1000*4.3))+IF(K519&gt;28000,(K519-28000)/1000*7.43,0),38)</f>
        <v>71.853999999999999</v>
      </c>
      <c r="Y519" s="36">
        <f t="shared" ref="Y519:Y582" si="138">IFERROR(38+IF(L519&gt;8000, 8000/1000*2.2,L519/1000*2.2)+IF(IF(L519&gt;28000,(28000-8000)/1000*4.3,(L519-8000)/1000*4.3)&lt;0,0,IF(L519&gt;28000,(28000-8000)/1000*4.3,(L519-8000)/1000*4.3))+IF(L519&gt;28000,(L519-28000)/1000*7.43,0),38)</f>
        <v>63.641000000000005</v>
      </c>
      <c r="Z519" s="36">
        <f t="shared" ref="Z519:Z582" si="139">IFERROR(38+IF(M519&gt;8000, 8000/1000*2.2,M519/1000*2.2)+IF(IF(M519&gt;28000,(28000-8000)/1000*4.3,(M519-8000)/1000*4.3)&lt;0,0,IF(M519&gt;28000,(28000-8000)/1000*4.3,(M519-8000)/1000*4.3))+IF(M519&gt;28000,(M519-28000)/1000*7.43,0),38)</f>
        <v>60.244</v>
      </c>
      <c r="AA519" s="36">
        <f t="shared" ref="AA519:AA582" si="140">IFERROR(38+IF(N519&gt;8000, 8000/1000*2.2,N519/1000*2.2)+IF(IF(N519&gt;28000,(28000-8000)/1000*4.3,(N519-8000)/1000*4.3)&lt;0,0,IF(N519&gt;28000,(28000-8000)/1000*4.3,(N519-8000)/1000*4.3))+IF(N519&gt;28000,(N519-28000)/1000*7.43,0),38)</f>
        <v>42.795999999999999</v>
      </c>
      <c r="AB519" s="66">
        <f t="shared" ref="AB519:AB582" si="141">IFERROR(38+IF(O519&gt;8000, 8000/1000*2.2,O519/1000*2.2)+IF(IF(O519&gt;28000,(28000-8000)/1000*4.3,(O519-8000)/1000*4.3)&lt;0,0,IF(O519&gt;28000,(28000-8000)/1000*4.3,(O519-8000)/1000*4.3))+IF(O519&gt;28000,(O519-28000)/1000*7.43,0),38)</f>
        <v>38</v>
      </c>
      <c r="AC519" s="19">
        <f t="shared" ref="AC519:AC582" si="142">IFERROR(AVERAGE(D519:O519),"")</f>
        <v>6642.8571428571431</v>
      </c>
      <c r="AD519" s="20">
        <f t="shared" ref="AD519:AD582" si="143">SUM(D519:O519)</f>
        <v>46500</v>
      </c>
      <c r="AE519" s="192">
        <f t="shared" ref="AE519:AE582" si="144">SUM(Q519:AB519)</f>
        <v>572.43300000000011</v>
      </c>
    </row>
    <row r="520" spans="1:31" ht="15.4" x14ac:dyDescent="0.45">
      <c r="A520" s="4">
        <v>1</v>
      </c>
      <c r="B520" s="85">
        <v>7151108</v>
      </c>
      <c r="C520" s="91">
        <f t="shared" si="130"/>
        <v>0</v>
      </c>
      <c r="D520" s="50" t="s">
        <v>32</v>
      </c>
      <c r="E520" s="5" t="s">
        <v>32</v>
      </c>
      <c r="F520" s="5" t="s">
        <v>32</v>
      </c>
      <c r="G520" s="5" t="s">
        <v>32</v>
      </c>
      <c r="H520" s="5">
        <v>18180</v>
      </c>
      <c r="I520" s="5">
        <v>3880</v>
      </c>
      <c r="J520" s="5">
        <v>6070</v>
      </c>
      <c r="K520" s="5">
        <v>9090</v>
      </c>
      <c r="L520" s="52">
        <v>10030</v>
      </c>
      <c r="M520" s="5">
        <v>7310</v>
      </c>
      <c r="N520" s="5">
        <v>5390</v>
      </c>
      <c r="O520" s="7" t="s">
        <v>32</v>
      </c>
      <c r="P520" s="35"/>
      <c r="Q520" s="65">
        <f t="shared" si="131"/>
        <v>38</v>
      </c>
      <c r="R520" s="36">
        <f t="shared" si="132"/>
        <v>38</v>
      </c>
      <c r="S520" s="36">
        <f t="shared" si="133"/>
        <v>38</v>
      </c>
      <c r="T520" s="36">
        <f t="shared" si="134"/>
        <v>38</v>
      </c>
      <c r="U520" s="36">
        <f t="shared" ref="U520:U583" si="145">IFERROR(38+IF(H520&gt;40000, 40000/1000*2.2,H520/1000*2.2)+IF(IF(H520&gt;140000,(140000-40000)/1000*4.3,(H520-40000)/1000*4.3)&lt;0,0,IF(H520&gt;140000,(140000-40000)/1000*4.3,(H520-40000)/1000*4.3))+IF(H520&gt;140000,(H520-140000)/1000*7.43,0),38)</f>
        <v>77.996000000000009</v>
      </c>
      <c r="V520" s="36">
        <f t="shared" si="135"/>
        <v>46.536000000000001</v>
      </c>
      <c r="W520" s="36">
        <f t="shared" si="136"/>
        <v>51.353999999999999</v>
      </c>
      <c r="X520" s="36">
        <f t="shared" si="137"/>
        <v>60.286999999999999</v>
      </c>
      <c r="Y520" s="36">
        <f t="shared" si="138"/>
        <v>64.329000000000008</v>
      </c>
      <c r="Z520" s="36">
        <f t="shared" si="139"/>
        <v>54.082000000000001</v>
      </c>
      <c r="AA520" s="36">
        <f t="shared" si="140"/>
        <v>49.858000000000004</v>
      </c>
      <c r="AB520" s="66">
        <f t="shared" si="141"/>
        <v>38</v>
      </c>
      <c r="AC520" s="19">
        <f t="shared" si="142"/>
        <v>8564.2857142857138</v>
      </c>
      <c r="AD520" s="20">
        <f t="shared" si="143"/>
        <v>59950</v>
      </c>
      <c r="AE520" s="192">
        <f t="shared" si="144"/>
        <v>594.44200000000001</v>
      </c>
    </row>
    <row r="521" spans="1:31" ht="15.4" x14ac:dyDescent="0.45">
      <c r="A521" s="4">
        <v>1</v>
      </c>
      <c r="B521" s="85">
        <v>7151109</v>
      </c>
      <c r="C521" s="91">
        <f t="shared" si="130"/>
        <v>0</v>
      </c>
      <c r="D521" s="50" t="s">
        <v>32</v>
      </c>
      <c r="E521" s="5" t="s">
        <v>32</v>
      </c>
      <c r="F521" s="5" t="s">
        <v>32</v>
      </c>
      <c r="G521" s="5" t="s">
        <v>32</v>
      </c>
      <c r="H521" s="5">
        <v>8120</v>
      </c>
      <c r="I521" s="5">
        <v>4970</v>
      </c>
      <c r="J521" s="5">
        <v>7960</v>
      </c>
      <c r="K521" s="5">
        <v>6810</v>
      </c>
      <c r="L521" s="52">
        <v>11770</v>
      </c>
      <c r="M521" s="5">
        <v>12060</v>
      </c>
      <c r="N521" s="5">
        <v>2100</v>
      </c>
      <c r="O521" s="7" t="s">
        <v>32</v>
      </c>
      <c r="P521" s="35"/>
      <c r="Q521" s="65">
        <f t="shared" si="131"/>
        <v>38</v>
      </c>
      <c r="R521" s="36">
        <f t="shared" si="132"/>
        <v>38</v>
      </c>
      <c r="S521" s="36">
        <f t="shared" si="133"/>
        <v>38</v>
      </c>
      <c r="T521" s="36">
        <f t="shared" si="134"/>
        <v>38</v>
      </c>
      <c r="U521" s="36">
        <f t="shared" si="145"/>
        <v>55.864000000000004</v>
      </c>
      <c r="V521" s="36">
        <f t="shared" si="135"/>
        <v>48.933999999999997</v>
      </c>
      <c r="W521" s="36">
        <f t="shared" si="136"/>
        <v>55.512</v>
      </c>
      <c r="X521" s="36">
        <f t="shared" si="137"/>
        <v>52.981999999999999</v>
      </c>
      <c r="Y521" s="36">
        <f t="shared" si="138"/>
        <v>71.811000000000007</v>
      </c>
      <c r="Z521" s="36">
        <f t="shared" si="139"/>
        <v>73.057999999999993</v>
      </c>
      <c r="AA521" s="36">
        <f t="shared" si="140"/>
        <v>42.620000000000005</v>
      </c>
      <c r="AB521" s="66">
        <f t="shared" si="141"/>
        <v>38</v>
      </c>
      <c r="AC521" s="19">
        <f t="shared" si="142"/>
        <v>7684.2857142857147</v>
      </c>
      <c r="AD521" s="20">
        <f t="shared" si="143"/>
        <v>53790</v>
      </c>
      <c r="AE521" s="192">
        <f t="shared" si="144"/>
        <v>590.78100000000006</v>
      </c>
    </row>
    <row r="522" spans="1:31" ht="15.4" x14ac:dyDescent="0.45">
      <c r="A522" s="4">
        <v>1</v>
      </c>
      <c r="B522" s="85">
        <v>7151110</v>
      </c>
      <c r="C522" s="91">
        <f t="shared" si="130"/>
        <v>0</v>
      </c>
      <c r="D522" s="50" t="s">
        <v>32</v>
      </c>
      <c r="E522" s="5" t="s">
        <v>32</v>
      </c>
      <c r="F522" s="5" t="s">
        <v>32</v>
      </c>
      <c r="G522" s="5" t="s">
        <v>32</v>
      </c>
      <c r="H522" s="5">
        <v>8420</v>
      </c>
      <c r="I522" s="5">
        <v>10760</v>
      </c>
      <c r="J522" s="5">
        <v>70930</v>
      </c>
      <c r="K522" s="5">
        <v>54440</v>
      </c>
      <c r="L522" s="52">
        <v>88880</v>
      </c>
      <c r="M522" s="5">
        <v>60150</v>
      </c>
      <c r="N522" s="5">
        <v>580</v>
      </c>
      <c r="O522" s="7" t="s">
        <v>32</v>
      </c>
      <c r="P522" s="35"/>
      <c r="Q522" s="65">
        <f t="shared" si="131"/>
        <v>38</v>
      </c>
      <c r="R522" s="36">
        <f t="shared" si="132"/>
        <v>38</v>
      </c>
      <c r="S522" s="36">
        <f t="shared" si="133"/>
        <v>38</v>
      </c>
      <c r="T522" s="36">
        <f t="shared" si="134"/>
        <v>38</v>
      </c>
      <c r="U522" s="36">
        <f t="shared" si="145"/>
        <v>56.524000000000001</v>
      </c>
      <c r="V522" s="36">
        <f t="shared" si="135"/>
        <v>67.468000000000004</v>
      </c>
      <c r="W522" s="36">
        <f t="shared" si="136"/>
        <v>460.56989999999996</v>
      </c>
      <c r="X522" s="36">
        <f t="shared" si="137"/>
        <v>338.04919999999998</v>
      </c>
      <c r="Y522" s="36">
        <f t="shared" si="138"/>
        <v>593.9384</v>
      </c>
      <c r="Z522" s="36">
        <f t="shared" si="139"/>
        <v>380.47449999999998</v>
      </c>
      <c r="AA522" s="36">
        <f t="shared" si="140"/>
        <v>39.276000000000003</v>
      </c>
      <c r="AB522" s="66">
        <f t="shared" si="141"/>
        <v>38</v>
      </c>
      <c r="AC522" s="19">
        <f t="shared" si="142"/>
        <v>42022.857142857145</v>
      </c>
      <c r="AD522" s="20">
        <f t="shared" si="143"/>
        <v>294160</v>
      </c>
      <c r="AE522" s="192">
        <f t="shared" si="144"/>
        <v>2126.2999999999997</v>
      </c>
    </row>
    <row r="523" spans="1:31" ht="15.4" x14ac:dyDescent="0.45">
      <c r="A523" s="4">
        <v>1</v>
      </c>
      <c r="B523" s="85">
        <v>7151112</v>
      </c>
      <c r="C523" s="91">
        <f t="shared" si="130"/>
        <v>0</v>
      </c>
      <c r="D523" s="50" t="s">
        <v>32</v>
      </c>
      <c r="E523" s="5" t="s">
        <v>32</v>
      </c>
      <c r="F523" s="5" t="s">
        <v>32</v>
      </c>
      <c r="G523" s="5" t="s">
        <v>32</v>
      </c>
      <c r="H523" s="5">
        <v>90420</v>
      </c>
      <c r="I523" s="5">
        <v>55500</v>
      </c>
      <c r="J523" s="5">
        <v>49740</v>
      </c>
      <c r="K523" s="5">
        <v>62610</v>
      </c>
      <c r="L523" s="52">
        <v>77920</v>
      </c>
      <c r="M523" s="5">
        <v>38880</v>
      </c>
      <c r="N523" s="5">
        <v>1040</v>
      </c>
      <c r="O523" s="7" t="s">
        <v>32</v>
      </c>
      <c r="P523" s="35"/>
      <c r="Q523" s="65">
        <f t="shared" si="131"/>
        <v>38</v>
      </c>
      <c r="R523" s="36">
        <f t="shared" si="132"/>
        <v>38</v>
      </c>
      <c r="S523" s="36">
        <f t="shared" si="133"/>
        <v>38</v>
      </c>
      <c r="T523" s="36">
        <f t="shared" si="134"/>
        <v>38</v>
      </c>
      <c r="U523" s="36">
        <f t="shared" si="145"/>
        <v>342.80600000000004</v>
      </c>
      <c r="V523" s="36">
        <f t="shared" si="135"/>
        <v>345.92499999999995</v>
      </c>
      <c r="W523" s="36">
        <f t="shared" si="136"/>
        <v>303.12819999999999</v>
      </c>
      <c r="X523" s="36">
        <f t="shared" si="137"/>
        <v>398.75229999999999</v>
      </c>
      <c r="Y523" s="36">
        <f t="shared" si="138"/>
        <v>512.50559999999996</v>
      </c>
      <c r="Z523" s="36">
        <f t="shared" si="139"/>
        <v>222.4384</v>
      </c>
      <c r="AA523" s="36">
        <f t="shared" si="140"/>
        <v>40.287999999999997</v>
      </c>
      <c r="AB523" s="66">
        <f t="shared" si="141"/>
        <v>38</v>
      </c>
      <c r="AC523" s="19">
        <f t="shared" si="142"/>
        <v>53730</v>
      </c>
      <c r="AD523" s="20">
        <f t="shared" si="143"/>
        <v>376110</v>
      </c>
      <c r="AE523" s="192">
        <f t="shared" si="144"/>
        <v>2355.8434999999999</v>
      </c>
    </row>
    <row r="524" spans="1:31" ht="15.4" x14ac:dyDescent="0.45">
      <c r="A524" s="4">
        <v>1</v>
      </c>
      <c r="B524" s="85">
        <v>7151113</v>
      </c>
      <c r="C524" s="91">
        <f t="shared" si="130"/>
        <v>0</v>
      </c>
      <c r="D524" s="50" t="s">
        <v>32</v>
      </c>
      <c r="E524" s="5" t="s">
        <v>32</v>
      </c>
      <c r="F524" s="5" t="s">
        <v>32</v>
      </c>
      <c r="G524" s="5" t="s">
        <v>32</v>
      </c>
      <c r="H524" s="5">
        <v>15400</v>
      </c>
      <c r="I524" s="5">
        <v>3000</v>
      </c>
      <c r="J524" s="5">
        <v>8850</v>
      </c>
      <c r="K524" s="5">
        <v>11210</v>
      </c>
      <c r="L524" s="52">
        <v>9390</v>
      </c>
      <c r="M524" s="5">
        <v>6160</v>
      </c>
      <c r="N524" s="5">
        <v>1120</v>
      </c>
      <c r="O524" s="7" t="s">
        <v>32</v>
      </c>
      <c r="P524" s="35"/>
      <c r="Q524" s="65">
        <f t="shared" si="131"/>
        <v>38</v>
      </c>
      <c r="R524" s="36">
        <f t="shared" si="132"/>
        <v>38</v>
      </c>
      <c r="S524" s="36">
        <f t="shared" si="133"/>
        <v>38</v>
      </c>
      <c r="T524" s="36">
        <f t="shared" si="134"/>
        <v>38</v>
      </c>
      <c r="U524" s="36">
        <f t="shared" si="145"/>
        <v>71.88</v>
      </c>
      <c r="V524" s="36">
        <f t="shared" si="135"/>
        <v>44.6</v>
      </c>
      <c r="W524" s="36">
        <f t="shared" si="136"/>
        <v>59.255000000000003</v>
      </c>
      <c r="X524" s="36">
        <f t="shared" si="137"/>
        <v>69.403000000000006</v>
      </c>
      <c r="Y524" s="36">
        <f t="shared" si="138"/>
        <v>61.576999999999998</v>
      </c>
      <c r="Z524" s="36">
        <f t="shared" si="139"/>
        <v>51.552</v>
      </c>
      <c r="AA524" s="36">
        <f t="shared" si="140"/>
        <v>40.463999999999999</v>
      </c>
      <c r="AB524" s="66">
        <f t="shared" si="141"/>
        <v>38</v>
      </c>
      <c r="AC524" s="19">
        <f t="shared" si="142"/>
        <v>7875.7142857142853</v>
      </c>
      <c r="AD524" s="20">
        <f t="shared" si="143"/>
        <v>55130</v>
      </c>
      <c r="AE524" s="192">
        <f t="shared" si="144"/>
        <v>588.73099999999999</v>
      </c>
    </row>
    <row r="525" spans="1:31" ht="15.4" x14ac:dyDescent="0.45">
      <c r="A525" s="4">
        <v>1</v>
      </c>
      <c r="B525" s="85">
        <v>7151114</v>
      </c>
      <c r="C525" s="91">
        <f t="shared" si="130"/>
        <v>0</v>
      </c>
      <c r="D525" s="50" t="s">
        <v>32</v>
      </c>
      <c r="E525" s="5" t="s">
        <v>32</v>
      </c>
      <c r="F525" s="5" t="s">
        <v>32</v>
      </c>
      <c r="G525" s="5" t="s">
        <v>32</v>
      </c>
      <c r="H525" s="5">
        <v>5700</v>
      </c>
      <c r="I525" s="5">
        <v>2860</v>
      </c>
      <c r="J525" s="5">
        <v>6210</v>
      </c>
      <c r="K525" s="5">
        <v>1090</v>
      </c>
      <c r="L525" s="52">
        <v>3500</v>
      </c>
      <c r="M525" s="5">
        <v>2480</v>
      </c>
      <c r="N525" s="5">
        <v>1570</v>
      </c>
      <c r="O525" s="7" t="s">
        <v>32</v>
      </c>
      <c r="P525" s="35"/>
      <c r="Q525" s="65">
        <f t="shared" si="131"/>
        <v>38</v>
      </c>
      <c r="R525" s="36">
        <f t="shared" si="132"/>
        <v>38</v>
      </c>
      <c r="S525" s="36">
        <f t="shared" si="133"/>
        <v>38</v>
      </c>
      <c r="T525" s="36">
        <f t="shared" si="134"/>
        <v>38</v>
      </c>
      <c r="U525" s="36">
        <f t="shared" si="145"/>
        <v>50.54</v>
      </c>
      <c r="V525" s="36">
        <f t="shared" si="135"/>
        <v>44.292000000000002</v>
      </c>
      <c r="W525" s="36">
        <f t="shared" si="136"/>
        <v>51.661999999999999</v>
      </c>
      <c r="X525" s="36">
        <f t="shared" si="137"/>
        <v>40.398000000000003</v>
      </c>
      <c r="Y525" s="36">
        <f t="shared" si="138"/>
        <v>45.7</v>
      </c>
      <c r="Z525" s="36">
        <f t="shared" si="139"/>
        <v>43.456000000000003</v>
      </c>
      <c r="AA525" s="36">
        <f t="shared" si="140"/>
        <v>41.454000000000001</v>
      </c>
      <c r="AB525" s="66">
        <f t="shared" si="141"/>
        <v>38</v>
      </c>
      <c r="AC525" s="19">
        <f t="shared" si="142"/>
        <v>3344.2857142857142</v>
      </c>
      <c r="AD525" s="20">
        <f t="shared" si="143"/>
        <v>23410</v>
      </c>
      <c r="AE525" s="192">
        <f t="shared" si="144"/>
        <v>507.50200000000001</v>
      </c>
    </row>
    <row r="526" spans="1:31" ht="15.4" x14ac:dyDescent="0.45">
      <c r="A526" s="4">
        <v>1</v>
      </c>
      <c r="B526" s="85">
        <v>7151117</v>
      </c>
      <c r="C526" s="91">
        <f t="shared" si="130"/>
        <v>0</v>
      </c>
      <c r="D526" s="50" t="s">
        <v>32</v>
      </c>
      <c r="E526" s="5" t="s">
        <v>32</v>
      </c>
      <c r="F526" s="5" t="s">
        <v>32</v>
      </c>
      <c r="G526" s="5" t="s">
        <v>32</v>
      </c>
      <c r="H526" s="5" t="s">
        <v>32</v>
      </c>
      <c r="I526" s="5" t="s">
        <v>32</v>
      </c>
      <c r="J526" s="5" t="s">
        <v>32</v>
      </c>
      <c r="K526" s="5" t="s">
        <v>32</v>
      </c>
      <c r="L526" s="52" t="s">
        <v>32</v>
      </c>
      <c r="M526" s="5" t="s">
        <v>32</v>
      </c>
      <c r="N526" s="5">
        <v>80</v>
      </c>
      <c r="O526" s="7" t="s">
        <v>32</v>
      </c>
      <c r="P526" s="35"/>
      <c r="Q526" s="65">
        <f t="shared" si="131"/>
        <v>38</v>
      </c>
      <c r="R526" s="36">
        <f t="shared" si="132"/>
        <v>38</v>
      </c>
      <c r="S526" s="36">
        <f t="shared" si="133"/>
        <v>38</v>
      </c>
      <c r="T526" s="36">
        <f t="shared" si="134"/>
        <v>38</v>
      </c>
      <c r="U526" s="36">
        <f t="shared" si="145"/>
        <v>38</v>
      </c>
      <c r="V526" s="36">
        <f t="shared" si="135"/>
        <v>38</v>
      </c>
      <c r="W526" s="36">
        <f t="shared" si="136"/>
        <v>38</v>
      </c>
      <c r="X526" s="36">
        <f t="shared" si="137"/>
        <v>38</v>
      </c>
      <c r="Y526" s="36">
        <f t="shared" si="138"/>
        <v>38</v>
      </c>
      <c r="Z526" s="36">
        <f t="shared" si="139"/>
        <v>38</v>
      </c>
      <c r="AA526" s="36">
        <f t="shared" si="140"/>
        <v>38.176000000000002</v>
      </c>
      <c r="AB526" s="66">
        <f t="shared" si="141"/>
        <v>38</v>
      </c>
      <c r="AC526" s="19">
        <f t="shared" si="142"/>
        <v>80</v>
      </c>
      <c r="AD526" s="20">
        <f t="shared" si="143"/>
        <v>80</v>
      </c>
      <c r="AE526" s="192">
        <f t="shared" si="144"/>
        <v>456.17599999999999</v>
      </c>
    </row>
    <row r="527" spans="1:31" ht="15.4" x14ac:dyDescent="0.45">
      <c r="A527" s="4">
        <v>1</v>
      </c>
      <c r="B527" s="85">
        <v>7151118</v>
      </c>
      <c r="C527" s="91">
        <f t="shared" si="130"/>
        <v>0</v>
      </c>
      <c r="D527" s="50" t="s">
        <v>32</v>
      </c>
      <c r="E527" s="5" t="s">
        <v>32</v>
      </c>
      <c r="F527" s="5" t="s">
        <v>32</v>
      </c>
      <c r="G527" s="5" t="s">
        <v>32</v>
      </c>
      <c r="H527" s="5">
        <v>1070</v>
      </c>
      <c r="I527" s="5">
        <v>2060</v>
      </c>
      <c r="J527" s="5" t="s">
        <v>32</v>
      </c>
      <c r="K527" s="5">
        <v>3110</v>
      </c>
      <c r="L527" s="52">
        <v>5130</v>
      </c>
      <c r="M527" s="5">
        <v>1320</v>
      </c>
      <c r="N527" s="5">
        <v>750</v>
      </c>
      <c r="O527" s="7" t="s">
        <v>32</v>
      </c>
      <c r="P527" s="35"/>
      <c r="Q527" s="65">
        <f t="shared" si="131"/>
        <v>38</v>
      </c>
      <c r="R527" s="36">
        <f t="shared" si="132"/>
        <v>38</v>
      </c>
      <c r="S527" s="36">
        <f t="shared" si="133"/>
        <v>38</v>
      </c>
      <c r="T527" s="36">
        <f t="shared" si="134"/>
        <v>38</v>
      </c>
      <c r="U527" s="36">
        <f t="shared" si="145"/>
        <v>40.353999999999999</v>
      </c>
      <c r="V527" s="36">
        <f t="shared" si="135"/>
        <v>42.532000000000004</v>
      </c>
      <c r="W527" s="36">
        <f t="shared" si="136"/>
        <v>38</v>
      </c>
      <c r="X527" s="36">
        <f t="shared" si="137"/>
        <v>44.841999999999999</v>
      </c>
      <c r="Y527" s="36">
        <f t="shared" si="138"/>
        <v>49.286000000000001</v>
      </c>
      <c r="Z527" s="36">
        <f t="shared" si="139"/>
        <v>40.904000000000003</v>
      </c>
      <c r="AA527" s="36">
        <f t="shared" si="140"/>
        <v>39.65</v>
      </c>
      <c r="AB527" s="66">
        <f t="shared" si="141"/>
        <v>38</v>
      </c>
      <c r="AC527" s="19">
        <f t="shared" si="142"/>
        <v>2240</v>
      </c>
      <c r="AD527" s="20">
        <f t="shared" si="143"/>
        <v>13440</v>
      </c>
      <c r="AE527" s="192">
        <f t="shared" si="144"/>
        <v>485.56799999999993</v>
      </c>
    </row>
    <row r="528" spans="1:31" ht="15.4" x14ac:dyDescent="0.45">
      <c r="A528" s="4">
        <v>1</v>
      </c>
      <c r="B528" s="85">
        <v>7151119</v>
      </c>
      <c r="C528" s="91">
        <f t="shared" si="130"/>
        <v>0</v>
      </c>
      <c r="D528" s="50" t="s">
        <v>32</v>
      </c>
      <c r="E528" s="5" t="s">
        <v>32</v>
      </c>
      <c r="F528" s="5" t="s">
        <v>32</v>
      </c>
      <c r="G528" s="5" t="s">
        <v>32</v>
      </c>
      <c r="H528" s="5" t="s">
        <v>32</v>
      </c>
      <c r="I528" s="5" t="s">
        <v>32</v>
      </c>
      <c r="J528" s="5" t="s">
        <v>32</v>
      </c>
      <c r="K528" s="5" t="s">
        <v>32</v>
      </c>
      <c r="L528" s="52" t="s">
        <v>32</v>
      </c>
      <c r="M528" s="5" t="s">
        <v>32</v>
      </c>
      <c r="N528" s="5">
        <v>60</v>
      </c>
      <c r="O528" s="7" t="s">
        <v>32</v>
      </c>
      <c r="P528" s="35"/>
      <c r="Q528" s="65">
        <f t="shared" si="131"/>
        <v>38</v>
      </c>
      <c r="R528" s="36">
        <f t="shared" si="132"/>
        <v>38</v>
      </c>
      <c r="S528" s="36">
        <f t="shared" si="133"/>
        <v>38</v>
      </c>
      <c r="T528" s="36">
        <f t="shared" si="134"/>
        <v>38</v>
      </c>
      <c r="U528" s="36">
        <f t="shared" si="145"/>
        <v>38</v>
      </c>
      <c r="V528" s="36">
        <f t="shared" si="135"/>
        <v>38</v>
      </c>
      <c r="W528" s="36">
        <f t="shared" si="136"/>
        <v>38</v>
      </c>
      <c r="X528" s="36">
        <f t="shared" si="137"/>
        <v>38</v>
      </c>
      <c r="Y528" s="36">
        <f t="shared" si="138"/>
        <v>38</v>
      </c>
      <c r="Z528" s="36">
        <f t="shared" si="139"/>
        <v>38</v>
      </c>
      <c r="AA528" s="36">
        <f t="shared" si="140"/>
        <v>38.131999999999998</v>
      </c>
      <c r="AB528" s="66">
        <f t="shared" si="141"/>
        <v>38</v>
      </c>
      <c r="AC528" s="19">
        <f t="shared" si="142"/>
        <v>60</v>
      </c>
      <c r="AD528" s="20">
        <f t="shared" si="143"/>
        <v>60</v>
      </c>
      <c r="AE528" s="192">
        <f t="shared" si="144"/>
        <v>456.13200000000001</v>
      </c>
    </row>
    <row r="529" spans="1:31" ht="15.4" x14ac:dyDescent="0.45">
      <c r="A529" s="4">
        <v>1</v>
      </c>
      <c r="B529" s="85">
        <v>7151120</v>
      </c>
      <c r="C529" s="91">
        <f t="shared" si="130"/>
        <v>0</v>
      </c>
      <c r="D529" s="50" t="s">
        <v>32</v>
      </c>
      <c r="E529" s="5" t="s">
        <v>32</v>
      </c>
      <c r="F529" s="5" t="s">
        <v>32</v>
      </c>
      <c r="G529" s="5" t="s">
        <v>32</v>
      </c>
      <c r="H529" s="5">
        <v>5900</v>
      </c>
      <c r="I529" s="5">
        <v>750</v>
      </c>
      <c r="J529" s="5">
        <v>2470</v>
      </c>
      <c r="K529" s="5">
        <v>2880</v>
      </c>
      <c r="L529" s="52">
        <v>4380</v>
      </c>
      <c r="M529" s="5">
        <v>10040</v>
      </c>
      <c r="N529" s="5">
        <v>2830</v>
      </c>
      <c r="O529" s="7" t="s">
        <v>32</v>
      </c>
      <c r="P529" s="35"/>
      <c r="Q529" s="65">
        <f t="shared" si="131"/>
        <v>38</v>
      </c>
      <c r="R529" s="36">
        <f t="shared" si="132"/>
        <v>38</v>
      </c>
      <c r="S529" s="36">
        <f t="shared" si="133"/>
        <v>38</v>
      </c>
      <c r="T529" s="36">
        <f t="shared" si="134"/>
        <v>38</v>
      </c>
      <c r="U529" s="36">
        <f t="shared" si="145"/>
        <v>50.980000000000004</v>
      </c>
      <c r="V529" s="36">
        <f t="shared" si="135"/>
        <v>39.65</v>
      </c>
      <c r="W529" s="36">
        <f t="shared" si="136"/>
        <v>43.433999999999997</v>
      </c>
      <c r="X529" s="36">
        <f t="shared" si="137"/>
        <v>44.335999999999999</v>
      </c>
      <c r="Y529" s="36">
        <f t="shared" si="138"/>
        <v>47.636000000000003</v>
      </c>
      <c r="Z529" s="36">
        <f t="shared" si="139"/>
        <v>64.372</v>
      </c>
      <c r="AA529" s="36">
        <f t="shared" si="140"/>
        <v>44.225999999999999</v>
      </c>
      <c r="AB529" s="66">
        <f t="shared" si="141"/>
        <v>38</v>
      </c>
      <c r="AC529" s="19">
        <f t="shared" si="142"/>
        <v>4178.5714285714284</v>
      </c>
      <c r="AD529" s="20">
        <f t="shared" si="143"/>
        <v>29250</v>
      </c>
      <c r="AE529" s="192">
        <f t="shared" si="144"/>
        <v>524.63400000000001</v>
      </c>
    </row>
    <row r="530" spans="1:31" ht="15.4" x14ac:dyDescent="0.45">
      <c r="A530" s="4">
        <v>1</v>
      </c>
      <c r="B530" s="85">
        <v>7151121</v>
      </c>
      <c r="C530" s="91">
        <f t="shared" si="130"/>
        <v>0</v>
      </c>
      <c r="D530" s="50" t="s">
        <v>32</v>
      </c>
      <c r="E530" s="5" t="s">
        <v>32</v>
      </c>
      <c r="F530" s="5" t="s">
        <v>32</v>
      </c>
      <c r="G530" s="5" t="s">
        <v>32</v>
      </c>
      <c r="H530" s="5">
        <v>27970</v>
      </c>
      <c r="I530" s="5">
        <v>30320</v>
      </c>
      <c r="J530" s="5">
        <v>27450</v>
      </c>
      <c r="K530" s="5">
        <v>27690</v>
      </c>
      <c r="L530" s="52">
        <v>31460</v>
      </c>
      <c r="M530" s="5">
        <v>31400</v>
      </c>
      <c r="N530" s="5">
        <v>11410</v>
      </c>
      <c r="O530" s="7" t="s">
        <v>32</v>
      </c>
      <c r="P530" s="35"/>
      <c r="Q530" s="65">
        <f t="shared" si="131"/>
        <v>38</v>
      </c>
      <c r="R530" s="36">
        <f t="shared" si="132"/>
        <v>38</v>
      </c>
      <c r="S530" s="36">
        <f t="shared" si="133"/>
        <v>38</v>
      </c>
      <c r="T530" s="36">
        <f t="shared" si="134"/>
        <v>38</v>
      </c>
      <c r="U530" s="36">
        <f t="shared" si="145"/>
        <v>99.533999999999992</v>
      </c>
      <c r="V530" s="36">
        <f t="shared" si="135"/>
        <v>158.83759999999998</v>
      </c>
      <c r="W530" s="36">
        <f t="shared" si="136"/>
        <v>139.23499999999999</v>
      </c>
      <c r="X530" s="36">
        <f t="shared" si="137"/>
        <v>140.267</v>
      </c>
      <c r="Y530" s="36">
        <f t="shared" si="138"/>
        <v>167.30779999999999</v>
      </c>
      <c r="Z530" s="36">
        <f t="shared" si="139"/>
        <v>166.86199999999999</v>
      </c>
      <c r="AA530" s="36">
        <f t="shared" si="140"/>
        <v>70.263000000000005</v>
      </c>
      <c r="AB530" s="66">
        <f t="shared" si="141"/>
        <v>38</v>
      </c>
      <c r="AC530" s="19">
        <f t="shared" si="142"/>
        <v>26814.285714285714</v>
      </c>
      <c r="AD530" s="20">
        <f t="shared" si="143"/>
        <v>187700</v>
      </c>
      <c r="AE530" s="192">
        <f t="shared" si="144"/>
        <v>1132.3063999999999</v>
      </c>
    </row>
    <row r="531" spans="1:31" ht="15.4" x14ac:dyDescent="0.45">
      <c r="A531" s="4">
        <v>1</v>
      </c>
      <c r="B531" s="85">
        <v>7151122</v>
      </c>
      <c r="C531" s="91">
        <f t="shared" si="130"/>
        <v>0</v>
      </c>
      <c r="D531" s="50" t="s">
        <v>32</v>
      </c>
      <c r="E531" s="5" t="s">
        <v>32</v>
      </c>
      <c r="F531" s="5" t="s">
        <v>32</v>
      </c>
      <c r="G531" s="5" t="s">
        <v>32</v>
      </c>
      <c r="H531" s="5" t="s">
        <v>32</v>
      </c>
      <c r="I531" s="5" t="s">
        <v>32</v>
      </c>
      <c r="J531" s="5">
        <v>50</v>
      </c>
      <c r="K531" s="5" t="s">
        <v>32</v>
      </c>
      <c r="L531" s="52" t="s">
        <v>32</v>
      </c>
      <c r="M531" s="5" t="s">
        <v>32</v>
      </c>
      <c r="N531" s="5" t="s">
        <v>32</v>
      </c>
      <c r="O531" s="7" t="s">
        <v>32</v>
      </c>
      <c r="P531" s="35"/>
      <c r="Q531" s="65">
        <f t="shared" si="131"/>
        <v>38</v>
      </c>
      <c r="R531" s="36">
        <f t="shared" si="132"/>
        <v>38</v>
      </c>
      <c r="S531" s="36">
        <f t="shared" si="133"/>
        <v>38</v>
      </c>
      <c r="T531" s="36">
        <f t="shared" si="134"/>
        <v>38</v>
      </c>
      <c r="U531" s="36">
        <f t="shared" si="145"/>
        <v>38</v>
      </c>
      <c r="V531" s="36">
        <f t="shared" si="135"/>
        <v>38</v>
      </c>
      <c r="W531" s="36">
        <f t="shared" si="136"/>
        <v>38.11</v>
      </c>
      <c r="X531" s="36">
        <f t="shared" si="137"/>
        <v>38</v>
      </c>
      <c r="Y531" s="36">
        <f t="shared" si="138"/>
        <v>38</v>
      </c>
      <c r="Z531" s="36">
        <f t="shared" si="139"/>
        <v>38</v>
      </c>
      <c r="AA531" s="36">
        <f t="shared" si="140"/>
        <v>38</v>
      </c>
      <c r="AB531" s="66">
        <f t="shared" si="141"/>
        <v>38</v>
      </c>
      <c r="AC531" s="19">
        <f t="shared" si="142"/>
        <v>50</v>
      </c>
      <c r="AD531" s="20">
        <f t="shared" si="143"/>
        <v>50</v>
      </c>
      <c r="AE531" s="192">
        <f t="shared" si="144"/>
        <v>456.11</v>
      </c>
    </row>
    <row r="532" spans="1:31" ht="15.4" x14ac:dyDescent="0.45">
      <c r="A532" s="4">
        <v>1</v>
      </c>
      <c r="B532" s="85">
        <v>7151123</v>
      </c>
      <c r="C532" s="91">
        <f t="shared" si="130"/>
        <v>0</v>
      </c>
      <c r="D532" s="50" t="s">
        <v>32</v>
      </c>
      <c r="E532" s="5" t="s">
        <v>32</v>
      </c>
      <c r="F532" s="5" t="s">
        <v>32</v>
      </c>
      <c r="G532" s="5" t="s">
        <v>32</v>
      </c>
      <c r="H532" s="5">
        <v>10830</v>
      </c>
      <c r="I532" s="5">
        <v>7680</v>
      </c>
      <c r="J532" s="5">
        <v>5170</v>
      </c>
      <c r="K532" s="5">
        <v>5400</v>
      </c>
      <c r="L532" s="52">
        <v>8440</v>
      </c>
      <c r="M532" s="5">
        <v>11320</v>
      </c>
      <c r="N532" s="5" t="s">
        <v>32</v>
      </c>
      <c r="O532" s="7" t="s">
        <v>32</v>
      </c>
      <c r="P532" s="35"/>
      <c r="Q532" s="65">
        <f t="shared" si="131"/>
        <v>38</v>
      </c>
      <c r="R532" s="36">
        <f t="shared" si="132"/>
        <v>38</v>
      </c>
      <c r="S532" s="36">
        <f t="shared" si="133"/>
        <v>38</v>
      </c>
      <c r="T532" s="36">
        <f t="shared" si="134"/>
        <v>38</v>
      </c>
      <c r="U532" s="36">
        <f t="shared" si="145"/>
        <v>61.826000000000001</v>
      </c>
      <c r="V532" s="36">
        <f t="shared" si="135"/>
        <v>54.896000000000001</v>
      </c>
      <c r="W532" s="36">
        <f t="shared" si="136"/>
        <v>49.374000000000002</v>
      </c>
      <c r="X532" s="36">
        <f t="shared" si="137"/>
        <v>49.88</v>
      </c>
      <c r="Y532" s="36">
        <f t="shared" si="138"/>
        <v>57.492000000000004</v>
      </c>
      <c r="Z532" s="36">
        <f t="shared" si="139"/>
        <v>69.876000000000005</v>
      </c>
      <c r="AA532" s="36">
        <f t="shared" si="140"/>
        <v>38</v>
      </c>
      <c r="AB532" s="66">
        <f t="shared" si="141"/>
        <v>38</v>
      </c>
      <c r="AC532" s="19">
        <f t="shared" si="142"/>
        <v>8140</v>
      </c>
      <c r="AD532" s="20">
        <f t="shared" si="143"/>
        <v>48840</v>
      </c>
      <c r="AE532" s="192">
        <f t="shared" si="144"/>
        <v>571.34400000000005</v>
      </c>
    </row>
    <row r="533" spans="1:31" ht="15.4" x14ac:dyDescent="0.45">
      <c r="A533" s="4">
        <v>1</v>
      </c>
      <c r="B533" s="85">
        <v>7151124</v>
      </c>
      <c r="C533" s="91">
        <f t="shared" si="130"/>
        <v>0</v>
      </c>
      <c r="D533" s="50" t="s">
        <v>32</v>
      </c>
      <c r="E533" s="5" t="s">
        <v>32</v>
      </c>
      <c r="F533" s="5" t="s">
        <v>32</v>
      </c>
      <c r="G533" s="5" t="s">
        <v>32</v>
      </c>
      <c r="H533" s="5">
        <v>13080</v>
      </c>
      <c r="I533" s="5">
        <v>6150</v>
      </c>
      <c r="J533" s="5">
        <v>11370</v>
      </c>
      <c r="K533" s="5">
        <v>8450</v>
      </c>
      <c r="L533" s="52">
        <v>9830</v>
      </c>
      <c r="M533" s="5">
        <v>7550</v>
      </c>
      <c r="N533" s="5">
        <v>5890</v>
      </c>
      <c r="O533" s="7" t="s">
        <v>32</v>
      </c>
      <c r="P533" s="35"/>
      <c r="Q533" s="65">
        <f t="shared" si="131"/>
        <v>38</v>
      </c>
      <c r="R533" s="36">
        <f t="shared" si="132"/>
        <v>38</v>
      </c>
      <c r="S533" s="36">
        <f t="shared" si="133"/>
        <v>38</v>
      </c>
      <c r="T533" s="36">
        <f t="shared" si="134"/>
        <v>38</v>
      </c>
      <c r="U533" s="36">
        <f t="shared" si="145"/>
        <v>66.77600000000001</v>
      </c>
      <c r="V533" s="36">
        <f t="shared" si="135"/>
        <v>51.53</v>
      </c>
      <c r="W533" s="36">
        <f t="shared" si="136"/>
        <v>70.091000000000008</v>
      </c>
      <c r="X533" s="36">
        <f t="shared" si="137"/>
        <v>57.535000000000004</v>
      </c>
      <c r="Y533" s="36">
        <f t="shared" si="138"/>
        <v>63.469000000000001</v>
      </c>
      <c r="Z533" s="36">
        <f t="shared" si="139"/>
        <v>54.61</v>
      </c>
      <c r="AA533" s="36">
        <f t="shared" si="140"/>
        <v>50.957999999999998</v>
      </c>
      <c r="AB533" s="66">
        <f t="shared" si="141"/>
        <v>38</v>
      </c>
      <c r="AC533" s="19">
        <f t="shared" si="142"/>
        <v>8902.8571428571431</v>
      </c>
      <c r="AD533" s="20">
        <f t="shared" si="143"/>
        <v>62320</v>
      </c>
      <c r="AE533" s="192">
        <f t="shared" si="144"/>
        <v>604.96900000000005</v>
      </c>
    </row>
    <row r="534" spans="1:31" ht="15.4" x14ac:dyDescent="0.45">
      <c r="A534" s="4">
        <v>1</v>
      </c>
      <c r="B534" s="85">
        <v>7151125</v>
      </c>
      <c r="C534" s="91">
        <f t="shared" si="130"/>
        <v>0</v>
      </c>
      <c r="D534" s="50" t="s">
        <v>32</v>
      </c>
      <c r="E534" s="5" t="s">
        <v>32</v>
      </c>
      <c r="F534" s="5" t="s">
        <v>32</v>
      </c>
      <c r="G534" s="5" t="s">
        <v>32</v>
      </c>
      <c r="H534" s="5">
        <v>15130</v>
      </c>
      <c r="I534" s="5">
        <v>3830</v>
      </c>
      <c r="J534" s="5">
        <v>3180</v>
      </c>
      <c r="K534" s="5">
        <v>2590</v>
      </c>
      <c r="L534" s="52">
        <v>8900</v>
      </c>
      <c r="M534" s="5">
        <v>6090</v>
      </c>
      <c r="N534" s="5">
        <v>4390</v>
      </c>
      <c r="O534" s="7" t="s">
        <v>32</v>
      </c>
      <c r="P534" s="35"/>
      <c r="Q534" s="65">
        <f t="shared" si="131"/>
        <v>38</v>
      </c>
      <c r="R534" s="36">
        <f t="shared" si="132"/>
        <v>38</v>
      </c>
      <c r="S534" s="36">
        <f t="shared" si="133"/>
        <v>38</v>
      </c>
      <c r="T534" s="36">
        <f t="shared" si="134"/>
        <v>38</v>
      </c>
      <c r="U534" s="36">
        <f t="shared" si="145"/>
        <v>71.286000000000001</v>
      </c>
      <c r="V534" s="36">
        <f t="shared" si="135"/>
        <v>46.426000000000002</v>
      </c>
      <c r="W534" s="36">
        <f t="shared" si="136"/>
        <v>44.996000000000002</v>
      </c>
      <c r="X534" s="36">
        <f t="shared" si="137"/>
        <v>43.698</v>
      </c>
      <c r="Y534" s="36">
        <f t="shared" si="138"/>
        <v>59.47</v>
      </c>
      <c r="Z534" s="36">
        <f t="shared" si="139"/>
        <v>51.398000000000003</v>
      </c>
      <c r="AA534" s="36">
        <f t="shared" si="140"/>
        <v>47.658000000000001</v>
      </c>
      <c r="AB534" s="66">
        <f t="shared" si="141"/>
        <v>38</v>
      </c>
      <c r="AC534" s="19">
        <f t="shared" si="142"/>
        <v>6301.4285714285716</v>
      </c>
      <c r="AD534" s="20">
        <f t="shared" si="143"/>
        <v>44110</v>
      </c>
      <c r="AE534" s="192">
        <f t="shared" si="144"/>
        <v>554.93200000000002</v>
      </c>
    </row>
    <row r="535" spans="1:31" ht="15.4" x14ac:dyDescent="0.45">
      <c r="A535" s="4">
        <v>1</v>
      </c>
      <c r="B535" s="85">
        <v>7151126</v>
      </c>
      <c r="C535" s="91">
        <f t="shared" si="130"/>
        <v>0</v>
      </c>
      <c r="D535" s="50" t="s">
        <v>32</v>
      </c>
      <c r="E535" s="5" t="s">
        <v>32</v>
      </c>
      <c r="F535" s="5" t="s">
        <v>32</v>
      </c>
      <c r="G535" s="5" t="s">
        <v>32</v>
      </c>
      <c r="H535" s="5">
        <v>10550</v>
      </c>
      <c r="I535" s="5">
        <v>2260</v>
      </c>
      <c r="J535" s="5">
        <v>1190</v>
      </c>
      <c r="K535" s="5">
        <v>7960</v>
      </c>
      <c r="L535" s="52">
        <v>40730</v>
      </c>
      <c r="M535" s="5">
        <v>53360</v>
      </c>
      <c r="N535" s="5" t="s">
        <v>32</v>
      </c>
      <c r="O535" s="7" t="s">
        <v>32</v>
      </c>
      <c r="P535" s="35"/>
      <c r="Q535" s="65">
        <f t="shared" si="131"/>
        <v>38</v>
      </c>
      <c r="R535" s="36">
        <f t="shared" si="132"/>
        <v>38</v>
      </c>
      <c r="S535" s="36">
        <f t="shared" si="133"/>
        <v>38</v>
      </c>
      <c r="T535" s="36">
        <f t="shared" si="134"/>
        <v>38</v>
      </c>
      <c r="U535" s="36">
        <f t="shared" si="145"/>
        <v>61.210000000000008</v>
      </c>
      <c r="V535" s="36">
        <f t="shared" si="135"/>
        <v>42.972000000000001</v>
      </c>
      <c r="W535" s="36">
        <f t="shared" si="136"/>
        <v>40.618000000000002</v>
      </c>
      <c r="X535" s="36">
        <f t="shared" si="137"/>
        <v>55.512</v>
      </c>
      <c r="Y535" s="36">
        <f t="shared" si="138"/>
        <v>236.18389999999999</v>
      </c>
      <c r="Z535" s="36">
        <f t="shared" si="139"/>
        <v>330.02479999999997</v>
      </c>
      <c r="AA535" s="36">
        <f t="shared" si="140"/>
        <v>38</v>
      </c>
      <c r="AB535" s="66">
        <f t="shared" si="141"/>
        <v>38</v>
      </c>
      <c r="AC535" s="19">
        <f t="shared" si="142"/>
        <v>19341.666666666668</v>
      </c>
      <c r="AD535" s="20">
        <f t="shared" si="143"/>
        <v>116050</v>
      </c>
      <c r="AE535" s="192">
        <f t="shared" si="144"/>
        <v>994.52070000000003</v>
      </c>
    </row>
    <row r="536" spans="1:31" ht="15.4" x14ac:dyDescent="0.45">
      <c r="A536" s="4">
        <v>1</v>
      </c>
      <c r="B536" s="85">
        <v>7151127</v>
      </c>
      <c r="C536" s="91">
        <f t="shared" si="130"/>
        <v>0</v>
      </c>
      <c r="D536" s="50" t="s">
        <v>32</v>
      </c>
      <c r="E536" s="5" t="s">
        <v>32</v>
      </c>
      <c r="F536" s="5" t="s">
        <v>32</v>
      </c>
      <c r="G536" s="5" t="s">
        <v>32</v>
      </c>
      <c r="H536" s="5">
        <v>26290</v>
      </c>
      <c r="I536" s="5">
        <v>21850</v>
      </c>
      <c r="J536" s="5">
        <v>23020</v>
      </c>
      <c r="K536" s="5">
        <v>35370</v>
      </c>
      <c r="L536" s="52">
        <v>33720</v>
      </c>
      <c r="M536" s="5">
        <v>22140</v>
      </c>
      <c r="N536" s="5">
        <v>110</v>
      </c>
      <c r="O536" s="7" t="s">
        <v>32</v>
      </c>
      <c r="P536" s="35"/>
      <c r="Q536" s="65">
        <f t="shared" si="131"/>
        <v>38</v>
      </c>
      <c r="R536" s="36">
        <f t="shared" si="132"/>
        <v>38</v>
      </c>
      <c r="S536" s="36">
        <f t="shared" si="133"/>
        <v>38</v>
      </c>
      <c r="T536" s="36">
        <f t="shared" si="134"/>
        <v>38</v>
      </c>
      <c r="U536" s="36">
        <f t="shared" si="145"/>
        <v>95.837999999999994</v>
      </c>
      <c r="V536" s="36">
        <f t="shared" si="135"/>
        <v>115.155</v>
      </c>
      <c r="W536" s="36">
        <f t="shared" si="136"/>
        <v>120.18600000000001</v>
      </c>
      <c r="X536" s="36">
        <f t="shared" si="137"/>
        <v>196.35909999999998</v>
      </c>
      <c r="Y536" s="36">
        <f t="shared" si="138"/>
        <v>184.09959999999998</v>
      </c>
      <c r="Z536" s="36">
        <f t="shared" si="139"/>
        <v>116.402</v>
      </c>
      <c r="AA536" s="36">
        <f t="shared" si="140"/>
        <v>38.241999999999997</v>
      </c>
      <c r="AB536" s="66">
        <f t="shared" si="141"/>
        <v>38</v>
      </c>
      <c r="AC536" s="19">
        <f t="shared" si="142"/>
        <v>23214.285714285714</v>
      </c>
      <c r="AD536" s="20">
        <f t="shared" si="143"/>
        <v>162500</v>
      </c>
      <c r="AE536" s="192">
        <f t="shared" si="144"/>
        <v>1056.2817</v>
      </c>
    </row>
    <row r="537" spans="1:31" ht="15.4" x14ac:dyDescent="0.45">
      <c r="A537" s="4">
        <v>1</v>
      </c>
      <c r="B537" s="85">
        <v>8479451</v>
      </c>
      <c r="C537" s="91">
        <f t="shared" si="130"/>
        <v>0</v>
      </c>
      <c r="D537" s="50" t="s">
        <v>32</v>
      </c>
      <c r="E537" s="5" t="s">
        <v>32</v>
      </c>
      <c r="F537" s="5" t="s">
        <v>32</v>
      </c>
      <c r="G537" s="5" t="s">
        <v>32</v>
      </c>
      <c r="H537" s="5" t="s">
        <v>32</v>
      </c>
      <c r="I537" s="5" t="s">
        <v>32</v>
      </c>
      <c r="J537" s="5" t="s">
        <v>32</v>
      </c>
      <c r="K537" s="5" t="s">
        <v>32</v>
      </c>
      <c r="L537" s="52" t="s">
        <v>32</v>
      </c>
      <c r="M537" s="5" t="s">
        <v>32</v>
      </c>
      <c r="N537" s="5" t="s">
        <v>32</v>
      </c>
      <c r="O537" s="7" t="s">
        <v>32</v>
      </c>
      <c r="P537" s="35"/>
      <c r="Q537" s="65">
        <f t="shared" si="131"/>
        <v>38</v>
      </c>
      <c r="R537" s="36">
        <f t="shared" si="132"/>
        <v>38</v>
      </c>
      <c r="S537" s="36">
        <f t="shared" si="133"/>
        <v>38</v>
      </c>
      <c r="T537" s="36">
        <f t="shared" si="134"/>
        <v>38</v>
      </c>
      <c r="U537" s="36">
        <f t="shared" si="145"/>
        <v>38</v>
      </c>
      <c r="V537" s="36">
        <f t="shared" si="135"/>
        <v>38</v>
      </c>
      <c r="W537" s="36">
        <f t="shared" si="136"/>
        <v>38</v>
      </c>
      <c r="X537" s="36">
        <f t="shared" si="137"/>
        <v>38</v>
      </c>
      <c r="Y537" s="36">
        <f t="shared" si="138"/>
        <v>38</v>
      </c>
      <c r="Z537" s="36">
        <f t="shared" si="139"/>
        <v>38</v>
      </c>
      <c r="AA537" s="36">
        <f t="shared" si="140"/>
        <v>38</v>
      </c>
      <c r="AB537" s="66">
        <f t="shared" si="141"/>
        <v>38</v>
      </c>
      <c r="AC537" s="19" t="str">
        <f t="shared" si="142"/>
        <v/>
      </c>
      <c r="AD537" s="20">
        <f t="shared" si="143"/>
        <v>0</v>
      </c>
      <c r="AE537" s="192">
        <f t="shared" si="144"/>
        <v>456</v>
      </c>
    </row>
    <row r="538" spans="1:31" ht="15.4" x14ac:dyDescent="0.45">
      <c r="A538" s="4">
        <v>1</v>
      </c>
      <c r="B538" s="85">
        <v>9141048</v>
      </c>
      <c r="C538" s="91">
        <f t="shared" si="130"/>
        <v>0</v>
      </c>
      <c r="D538" s="50" t="s">
        <v>32</v>
      </c>
      <c r="E538" s="5" t="s">
        <v>32</v>
      </c>
      <c r="F538" s="5" t="s">
        <v>32</v>
      </c>
      <c r="G538" s="5" t="s">
        <v>32</v>
      </c>
      <c r="H538" s="5" t="s">
        <v>32</v>
      </c>
      <c r="I538" s="5">
        <v>40</v>
      </c>
      <c r="J538" s="5">
        <v>10</v>
      </c>
      <c r="K538" s="5">
        <v>10</v>
      </c>
      <c r="L538" s="52" t="s">
        <v>32</v>
      </c>
      <c r="M538" s="5" t="s">
        <v>32</v>
      </c>
      <c r="N538" s="5" t="s">
        <v>32</v>
      </c>
      <c r="O538" s="7" t="s">
        <v>32</v>
      </c>
      <c r="P538" s="35"/>
      <c r="Q538" s="65">
        <f t="shared" si="131"/>
        <v>38</v>
      </c>
      <c r="R538" s="36">
        <f t="shared" si="132"/>
        <v>38</v>
      </c>
      <c r="S538" s="36">
        <f t="shared" si="133"/>
        <v>38</v>
      </c>
      <c r="T538" s="36">
        <f t="shared" si="134"/>
        <v>38</v>
      </c>
      <c r="U538" s="36">
        <f t="shared" si="145"/>
        <v>38</v>
      </c>
      <c r="V538" s="36">
        <f t="shared" si="135"/>
        <v>38.088000000000001</v>
      </c>
      <c r="W538" s="36">
        <f t="shared" si="136"/>
        <v>38.021999999999998</v>
      </c>
      <c r="X538" s="36">
        <f t="shared" si="137"/>
        <v>38.021999999999998</v>
      </c>
      <c r="Y538" s="36">
        <f t="shared" si="138"/>
        <v>38</v>
      </c>
      <c r="Z538" s="36">
        <f t="shared" si="139"/>
        <v>38</v>
      </c>
      <c r="AA538" s="36">
        <f t="shared" si="140"/>
        <v>38</v>
      </c>
      <c r="AB538" s="66">
        <f t="shared" si="141"/>
        <v>38</v>
      </c>
      <c r="AC538" s="19">
        <f t="shared" si="142"/>
        <v>20</v>
      </c>
      <c r="AD538" s="20">
        <f t="shared" si="143"/>
        <v>60</v>
      </c>
      <c r="AE538" s="192">
        <f t="shared" si="144"/>
        <v>456.13200000000001</v>
      </c>
    </row>
    <row r="539" spans="1:31" ht="15.4" x14ac:dyDescent="0.45">
      <c r="A539" s="4">
        <v>1</v>
      </c>
      <c r="B539" s="85">
        <v>9141049</v>
      </c>
      <c r="C539" s="91">
        <f t="shared" si="130"/>
        <v>0</v>
      </c>
      <c r="D539" s="50" t="s">
        <v>32</v>
      </c>
      <c r="E539" s="5" t="s">
        <v>32</v>
      </c>
      <c r="F539" s="5" t="s">
        <v>32</v>
      </c>
      <c r="G539" s="5" t="s">
        <v>32</v>
      </c>
      <c r="H539" s="5">
        <v>18540</v>
      </c>
      <c r="I539" s="5">
        <v>9920</v>
      </c>
      <c r="J539" s="5">
        <v>10120</v>
      </c>
      <c r="K539" s="5">
        <v>7440</v>
      </c>
      <c r="L539" s="52">
        <v>11090</v>
      </c>
      <c r="M539" s="5">
        <v>6540</v>
      </c>
      <c r="N539" s="5">
        <v>4210</v>
      </c>
      <c r="O539" s="7" t="s">
        <v>32</v>
      </c>
      <c r="P539" s="35"/>
      <c r="Q539" s="65">
        <f t="shared" si="131"/>
        <v>38</v>
      </c>
      <c r="R539" s="36">
        <f t="shared" si="132"/>
        <v>38</v>
      </c>
      <c r="S539" s="36">
        <f t="shared" si="133"/>
        <v>38</v>
      </c>
      <c r="T539" s="36">
        <f t="shared" si="134"/>
        <v>38</v>
      </c>
      <c r="U539" s="36">
        <f t="shared" si="145"/>
        <v>78.788000000000011</v>
      </c>
      <c r="V539" s="36">
        <f t="shared" si="135"/>
        <v>63.856000000000002</v>
      </c>
      <c r="W539" s="36">
        <f t="shared" si="136"/>
        <v>64.716000000000008</v>
      </c>
      <c r="X539" s="36">
        <f t="shared" si="137"/>
        <v>54.368000000000002</v>
      </c>
      <c r="Y539" s="36">
        <f t="shared" si="138"/>
        <v>68.887</v>
      </c>
      <c r="Z539" s="36">
        <f t="shared" si="139"/>
        <v>52.388000000000005</v>
      </c>
      <c r="AA539" s="36">
        <f t="shared" si="140"/>
        <v>47.262</v>
      </c>
      <c r="AB539" s="66">
        <f t="shared" si="141"/>
        <v>38</v>
      </c>
      <c r="AC539" s="19">
        <f t="shared" si="142"/>
        <v>9694.2857142857138</v>
      </c>
      <c r="AD539" s="20">
        <f t="shared" si="143"/>
        <v>67860</v>
      </c>
      <c r="AE539" s="192">
        <f t="shared" si="144"/>
        <v>620.2650000000001</v>
      </c>
    </row>
    <row r="540" spans="1:31" ht="15.4" x14ac:dyDescent="0.45">
      <c r="A540" s="4">
        <v>1</v>
      </c>
      <c r="B540" s="85">
        <v>9141050</v>
      </c>
      <c r="C540" s="91">
        <f t="shared" si="130"/>
        <v>0</v>
      </c>
      <c r="D540" s="50" t="s">
        <v>32</v>
      </c>
      <c r="E540" s="5" t="s">
        <v>32</v>
      </c>
      <c r="F540" s="5" t="s">
        <v>32</v>
      </c>
      <c r="G540" s="5" t="s">
        <v>32</v>
      </c>
      <c r="H540" s="5">
        <v>55060</v>
      </c>
      <c r="I540" s="5">
        <v>38830</v>
      </c>
      <c r="J540" s="5">
        <v>80300</v>
      </c>
      <c r="K540" s="5">
        <v>59280</v>
      </c>
      <c r="L540" s="52">
        <v>91620</v>
      </c>
      <c r="M540" s="5">
        <v>27320</v>
      </c>
      <c r="N540" s="5">
        <v>7740</v>
      </c>
      <c r="O540" s="7" t="s">
        <v>32</v>
      </c>
      <c r="P540" s="35"/>
      <c r="Q540" s="65">
        <f t="shared" si="131"/>
        <v>38</v>
      </c>
      <c r="R540" s="36">
        <f t="shared" si="132"/>
        <v>38</v>
      </c>
      <c r="S540" s="36">
        <f t="shared" si="133"/>
        <v>38</v>
      </c>
      <c r="T540" s="36">
        <f t="shared" si="134"/>
        <v>38</v>
      </c>
      <c r="U540" s="36">
        <f t="shared" si="145"/>
        <v>190.75799999999998</v>
      </c>
      <c r="V540" s="36">
        <f t="shared" si="135"/>
        <v>222.06689999999998</v>
      </c>
      <c r="W540" s="36">
        <f t="shared" si="136"/>
        <v>530.18899999999996</v>
      </c>
      <c r="X540" s="36">
        <f t="shared" si="137"/>
        <v>374.0104</v>
      </c>
      <c r="Y540" s="36">
        <f t="shared" si="138"/>
        <v>614.29660000000001</v>
      </c>
      <c r="Z540" s="36">
        <f t="shared" si="139"/>
        <v>138.67599999999999</v>
      </c>
      <c r="AA540" s="36">
        <f t="shared" si="140"/>
        <v>55.028000000000006</v>
      </c>
      <c r="AB540" s="66">
        <f t="shared" si="141"/>
        <v>38</v>
      </c>
      <c r="AC540" s="19">
        <f t="shared" si="142"/>
        <v>51450</v>
      </c>
      <c r="AD540" s="20">
        <f t="shared" si="143"/>
        <v>360150</v>
      </c>
      <c r="AE540" s="192">
        <f t="shared" si="144"/>
        <v>2315.0248999999999</v>
      </c>
    </row>
    <row r="541" spans="1:31" ht="15.4" x14ac:dyDescent="0.45">
      <c r="A541" s="4">
        <v>1</v>
      </c>
      <c r="B541" s="85">
        <v>9141051</v>
      </c>
      <c r="C541" s="91">
        <f t="shared" si="130"/>
        <v>0</v>
      </c>
      <c r="D541" s="50" t="s">
        <v>32</v>
      </c>
      <c r="E541" s="5" t="s">
        <v>32</v>
      </c>
      <c r="F541" s="5" t="s">
        <v>32</v>
      </c>
      <c r="G541" s="5" t="s">
        <v>32</v>
      </c>
      <c r="H541" s="5" t="s">
        <v>32</v>
      </c>
      <c r="I541" s="5" t="s">
        <v>32</v>
      </c>
      <c r="J541" s="5">
        <v>81400</v>
      </c>
      <c r="K541" s="5">
        <v>68400</v>
      </c>
      <c r="L541" s="52">
        <v>10000</v>
      </c>
      <c r="M541" s="5">
        <v>23580</v>
      </c>
      <c r="N541" s="5">
        <v>1920</v>
      </c>
      <c r="O541" s="7" t="s">
        <v>32</v>
      </c>
      <c r="P541" s="35"/>
      <c r="Q541" s="65">
        <f t="shared" si="131"/>
        <v>38</v>
      </c>
      <c r="R541" s="36">
        <f t="shared" si="132"/>
        <v>38</v>
      </c>
      <c r="S541" s="36">
        <f t="shared" si="133"/>
        <v>38</v>
      </c>
      <c r="T541" s="36">
        <f t="shared" si="134"/>
        <v>38</v>
      </c>
      <c r="U541" s="36">
        <f t="shared" si="145"/>
        <v>38</v>
      </c>
      <c r="V541" s="36">
        <f t="shared" si="135"/>
        <v>38</v>
      </c>
      <c r="W541" s="36">
        <f t="shared" si="136"/>
        <v>538.36199999999997</v>
      </c>
      <c r="X541" s="36">
        <f t="shared" si="137"/>
        <v>441.77199999999993</v>
      </c>
      <c r="Y541" s="36">
        <f t="shared" si="138"/>
        <v>64.2</v>
      </c>
      <c r="Z541" s="36">
        <f t="shared" si="139"/>
        <v>122.59399999999999</v>
      </c>
      <c r="AA541" s="36">
        <f t="shared" si="140"/>
        <v>42.224000000000004</v>
      </c>
      <c r="AB541" s="66">
        <f t="shared" si="141"/>
        <v>38</v>
      </c>
      <c r="AC541" s="19">
        <f t="shared" si="142"/>
        <v>37060</v>
      </c>
      <c r="AD541" s="20">
        <f t="shared" si="143"/>
        <v>185300</v>
      </c>
      <c r="AE541" s="192">
        <f t="shared" si="144"/>
        <v>1475.152</v>
      </c>
    </row>
    <row r="542" spans="1:31" ht="15.4" x14ac:dyDescent="0.45">
      <c r="A542" s="4">
        <v>1</v>
      </c>
      <c r="B542" s="85">
        <v>9141052</v>
      </c>
      <c r="C542" s="91">
        <f t="shared" si="130"/>
        <v>0</v>
      </c>
      <c r="D542" s="50" t="s">
        <v>32</v>
      </c>
      <c r="E542" s="5" t="s">
        <v>32</v>
      </c>
      <c r="F542" s="5" t="s">
        <v>32</v>
      </c>
      <c r="G542" s="5" t="s">
        <v>32</v>
      </c>
      <c r="H542" s="5">
        <v>11630</v>
      </c>
      <c r="I542" s="5">
        <v>11270</v>
      </c>
      <c r="J542" s="5">
        <v>10080</v>
      </c>
      <c r="K542" s="5">
        <v>8120</v>
      </c>
      <c r="L542" s="52">
        <v>10670</v>
      </c>
      <c r="M542" s="5">
        <v>12990</v>
      </c>
      <c r="N542" s="5">
        <v>3140</v>
      </c>
      <c r="O542" s="7" t="s">
        <v>32</v>
      </c>
      <c r="P542" s="35"/>
      <c r="Q542" s="65">
        <f t="shared" si="131"/>
        <v>38</v>
      </c>
      <c r="R542" s="36">
        <f t="shared" si="132"/>
        <v>38</v>
      </c>
      <c r="S542" s="36">
        <f t="shared" si="133"/>
        <v>38</v>
      </c>
      <c r="T542" s="36">
        <f t="shared" si="134"/>
        <v>38</v>
      </c>
      <c r="U542" s="36">
        <f t="shared" si="145"/>
        <v>63.585999999999999</v>
      </c>
      <c r="V542" s="36">
        <f t="shared" si="135"/>
        <v>69.661000000000001</v>
      </c>
      <c r="W542" s="36">
        <f t="shared" si="136"/>
        <v>64.543999999999997</v>
      </c>
      <c r="X542" s="36">
        <f t="shared" si="137"/>
        <v>56.116</v>
      </c>
      <c r="Y542" s="36">
        <f t="shared" si="138"/>
        <v>67.081000000000003</v>
      </c>
      <c r="Z542" s="36">
        <f t="shared" si="139"/>
        <v>77.057000000000002</v>
      </c>
      <c r="AA542" s="36">
        <f t="shared" si="140"/>
        <v>44.908000000000001</v>
      </c>
      <c r="AB542" s="66">
        <f t="shared" si="141"/>
        <v>38</v>
      </c>
      <c r="AC542" s="19">
        <f t="shared" si="142"/>
        <v>9700</v>
      </c>
      <c r="AD542" s="20">
        <f t="shared" si="143"/>
        <v>67900</v>
      </c>
      <c r="AE542" s="192">
        <f t="shared" si="144"/>
        <v>632.95299999999997</v>
      </c>
    </row>
    <row r="543" spans="1:31" ht="15.4" x14ac:dyDescent="0.45">
      <c r="A543" s="4">
        <v>1</v>
      </c>
      <c r="B543" s="85">
        <v>9141053</v>
      </c>
      <c r="C543" s="91">
        <f t="shared" si="130"/>
        <v>0</v>
      </c>
      <c r="D543" s="50" t="s">
        <v>32</v>
      </c>
      <c r="E543" s="5" t="s">
        <v>32</v>
      </c>
      <c r="F543" s="5" t="s">
        <v>32</v>
      </c>
      <c r="G543" s="5" t="s">
        <v>32</v>
      </c>
      <c r="H543" s="5">
        <v>9520</v>
      </c>
      <c r="I543" s="5">
        <v>17760</v>
      </c>
      <c r="J543" s="5">
        <v>12010</v>
      </c>
      <c r="K543" s="5">
        <v>11180</v>
      </c>
      <c r="L543" s="52">
        <v>16030</v>
      </c>
      <c r="M543" s="5">
        <v>13040</v>
      </c>
      <c r="N543" s="5">
        <v>5290</v>
      </c>
      <c r="O543" s="7" t="s">
        <v>32</v>
      </c>
      <c r="P543" s="35"/>
      <c r="Q543" s="65">
        <f t="shared" si="131"/>
        <v>38</v>
      </c>
      <c r="R543" s="36">
        <f t="shared" si="132"/>
        <v>38</v>
      </c>
      <c r="S543" s="36">
        <f t="shared" si="133"/>
        <v>38</v>
      </c>
      <c r="T543" s="36">
        <f t="shared" si="134"/>
        <v>38</v>
      </c>
      <c r="U543" s="36">
        <f t="shared" si="145"/>
        <v>58.944000000000003</v>
      </c>
      <c r="V543" s="36">
        <f t="shared" si="135"/>
        <v>97.567999999999998</v>
      </c>
      <c r="W543" s="36">
        <f t="shared" si="136"/>
        <v>72.843000000000004</v>
      </c>
      <c r="X543" s="36">
        <f t="shared" si="137"/>
        <v>69.274000000000001</v>
      </c>
      <c r="Y543" s="36">
        <f t="shared" si="138"/>
        <v>90.128999999999991</v>
      </c>
      <c r="Z543" s="36">
        <f t="shared" si="139"/>
        <v>77.272000000000006</v>
      </c>
      <c r="AA543" s="36">
        <f t="shared" si="140"/>
        <v>49.638000000000005</v>
      </c>
      <c r="AB543" s="66">
        <f t="shared" si="141"/>
        <v>38</v>
      </c>
      <c r="AC543" s="19">
        <f t="shared" si="142"/>
        <v>12118.571428571429</v>
      </c>
      <c r="AD543" s="20">
        <f t="shared" si="143"/>
        <v>84830</v>
      </c>
      <c r="AE543" s="192">
        <f t="shared" si="144"/>
        <v>705.66800000000012</v>
      </c>
    </row>
    <row r="544" spans="1:31" ht="15.4" x14ac:dyDescent="0.45">
      <c r="A544" s="4">
        <v>1</v>
      </c>
      <c r="B544" s="85">
        <v>9141054</v>
      </c>
      <c r="C544" s="91">
        <f t="shared" si="130"/>
        <v>0</v>
      </c>
      <c r="D544" s="50" t="s">
        <v>32</v>
      </c>
      <c r="E544" s="5" t="s">
        <v>32</v>
      </c>
      <c r="F544" s="5" t="s">
        <v>32</v>
      </c>
      <c r="G544" s="5" t="s">
        <v>32</v>
      </c>
      <c r="H544" s="5">
        <v>17860</v>
      </c>
      <c r="I544" s="5">
        <v>23160</v>
      </c>
      <c r="J544" s="5">
        <v>23600</v>
      </c>
      <c r="K544" s="5">
        <v>19220</v>
      </c>
      <c r="L544" s="52">
        <v>24610</v>
      </c>
      <c r="M544" s="5">
        <v>23910</v>
      </c>
      <c r="N544" s="5">
        <v>15500</v>
      </c>
      <c r="O544" s="7" t="s">
        <v>32</v>
      </c>
      <c r="P544" s="35"/>
      <c r="Q544" s="65">
        <f t="shared" si="131"/>
        <v>38</v>
      </c>
      <c r="R544" s="36">
        <f t="shared" si="132"/>
        <v>38</v>
      </c>
      <c r="S544" s="36">
        <f t="shared" si="133"/>
        <v>38</v>
      </c>
      <c r="T544" s="36">
        <f t="shared" si="134"/>
        <v>38</v>
      </c>
      <c r="U544" s="36">
        <f t="shared" si="145"/>
        <v>77.292000000000002</v>
      </c>
      <c r="V544" s="36">
        <f t="shared" si="135"/>
        <v>120.78800000000001</v>
      </c>
      <c r="W544" s="36">
        <f t="shared" si="136"/>
        <v>122.68</v>
      </c>
      <c r="X544" s="36">
        <f t="shared" si="137"/>
        <v>103.846</v>
      </c>
      <c r="Y544" s="36">
        <f t="shared" si="138"/>
        <v>127.023</v>
      </c>
      <c r="Z544" s="36">
        <f t="shared" si="139"/>
        <v>124.01300000000001</v>
      </c>
      <c r="AA544" s="36">
        <f t="shared" si="140"/>
        <v>87.85</v>
      </c>
      <c r="AB544" s="66">
        <f t="shared" si="141"/>
        <v>38</v>
      </c>
      <c r="AC544" s="19">
        <f t="shared" si="142"/>
        <v>21122.857142857141</v>
      </c>
      <c r="AD544" s="20">
        <f t="shared" si="143"/>
        <v>147860</v>
      </c>
      <c r="AE544" s="192">
        <f t="shared" si="144"/>
        <v>953.49200000000008</v>
      </c>
    </row>
    <row r="545" spans="1:31" ht="15.4" x14ac:dyDescent="0.45">
      <c r="A545" s="4">
        <v>1</v>
      </c>
      <c r="B545" s="85">
        <v>9141055</v>
      </c>
      <c r="C545" s="91">
        <f t="shared" si="130"/>
        <v>0</v>
      </c>
      <c r="D545" s="50" t="s">
        <v>32</v>
      </c>
      <c r="E545" s="5" t="s">
        <v>32</v>
      </c>
      <c r="F545" s="5" t="s">
        <v>32</v>
      </c>
      <c r="G545" s="5" t="s">
        <v>32</v>
      </c>
      <c r="H545" s="5">
        <v>6040</v>
      </c>
      <c r="I545" s="5">
        <v>11950</v>
      </c>
      <c r="J545" s="5">
        <v>3990</v>
      </c>
      <c r="K545" s="5">
        <v>7250</v>
      </c>
      <c r="L545" s="52">
        <v>9850</v>
      </c>
      <c r="M545" s="5">
        <v>10150</v>
      </c>
      <c r="N545" s="5">
        <v>430</v>
      </c>
      <c r="O545" s="7" t="s">
        <v>32</v>
      </c>
      <c r="P545" s="35"/>
      <c r="Q545" s="65">
        <f t="shared" si="131"/>
        <v>38</v>
      </c>
      <c r="R545" s="36">
        <f t="shared" si="132"/>
        <v>38</v>
      </c>
      <c r="S545" s="36">
        <f t="shared" si="133"/>
        <v>38</v>
      </c>
      <c r="T545" s="36">
        <f t="shared" si="134"/>
        <v>38</v>
      </c>
      <c r="U545" s="36">
        <f t="shared" si="145"/>
        <v>51.288000000000004</v>
      </c>
      <c r="V545" s="36">
        <f t="shared" si="135"/>
        <v>72.585000000000008</v>
      </c>
      <c r="W545" s="36">
        <f t="shared" si="136"/>
        <v>46.777999999999999</v>
      </c>
      <c r="X545" s="36">
        <f t="shared" si="137"/>
        <v>53.95</v>
      </c>
      <c r="Y545" s="36">
        <f t="shared" si="138"/>
        <v>63.555</v>
      </c>
      <c r="Z545" s="36">
        <f t="shared" si="139"/>
        <v>64.844999999999999</v>
      </c>
      <c r="AA545" s="36">
        <f t="shared" si="140"/>
        <v>38.945999999999998</v>
      </c>
      <c r="AB545" s="66">
        <f t="shared" si="141"/>
        <v>38</v>
      </c>
      <c r="AC545" s="19">
        <f t="shared" si="142"/>
        <v>7094.2857142857147</v>
      </c>
      <c r="AD545" s="20">
        <f t="shared" si="143"/>
        <v>49660</v>
      </c>
      <c r="AE545" s="192">
        <f t="shared" si="144"/>
        <v>581.94700000000012</v>
      </c>
    </row>
    <row r="546" spans="1:31" ht="15.4" x14ac:dyDescent="0.45">
      <c r="A546" s="4">
        <v>1</v>
      </c>
      <c r="B546" s="85">
        <v>9141056</v>
      </c>
      <c r="C546" s="91">
        <f t="shared" si="130"/>
        <v>0</v>
      </c>
      <c r="D546" s="50" t="s">
        <v>32</v>
      </c>
      <c r="E546" s="5" t="s">
        <v>32</v>
      </c>
      <c r="F546" s="5" t="s">
        <v>32</v>
      </c>
      <c r="G546" s="5" t="s">
        <v>32</v>
      </c>
      <c r="H546" s="5">
        <v>7950</v>
      </c>
      <c r="I546" s="5">
        <v>3390</v>
      </c>
      <c r="J546" s="5">
        <v>2040</v>
      </c>
      <c r="K546" s="5">
        <v>1730</v>
      </c>
      <c r="L546" s="52">
        <v>1890</v>
      </c>
      <c r="M546" s="5">
        <v>3150</v>
      </c>
      <c r="N546" s="5">
        <v>1920</v>
      </c>
      <c r="O546" s="7" t="s">
        <v>32</v>
      </c>
      <c r="P546" s="35"/>
      <c r="Q546" s="65">
        <f t="shared" si="131"/>
        <v>38</v>
      </c>
      <c r="R546" s="36">
        <f t="shared" si="132"/>
        <v>38</v>
      </c>
      <c r="S546" s="36">
        <f t="shared" si="133"/>
        <v>38</v>
      </c>
      <c r="T546" s="36">
        <f t="shared" si="134"/>
        <v>38</v>
      </c>
      <c r="U546" s="36">
        <f t="shared" si="145"/>
        <v>55.49</v>
      </c>
      <c r="V546" s="36">
        <f t="shared" si="135"/>
        <v>45.457999999999998</v>
      </c>
      <c r="W546" s="36">
        <f t="shared" si="136"/>
        <v>42.488</v>
      </c>
      <c r="X546" s="36">
        <f t="shared" si="137"/>
        <v>41.805999999999997</v>
      </c>
      <c r="Y546" s="36">
        <f t="shared" si="138"/>
        <v>42.158000000000001</v>
      </c>
      <c r="Z546" s="36">
        <f t="shared" si="139"/>
        <v>44.93</v>
      </c>
      <c r="AA546" s="36">
        <f t="shared" si="140"/>
        <v>42.224000000000004</v>
      </c>
      <c r="AB546" s="66">
        <f t="shared" si="141"/>
        <v>38</v>
      </c>
      <c r="AC546" s="19">
        <f t="shared" si="142"/>
        <v>3152.8571428571427</v>
      </c>
      <c r="AD546" s="20">
        <f t="shared" si="143"/>
        <v>22070</v>
      </c>
      <c r="AE546" s="192">
        <f t="shared" si="144"/>
        <v>504.55400000000003</v>
      </c>
    </row>
    <row r="547" spans="1:31" ht="15.4" x14ac:dyDescent="0.45">
      <c r="A547" s="4">
        <v>1</v>
      </c>
      <c r="B547" s="85">
        <v>9141057</v>
      </c>
      <c r="C547" s="91">
        <f t="shared" si="130"/>
        <v>0</v>
      </c>
      <c r="D547" s="50" t="s">
        <v>32</v>
      </c>
      <c r="E547" s="5" t="s">
        <v>32</v>
      </c>
      <c r="F547" s="5" t="s">
        <v>32</v>
      </c>
      <c r="G547" s="5" t="s">
        <v>32</v>
      </c>
      <c r="H547" s="5">
        <v>7210</v>
      </c>
      <c r="I547" s="5">
        <v>17970</v>
      </c>
      <c r="J547" s="5">
        <v>26680</v>
      </c>
      <c r="K547" s="5">
        <v>21750</v>
      </c>
      <c r="L547" s="52">
        <v>26100</v>
      </c>
      <c r="M547" s="5">
        <v>16450</v>
      </c>
      <c r="N547" s="5">
        <v>580</v>
      </c>
      <c r="O547" s="7" t="s">
        <v>32</v>
      </c>
      <c r="P547" s="35"/>
      <c r="Q547" s="65">
        <f t="shared" si="131"/>
        <v>38</v>
      </c>
      <c r="R547" s="36">
        <f t="shared" si="132"/>
        <v>38</v>
      </c>
      <c r="S547" s="36">
        <f t="shared" si="133"/>
        <v>38</v>
      </c>
      <c r="T547" s="36">
        <f t="shared" si="134"/>
        <v>38</v>
      </c>
      <c r="U547" s="36">
        <f t="shared" si="145"/>
        <v>53.862000000000002</v>
      </c>
      <c r="V547" s="36">
        <f t="shared" si="135"/>
        <v>98.471000000000004</v>
      </c>
      <c r="W547" s="36">
        <f t="shared" si="136"/>
        <v>135.92400000000001</v>
      </c>
      <c r="X547" s="36">
        <f t="shared" si="137"/>
        <v>114.72499999999999</v>
      </c>
      <c r="Y547" s="36">
        <f t="shared" si="138"/>
        <v>133.43</v>
      </c>
      <c r="Z547" s="36">
        <f t="shared" si="139"/>
        <v>91.935000000000002</v>
      </c>
      <c r="AA547" s="36">
        <f t="shared" si="140"/>
        <v>39.276000000000003</v>
      </c>
      <c r="AB547" s="66">
        <f t="shared" si="141"/>
        <v>38</v>
      </c>
      <c r="AC547" s="19">
        <f t="shared" si="142"/>
        <v>16677.142857142859</v>
      </c>
      <c r="AD547" s="20">
        <f t="shared" si="143"/>
        <v>116740</v>
      </c>
      <c r="AE547" s="192">
        <f t="shared" si="144"/>
        <v>857.62299999999993</v>
      </c>
    </row>
    <row r="548" spans="1:31" ht="15.4" x14ac:dyDescent="0.45">
      <c r="A548" s="4">
        <v>1</v>
      </c>
      <c r="B548" s="85">
        <v>9141058</v>
      </c>
      <c r="C548" s="91">
        <f t="shared" si="130"/>
        <v>0</v>
      </c>
      <c r="D548" s="50" t="s">
        <v>32</v>
      </c>
      <c r="E548" s="5" t="s">
        <v>32</v>
      </c>
      <c r="F548" s="5" t="s">
        <v>32</v>
      </c>
      <c r="G548" s="5" t="s">
        <v>32</v>
      </c>
      <c r="H548" s="5">
        <v>6050</v>
      </c>
      <c r="I548" s="5">
        <v>6280</v>
      </c>
      <c r="J548" s="5">
        <v>8320</v>
      </c>
      <c r="K548" s="5">
        <v>8090</v>
      </c>
      <c r="L548" s="52">
        <v>84260</v>
      </c>
      <c r="M548" s="5">
        <v>61720</v>
      </c>
      <c r="N548" s="5">
        <v>2690</v>
      </c>
      <c r="O548" s="7" t="s">
        <v>32</v>
      </c>
      <c r="P548" s="35"/>
      <c r="Q548" s="65">
        <f t="shared" si="131"/>
        <v>38</v>
      </c>
      <c r="R548" s="36">
        <f t="shared" si="132"/>
        <v>38</v>
      </c>
      <c r="S548" s="36">
        <f t="shared" si="133"/>
        <v>38</v>
      </c>
      <c r="T548" s="36">
        <f t="shared" si="134"/>
        <v>38</v>
      </c>
      <c r="U548" s="36">
        <f t="shared" si="145"/>
        <v>51.31</v>
      </c>
      <c r="V548" s="36">
        <f t="shared" si="135"/>
        <v>51.816000000000003</v>
      </c>
      <c r="W548" s="36">
        <f t="shared" si="136"/>
        <v>56.975999999999999</v>
      </c>
      <c r="X548" s="36">
        <f t="shared" si="137"/>
        <v>55.987000000000002</v>
      </c>
      <c r="Y548" s="36">
        <f t="shared" si="138"/>
        <v>559.61180000000002</v>
      </c>
      <c r="Z548" s="36">
        <f t="shared" si="139"/>
        <v>392.13959999999997</v>
      </c>
      <c r="AA548" s="36">
        <f t="shared" si="140"/>
        <v>43.917999999999999</v>
      </c>
      <c r="AB548" s="66">
        <f t="shared" si="141"/>
        <v>38</v>
      </c>
      <c r="AC548" s="19">
        <f t="shared" si="142"/>
        <v>25344.285714285714</v>
      </c>
      <c r="AD548" s="20">
        <f t="shared" si="143"/>
        <v>177410</v>
      </c>
      <c r="AE548" s="192">
        <f t="shared" si="144"/>
        <v>1401.7583999999999</v>
      </c>
    </row>
    <row r="549" spans="1:31" ht="15.4" x14ac:dyDescent="0.45">
      <c r="A549" s="4">
        <v>1</v>
      </c>
      <c r="B549" s="85">
        <v>9141059</v>
      </c>
      <c r="C549" s="91">
        <f t="shared" si="130"/>
        <v>0</v>
      </c>
      <c r="D549" s="50" t="s">
        <v>32</v>
      </c>
      <c r="E549" s="5" t="s">
        <v>32</v>
      </c>
      <c r="F549" s="5" t="s">
        <v>32</v>
      </c>
      <c r="G549" s="5" t="s">
        <v>32</v>
      </c>
      <c r="H549" s="5">
        <v>12510</v>
      </c>
      <c r="I549" s="5">
        <v>6390</v>
      </c>
      <c r="J549" s="5">
        <v>3360</v>
      </c>
      <c r="K549" s="5">
        <v>1020</v>
      </c>
      <c r="L549" s="52">
        <v>3780</v>
      </c>
      <c r="M549" s="5">
        <v>1320</v>
      </c>
      <c r="N549" s="5">
        <v>1590</v>
      </c>
      <c r="O549" s="7" t="s">
        <v>32</v>
      </c>
      <c r="P549" s="35"/>
      <c r="Q549" s="65">
        <f t="shared" si="131"/>
        <v>38</v>
      </c>
      <c r="R549" s="36">
        <f t="shared" si="132"/>
        <v>38</v>
      </c>
      <c r="S549" s="36">
        <f t="shared" si="133"/>
        <v>38</v>
      </c>
      <c r="T549" s="36">
        <f t="shared" si="134"/>
        <v>38</v>
      </c>
      <c r="U549" s="36">
        <f t="shared" si="145"/>
        <v>65.522000000000006</v>
      </c>
      <c r="V549" s="36">
        <f t="shared" si="135"/>
        <v>52.058</v>
      </c>
      <c r="W549" s="36">
        <f t="shared" si="136"/>
        <v>45.392000000000003</v>
      </c>
      <c r="X549" s="36">
        <f t="shared" si="137"/>
        <v>40.244</v>
      </c>
      <c r="Y549" s="36">
        <f t="shared" si="138"/>
        <v>46.316000000000003</v>
      </c>
      <c r="Z549" s="36">
        <f t="shared" si="139"/>
        <v>40.904000000000003</v>
      </c>
      <c r="AA549" s="36">
        <f t="shared" si="140"/>
        <v>41.497999999999998</v>
      </c>
      <c r="AB549" s="66">
        <f t="shared" si="141"/>
        <v>38</v>
      </c>
      <c r="AC549" s="19">
        <f t="shared" si="142"/>
        <v>4281.4285714285716</v>
      </c>
      <c r="AD549" s="20">
        <f t="shared" si="143"/>
        <v>29970</v>
      </c>
      <c r="AE549" s="192">
        <f t="shared" si="144"/>
        <v>521.93399999999997</v>
      </c>
    </row>
    <row r="550" spans="1:31" ht="15.4" x14ac:dyDescent="0.45">
      <c r="A550" s="4">
        <v>1</v>
      </c>
      <c r="B550" s="85">
        <v>9141060</v>
      </c>
      <c r="C550" s="91">
        <f t="shared" si="130"/>
        <v>0</v>
      </c>
      <c r="D550" s="50" t="s">
        <v>32</v>
      </c>
      <c r="E550" s="5" t="s">
        <v>32</v>
      </c>
      <c r="F550" s="5" t="s">
        <v>32</v>
      </c>
      <c r="G550" s="5" t="s">
        <v>32</v>
      </c>
      <c r="H550" s="5">
        <v>20550</v>
      </c>
      <c r="I550" s="5">
        <v>18090</v>
      </c>
      <c r="J550" s="5">
        <v>19690</v>
      </c>
      <c r="K550" s="5">
        <v>28780</v>
      </c>
      <c r="L550" s="52">
        <v>42300</v>
      </c>
      <c r="M550" s="5">
        <v>16870</v>
      </c>
      <c r="N550" s="5">
        <v>6950</v>
      </c>
      <c r="O550" s="7" t="s">
        <v>32</v>
      </c>
      <c r="P550" s="35"/>
      <c r="Q550" s="65">
        <f t="shared" si="131"/>
        <v>38</v>
      </c>
      <c r="R550" s="36">
        <f t="shared" si="132"/>
        <v>38</v>
      </c>
      <c r="S550" s="36">
        <f t="shared" si="133"/>
        <v>38</v>
      </c>
      <c r="T550" s="36">
        <f t="shared" si="134"/>
        <v>38</v>
      </c>
      <c r="U550" s="36">
        <f t="shared" si="145"/>
        <v>83.210000000000008</v>
      </c>
      <c r="V550" s="36">
        <f t="shared" si="135"/>
        <v>98.986999999999995</v>
      </c>
      <c r="W550" s="36">
        <f t="shared" si="136"/>
        <v>105.86699999999999</v>
      </c>
      <c r="X550" s="36">
        <f t="shared" si="137"/>
        <v>147.3954</v>
      </c>
      <c r="Y550" s="36">
        <f t="shared" si="138"/>
        <v>247.84899999999999</v>
      </c>
      <c r="Z550" s="36">
        <f t="shared" si="139"/>
        <v>93.741</v>
      </c>
      <c r="AA550" s="36">
        <f t="shared" si="140"/>
        <v>53.29</v>
      </c>
      <c r="AB550" s="66">
        <f t="shared" si="141"/>
        <v>38</v>
      </c>
      <c r="AC550" s="19">
        <f t="shared" si="142"/>
        <v>21890</v>
      </c>
      <c r="AD550" s="20">
        <f t="shared" si="143"/>
        <v>153230</v>
      </c>
      <c r="AE550" s="192">
        <f t="shared" si="144"/>
        <v>1020.3393999999998</v>
      </c>
    </row>
    <row r="551" spans="1:31" ht="15.4" x14ac:dyDescent="0.45">
      <c r="A551" s="4">
        <v>1</v>
      </c>
      <c r="B551" s="85">
        <v>9141061</v>
      </c>
      <c r="C551" s="91">
        <f t="shared" si="130"/>
        <v>0</v>
      </c>
      <c r="D551" s="50" t="s">
        <v>32</v>
      </c>
      <c r="E551" s="5" t="s">
        <v>32</v>
      </c>
      <c r="F551" s="5" t="s">
        <v>32</v>
      </c>
      <c r="G551" s="5" t="s">
        <v>32</v>
      </c>
      <c r="H551" s="5">
        <v>1450</v>
      </c>
      <c r="I551" s="5">
        <v>530</v>
      </c>
      <c r="J551" s="5">
        <v>330</v>
      </c>
      <c r="K551" s="5">
        <v>1010</v>
      </c>
      <c r="L551" s="52">
        <v>2710</v>
      </c>
      <c r="M551" s="5">
        <v>320</v>
      </c>
      <c r="N551" s="5">
        <v>180</v>
      </c>
      <c r="O551" s="7" t="s">
        <v>32</v>
      </c>
      <c r="P551" s="35"/>
      <c r="Q551" s="65">
        <f t="shared" si="131"/>
        <v>38</v>
      </c>
      <c r="R551" s="36">
        <f t="shared" si="132"/>
        <v>38</v>
      </c>
      <c r="S551" s="36">
        <f t="shared" si="133"/>
        <v>38</v>
      </c>
      <c r="T551" s="36">
        <f t="shared" si="134"/>
        <v>38</v>
      </c>
      <c r="U551" s="36">
        <f t="shared" si="145"/>
        <v>41.19</v>
      </c>
      <c r="V551" s="36">
        <f t="shared" si="135"/>
        <v>39.165999999999997</v>
      </c>
      <c r="W551" s="36">
        <f t="shared" si="136"/>
        <v>38.725999999999999</v>
      </c>
      <c r="X551" s="36">
        <f t="shared" si="137"/>
        <v>40.222000000000001</v>
      </c>
      <c r="Y551" s="36">
        <f t="shared" si="138"/>
        <v>43.962000000000003</v>
      </c>
      <c r="Z551" s="36">
        <f t="shared" si="139"/>
        <v>38.704000000000001</v>
      </c>
      <c r="AA551" s="36">
        <f t="shared" si="140"/>
        <v>38.396000000000001</v>
      </c>
      <c r="AB551" s="66">
        <f t="shared" si="141"/>
        <v>38</v>
      </c>
      <c r="AC551" s="19">
        <f t="shared" si="142"/>
        <v>932.85714285714289</v>
      </c>
      <c r="AD551" s="20">
        <f t="shared" si="143"/>
        <v>6530</v>
      </c>
      <c r="AE551" s="192">
        <f t="shared" si="144"/>
        <v>470.36599999999999</v>
      </c>
    </row>
    <row r="552" spans="1:31" ht="15.4" x14ac:dyDescent="0.45">
      <c r="A552" s="4">
        <v>1</v>
      </c>
      <c r="B552" s="85">
        <v>9141062</v>
      </c>
      <c r="C552" s="91">
        <f t="shared" si="130"/>
        <v>0</v>
      </c>
      <c r="D552" s="50" t="s">
        <v>32</v>
      </c>
      <c r="E552" s="5" t="s">
        <v>32</v>
      </c>
      <c r="F552" s="5" t="s">
        <v>32</v>
      </c>
      <c r="G552" s="5" t="s">
        <v>32</v>
      </c>
      <c r="H552" s="5">
        <v>11100</v>
      </c>
      <c r="I552" s="5">
        <v>1700</v>
      </c>
      <c r="J552" s="5">
        <v>7530</v>
      </c>
      <c r="K552" s="5">
        <v>9220</v>
      </c>
      <c r="L552" s="52">
        <v>11920</v>
      </c>
      <c r="M552" s="5">
        <v>11820</v>
      </c>
      <c r="N552" s="5">
        <v>2310</v>
      </c>
      <c r="O552" s="7" t="s">
        <v>32</v>
      </c>
      <c r="P552" s="35"/>
      <c r="Q552" s="65">
        <f t="shared" si="131"/>
        <v>38</v>
      </c>
      <c r="R552" s="36">
        <f t="shared" si="132"/>
        <v>38</v>
      </c>
      <c r="S552" s="36">
        <f t="shared" si="133"/>
        <v>38</v>
      </c>
      <c r="T552" s="36">
        <f t="shared" si="134"/>
        <v>38</v>
      </c>
      <c r="U552" s="36">
        <f t="shared" si="145"/>
        <v>62.42</v>
      </c>
      <c r="V552" s="36">
        <f t="shared" si="135"/>
        <v>41.74</v>
      </c>
      <c r="W552" s="36">
        <f t="shared" si="136"/>
        <v>54.566000000000003</v>
      </c>
      <c r="X552" s="36">
        <f t="shared" si="137"/>
        <v>60.846000000000004</v>
      </c>
      <c r="Y552" s="36">
        <f t="shared" si="138"/>
        <v>72.456000000000003</v>
      </c>
      <c r="Z552" s="36">
        <f t="shared" si="139"/>
        <v>72.025999999999996</v>
      </c>
      <c r="AA552" s="36">
        <f t="shared" si="140"/>
        <v>43.082000000000001</v>
      </c>
      <c r="AB552" s="66">
        <f t="shared" si="141"/>
        <v>38</v>
      </c>
      <c r="AC552" s="19">
        <f t="shared" si="142"/>
        <v>7942.8571428571431</v>
      </c>
      <c r="AD552" s="20">
        <f t="shared" si="143"/>
        <v>55600</v>
      </c>
      <c r="AE552" s="192">
        <f t="shared" si="144"/>
        <v>597.13599999999997</v>
      </c>
    </row>
    <row r="553" spans="1:31" ht="15.4" x14ac:dyDescent="0.45">
      <c r="A553" s="4">
        <v>1</v>
      </c>
      <c r="B553" s="85">
        <v>9141063</v>
      </c>
      <c r="C553" s="91">
        <f t="shared" si="130"/>
        <v>0</v>
      </c>
      <c r="D553" s="50" t="s">
        <v>32</v>
      </c>
      <c r="E553" s="5" t="s">
        <v>32</v>
      </c>
      <c r="F553" s="5" t="s">
        <v>32</v>
      </c>
      <c r="G553" s="5" t="s">
        <v>32</v>
      </c>
      <c r="H553" s="5">
        <v>8890</v>
      </c>
      <c r="I553" s="5">
        <v>3950</v>
      </c>
      <c r="J553" s="5">
        <v>7090</v>
      </c>
      <c r="K553" s="5">
        <v>6290</v>
      </c>
      <c r="L553" s="52">
        <v>5610</v>
      </c>
      <c r="M553" s="5">
        <v>6920</v>
      </c>
      <c r="N553" s="5">
        <v>2920</v>
      </c>
      <c r="O553" s="7" t="s">
        <v>32</v>
      </c>
      <c r="P553" s="35"/>
      <c r="Q553" s="65">
        <f t="shared" si="131"/>
        <v>38</v>
      </c>
      <c r="R553" s="36">
        <f t="shared" si="132"/>
        <v>38</v>
      </c>
      <c r="S553" s="36">
        <f t="shared" si="133"/>
        <v>38</v>
      </c>
      <c r="T553" s="36">
        <f t="shared" si="134"/>
        <v>38</v>
      </c>
      <c r="U553" s="36">
        <f t="shared" si="145"/>
        <v>57.558000000000007</v>
      </c>
      <c r="V553" s="36">
        <f t="shared" si="135"/>
        <v>46.69</v>
      </c>
      <c r="W553" s="36">
        <f t="shared" si="136"/>
        <v>53.597999999999999</v>
      </c>
      <c r="X553" s="36">
        <f t="shared" si="137"/>
        <v>51.838000000000001</v>
      </c>
      <c r="Y553" s="36">
        <f t="shared" si="138"/>
        <v>50.341999999999999</v>
      </c>
      <c r="Z553" s="36">
        <f t="shared" si="139"/>
        <v>53.224000000000004</v>
      </c>
      <c r="AA553" s="36">
        <f t="shared" si="140"/>
        <v>44.423999999999999</v>
      </c>
      <c r="AB553" s="66">
        <f t="shared" si="141"/>
        <v>38</v>
      </c>
      <c r="AC553" s="19">
        <f t="shared" si="142"/>
        <v>5952.8571428571431</v>
      </c>
      <c r="AD553" s="20">
        <f t="shared" si="143"/>
        <v>41670</v>
      </c>
      <c r="AE553" s="192">
        <f t="shared" si="144"/>
        <v>547.67399999999998</v>
      </c>
    </row>
    <row r="554" spans="1:31" ht="15.4" x14ac:dyDescent="0.45">
      <c r="A554" s="4">
        <v>1</v>
      </c>
      <c r="B554" s="85">
        <v>9141064</v>
      </c>
      <c r="C554" s="91">
        <f t="shared" si="130"/>
        <v>0</v>
      </c>
      <c r="D554" s="50" t="s">
        <v>32</v>
      </c>
      <c r="E554" s="5" t="s">
        <v>32</v>
      </c>
      <c r="F554" s="5" t="s">
        <v>32</v>
      </c>
      <c r="G554" s="5" t="s">
        <v>32</v>
      </c>
      <c r="H554" s="5">
        <v>8920</v>
      </c>
      <c r="I554" s="5">
        <v>13320</v>
      </c>
      <c r="J554" s="5">
        <v>52100</v>
      </c>
      <c r="K554" s="5">
        <v>49340</v>
      </c>
      <c r="L554" s="52">
        <v>79710</v>
      </c>
      <c r="M554" s="5">
        <v>43000</v>
      </c>
      <c r="N554" s="5">
        <v>600</v>
      </c>
      <c r="O554" s="7" t="s">
        <v>32</v>
      </c>
      <c r="P554" s="35"/>
      <c r="Q554" s="65">
        <f t="shared" si="131"/>
        <v>38</v>
      </c>
      <c r="R554" s="36">
        <f t="shared" si="132"/>
        <v>38</v>
      </c>
      <c r="S554" s="36">
        <f t="shared" si="133"/>
        <v>38</v>
      </c>
      <c r="T554" s="36">
        <f t="shared" si="134"/>
        <v>38</v>
      </c>
      <c r="U554" s="36">
        <f t="shared" si="145"/>
        <v>57.624000000000002</v>
      </c>
      <c r="V554" s="36">
        <f t="shared" si="135"/>
        <v>78.475999999999999</v>
      </c>
      <c r="W554" s="36">
        <f t="shared" si="136"/>
        <v>320.66300000000001</v>
      </c>
      <c r="X554" s="36">
        <f t="shared" si="137"/>
        <v>300.15620000000001</v>
      </c>
      <c r="Y554" s="36">
        <f t="shared" si="138"/>
        <v>525.80529999999999</v>
      </c>
      <c r="Z554" s="36">
        <f t="shared" si="139"/>
        <v>253.04999999999998</v>
      </c>
      <c r="AA554" s="36">
        <f t="shared" si="140"/>
        <v>39.32</v>
      </c>
      <c r="AB554" s="66">
        <f t="shared" si="141"/>
        <v>38</v>
      </c>
      <c r="AC554" s="19">
        <f t="shared" si="142"/>
        <v>35284.285714285717</v>
      </c>
      <c r="AD554" s="20">
        <f t="shared" si="143"/>
        <v>246990</v>
      </c>
      <c r="AE554" s="192">
        <f t="shared" si="144"/>
        <v>1765.0944999999999</v>
      </c>
    </row>
    <row r="555" spans="1:31" ht="15.4" x14ac:dyDescent="0.45">
      <c r="A555" s="4">
        <v>1</v>
      </c>
      <c r="B555" s="85">
        <v>9141065</v>
      </c>
      <c r="C555" s="91">
        <f t="shared" si="130"/>
        <v>0</v>
      </c>
      <c r="D555" s="50" t="s">
        <v>32</v>
      </c>
      <c r="E555" s="5" t="s">
        <v>32</v>
      </c>
      <c r="F555" s="5" t="s">
        <v>32</v>
      </c>
      <c r="G555" s="5" t="s">
        <v>32</v>
      </c>
      <c r="H555" s="5" t="s">
        <v>32</v>
      </c>
      <c r="I555" s="5">
        <v>10</v>
      </c>
      <c r="J555" s="5">
        <v>6870</v>
      </c>
      <c r="K555" s="5">
        <v>48150</v>
      </c>
      <c r="L555" s="52">
        <v>105840</v>
      </c>
      <c r="M555" s="5">
        <v>58640</v>
      </c>
      <c r="N555" s="5">
        <v>23810</v>
      </c>
      <c r="O555" s="7" t="s">
        <v>32</v>
      </c>
      <c r="P555" s="35"/>
      <c r="Q555" s="65">
        <f t="shared" si="131"/>
        <v>38</v>
      </c>
      <c r="R555" s="36">
        <f t="shared" si="132"/>
        <v>38</v>
      </c>
      <c r="S555" s="36">
        <f t="shared" si="133"/>
        <v>38</v>
      </c>
      <c r="T555" s="36">
        <f t="shared" si="134"/>
        <v>38</v>
      </c>
      <c r="U555" s="36">
        <f t="shared" si="145"/>
        <v>38</v>
      </c>
      <c r="V555" s="36">
        <f t="shared" si="135"/>
        <v>38.021999999999998</v>
      </c>
      <c r="W555" s="36">
        <f t="shared" si="136"/>
        <v>53.114000000000004</v>
      </c>
      <c r="X555" s="36">
        <f t="shared" si="137"/>
        <v>291.31449999999995</v>
      </c>
      <c r="Y555" s="36">
        <f t="shared" si="138"/>
        <v>719.95119999999997</v>
      </c>
      <c r="Z555" s="36">
        <f t="shared" si="139"/>
        <v>369.2552</v>
      </c>
      <c r="AA555" s="36">
        <f t="shared" si="140"/>
        <v>123.583</v>
      </c>
      <c r="AB555" s="66">
        <f t="shared" si="141"/>
        <v>38</v>
      </c>
      <c r="AC555" s="19">
        <f t="shared" si="142"/>
        <v>40553.333333333336</v>
      </c>
      <c r="AD555" s="20">
        <f t="shared" si="143"/>
        <v>243320</v>
      </c>
      <c r="AE555" s="192">
        <f t="shared" si="144"/>
        <v>1823.2399</v>
      </c>
    </row>
    <row r="556" spans="1:31" ht="15.4" x14ac:dyDescent="0.45">
      <c r="A556" s="4">
        <v>1</v>
      </c>
      <c r="B556" s="85">
        <v>9141066</v>
      </c>
      <c r="C556" s="91">
        <f t="shared" si="130"/>
        <v>0</v>
      </c>
      <c r="D556" s="50" t="s">
        <v>32</v>
      </c>
      <c r="E556" s="5" t="s">
        <v>32</v>
      </c>
      <c r="F556" s="5">
        <v>6790</v>
      </c>
      <c r="G556" s="5" t="s">
        <v>32</v>
      </c>
      <c r="H556" s="5">
        <v>880</v>
      </c>
      <c r="I556" s="5">
        <v>9320</v>
      </c>
      <c r="J556" s="5">
        <v>5080</v>
      </c>
      <c r="K556" s="5">
        <v>18120</v>
      </c>
      <c r="L556" s="52">
        <v>27670</v>
      </c>
      <c r="M556" s="5">
        <v>30730</v>
      </c>
      <c r="N556" s="5">
        <v>11820</v>
      </c>
      <c r="O556" s="7" t="s">
        <v>32</v>
      </c>
      <c r="P556" s="35"/>
      <c r="Q556" s="65">
        <f t="shared" si="131"/>
        <v>38</v>
      </c>
      <c r="R556" s="36">
        <f t="shared" si="132"/>
        <v>38</v>
      </c>
      <c r="S556" s="36">
        <f t="shared" si="133"/>
        <v>52.938000000000002</v>
      </c>
      <c r="T556" s="36">
        <f t="shared" si="134"/>
        <v>38</v>
      </c>
      <c r="U556" s="36">
        <f t="shared" si="145"/>
        <v>39.936</v>
      </c>
      <c r="V556" s="36">
        <f t="shared" si="135"/>
        <v>61.276000000000003</v>
      </c>
      <c r="W556" s="36">
        <f t="shared" si="136"/>
        <v>49.176000000000002</v>
      </c>
      <c r="X556" s="36">
        <f t="shared" si="137"/>
        <v>99.116</v>
      </c>
      <c r="Y556" s="36">
        <f t="shared" si="138"/>
        <v>140.18100000000001</v>
      </c>
      <c r="Z556" s="36">
        <f t="shared" si="139"/>
        <v>161.88389999999998</v>
      </c>
      <c r="AA556" s="36">
        <f t="shared" si="140"/>
        <v>72.025999999999996</v>
      </c>
      <c r="AB556" s="66">
        <f t="shared" si="141"/>
        <v>38</v>
      </c>
      <c r="AC556" s="19">
        <f t="shared" si="142"/>
        <v>13801.25</v>
      </c>
      <c r="AD556" s="20">
        <f t="shared" si="143"/>
        <v>110410</v>
      </c>
      <c r="AE556" s="192">
        <f t="shared" si="144"/>
        <v>828.53289999999981</v>
      </c>
    </row>
    <row r="557" spans="1:31" ht="15.4" x14ac:dyDescent="0.45">
      <c r="A557" s="4">
        <v>1</v>
      </c>
      <c r="B557" s="85">
        <v>9141067</v>
      </c>
      <c r="C557" s="91">
        <f t="shared" si="130"/>
        <v>0</v>
      </c>
      <c r="D557" s="50" t="s">
        <v>32</v>
      </c>
      <c r="E557" s="5" t="s">
        <v>32</v>
      </c>
      <c r="F557" s="5" t="s">
        <v>32</v>
      </c>
      <c r="G557" s="5" t="s">
        <v>32</v>
      </c>
      <c r="H557" s="5">
        <v>17950</v>
      </c>
      <c r="I557" s="5">
        <v>3990</v>
      </c>
      <c r="J557" s="5">
        <v>3930</v>
      </c>
      <c r="K557" s="5">
        <v>8810</v>
      </c>
      <c r="L557" s="52">
        <v>7290</v>
      </c>
      <c r="M557" s="5">
        <v>8900</v>
      </c>
      <c r="N557" s="5">
        <v>4410</v>
      </c>
      <c r="O557" s="7" t="s">
        <v>32</v>
      </c>
      <c r="P557" s="35"/>
      <c r="Q557" s="65">
        <f t="shared" si="131"/>
        <v>38</v>
      </c>
      <c r="R557" s="36">
        <f t="shared" si="132"/>
        <v>38</v>
      </c>
      <c r="S557" s="36">
        <f t="shared" si="133"/>
        <v>38</v>
      </c>
      <c r="T557" s="36">
        <f t="shared" si="134"/>
        <v>38</v>
      </c>
      <c r="U557" s="36">
        <f t="shared" si="145"/>
        <v>77.490000000000009</v>
      </c>
      <c r="V557" s="36">
        <f t="shared" si="135"/>
        <v>46.777999999999999</v>
      </c>
      <c r="W557" s="36">
        <f t="shared" si="136"/>
        <v>46.646000000000001</v>
      </c>
      <c r="X557" s="36">
        <f t="shared" si="137"/>
        <v>59.082999999999998</v>
      </c>
      <c r="Y557" s="36">
        <f t="shared" si="138"/>
        <v>54.037999999999997</v>
      </c>
      <c r="Z557" s="36">
        <f t="shared" si="139"/>
        <v>59.47</v>
      </c>
      <c r="AA557" s="36">
        <f t="shared" si="140"/>
        <v>47.701999999999998</v>
      </c>
      <c r="AB557" s="66">
        <f t="shared" si="141"/>
        <v>38</v>
      </c>
      <c r="AC557" s="19">
        <f t="shared" si="142"/>
        <v>7897.1428571428569</v>
      </c>
      <c r="AD557" s="20">
        <f t="shared" si="143"/>
        <v>55280</v>
      </c>
      <c r="AE557" s="192">
        <f t="shared" si="144"/>
        <v>581.20700000000011</v>
      </c>
    </row>
    <row r="558" spans="1:31" ht="15.4" x14ac:dyDescent="0.45">
      <c r="A558" s="4">
        <v>1</v>
      </c>
      <c r="B558" s="85">
        <v>9141068</v>
      </c>
      <c r="C558" s="91">
        <f t="shared" si="130"/>
        <v>0</v>
      </c>
      <c r="D558" s="50" t="s">
        <v>32</v>
      </c>
      <c r="E558" s="5" t="s">
        <v>32</v>
      </c>
      <c r="F558" s="5" t="s">
        <v>32</v>
      </c>
      <c r="G558" s="5" t="s">
        <v>32</v>
      </c>
      <c r="H558" s="5">
        <v>7690</v>
      </c>
      <c r="I558" s="5">
        <v>2400</v>
      </c>
      <c r="J558" s="5">
        <v>3880</v>
      </c>
      <c r="K558" s="5">
        <v>4480</v>
      </c>
      <c r="L558" s="52">
        <v>6820</v>
      </c>
      <c r="M558" s="5">
        <v>3620</v>
      </c>
      <c r="N558" s="5">
        <v>2370</v>
      </c>
      <c r="O558" s="7" t="s">
        <v>32</v>
      </c>
      <c r="P558" s="35"/>
      <c r="Q558" s="65">
        <f t="shared" si="131"/>
        <v>38</v>
      </c>
      <c r="R558" s="36">
        <f t="shared" si="132"/>
        <v>38</v>
      </c>
      <c r="S558" s="36">
        <f t="shared" si="133"/>
        <v>38</v>
      </c>
      <c r="T558" s="36">
        <f t="shared" si="134"/>
        <v>38</v>
      </c>
      <c r="U558" s="36">
        <f t="shared" si="145"/>
        <v>54.918000000000006</v>
      </c>
      <c r="V558" s="36">
        <f t="shared" si="135"/>
        <v>43.28</v>
      </c>
      <c r="W558" s="36">
        <f t="shared" si="136"/>
        <v>46.536000000000001</v>
      </c>
      <c r="X558" s="36">
        <f t="shared" si="137"/>
        <v>47.856000000000002</v>
      </c>
      <c r="Y558" s="36">
        <f t="shared" si="138"/>
        <v>53.004000000000005</v>
      </c>
      <c r="Z558" s="36">
        <f t="shared" si="139"/>
        <v>45.963999999999999</v>
      </c>
      <c r="AA558" s="36">
        <f t="shared" si="140"/>
        <v>43.213999999999999</v>
      </c>
      <c r="AB558" s="66">
        <f t="shared" si="141"/>
        <v>38</v>
      </c>
      <c r="AC558" s="19">
        <f t="shared" si="142"/>
        <v>4465.7142857142853</v>
      </c>
      <c r="AD558" s="20">
        <f t="shared" si="143"/>
        <v>31260</v>
      </c>
      <c r="AE558" s="192">
        <f t="shared" si="144"/>
        <v>524.77200000000005</v>
      </c>
    </row>
    <row r="559" spans="1:31" ht="15.4" x14ac:dyDescent="0.45">
      <c r="A559" s="4">
        <v>1</v>
      </c>
      <c r="B559" s="85">
        <v>9141069</v>
      </c>
      <c r="C559" s="91">
        <f t="shared" si="130"/>
        <v>0</v>
      </c>
      <c r="D559" s="50" t="s">
        <v>32</v>
      </c>
      <c r="E559" s="5" t="s">
        <v>32</v>
      </c>
      <c r="F559" s="5" t="s">
        <v>32</v>
      </c>
      <c r="G559" s="5" t="s">
        <v>32</v>
      </c>
      <c r="H559" s="5">
        <v>10290</v>
      </c>
      <c r="I559" s="5">
        <v>17010</v>
      </c>
      <c r="J559" s="5">
        <v>9300</v>
      </c>
      <c r="K559" s="5">
        <v>15570</v>
      </c>
      <c r="L559" s="52">
        <v>16880</v>
      </c>
      <c r="M559" s="5">
        <v>16000</v>
      </c>
      <c r="N559" s="5">
        <v>380</v>
      </c>
      <c r="O559" s="7" t="s">
        <v>32</v>
      </c>
      <c r="P559" s="35"/>
      <c r="Q559" s="65">
        <f t="shared" si="131"/>
        <v>38</v>
      </c>
      <c r="R559" s="36">
        <f t="shared" si="132"/>
        <v>38</v>
      </c>
      <c r="S559" s="36">
        <f t="shared" si="133"/>
        <v>38</v>
      </c>
      <c r="T559" s="36">
        <f t="shared" si="134"/>
        <v>38</v>
      </c>
      <c r="U559" s="36">
        <f t="shared" si="145"/>
        <v>60.638000000000005</v>
      </c>
      <c r="V559" s="36">
        <f t="shared" si="135"/>
        <v>94.342999999999989</v>
      </c>
      <c r="W559" s="36">
        <f t="shared" si="136"/>
        <v>61.19</v>
      </c>
      <c r="X559" s="36">
        <f t="shared" si="137"/>
        <v>88.15100000000001</v>
      </c>
      <c r="Y559" s="36">
        <f t="shared" si="138"/>
        <v>93.784000000000006</v>
      </c>
      <c r="Z559" s="36">
        <f t="shared" si="139"/>
        <v>90</v>
      </c>
      <c r="AA559" s="36">
        <f t="shared" si="140"/>
        <v>38.835999999999999</v>
      </c>
      <c r="AB559" s="66">
        <f t="shared" si="141"/>
        <v>38</v>
      </c>
      <c r="AC559" s="19">
        <f t="shared" si="142"/>
        <v>12204.285714285714</v>
      </c>
      <c r="AD559" s="20">
        <f t="shared" si="143"/>
        <v>85430</v>
      </c>
      <c r="AE559" s="192">
        <f t="shared" si="144"/>
        <v>716.94200000000001</v>
      </c>
    </row>
    <row r="560" spans="1:31" ht="15.4" x14ac:dyDescent="0.45">
      <c r="A560" s="4">
        <v>1</v>
      </c>
      <c r="B560" s="85">
        <v>9141070</v>
      </c>
      <c r="C560" s="91">
        <f t="shared" si="130"/>
        <v>0</v>
      </c>
      <c r="D560" s="50" t="s">
        <v>32</v>
      </c>
      <c r="E560" s="5" t="s">
        <v>32</v>
      </c>
      <c r="F560" s="5" t="s">
        <v>32</v>
      </c>
      <c r="G560" s="5" t="s">
        <v>32</v>
      </c>
      <c r="H560" s="5">
        <v>20450</v>
      </c>
      <c r="I560" s="5">
        <v>6180</v>
      </c>
      <c r="J560" s="5">
        <v>12620</v>
      </c>
      <c r="K560" s="5">
        <v>28980</v>
      </c>
      <c r="L560" s="52">
        <v>15050</v>
      </c>
      <c r="M560" s="5">
        <v>3130</v>
      </c>
      <c r="N560" s="5">
        <v>7600</v>
      </c>
      <c r="O560" s="7" t="s">
        <v>32</v>
      </c>
      <c r="P560" s="35"/>
      <c r="Q560" s="65">
        <f t="shared" si="131"/>
        <v>38</v>
      </c>
      <c r="R560" s="36">
        <f t="shared" si="132"/>
        <v>38</v>
      </c>
      <c r="S560" s="36">
        <f t="shared" si="133"/>
        <v>38</v>
      </c>
      <c r="T560" s="36">
        <f t="shared" si="134"/>
        <v>38</v>
      </c>
      <c r="U560" s="36">
        <f t="shared" si="145"/>
        <v>82.990000000000009</v>
      </c>
      <c r="V560" s="36">
        <f t="shared" si="135"/>
        <v>51.596000000000004</v>
      </c>
      <c r="W560" s="36">
        <f t="shared" si="136"/>
        <v>75.466000000000008</v>
      </c>
      <c r="X560" s="36">
        <f t="shared" si="137"/>
        <v>148.88139999999999</v>
      </c>
      <c r="Y560" s="36">
        <f t="shared" si="138"/>
        <v>85.914999999999992</v>
      </c>
      <c r="Z560" s="36">
        <f t="shared" si="139"/>
        <v>44.886000000000003</v>
      </c>
      <c r="AA560" s="36">
        <f t="shared" si="140"/>
        <v>54.72</v>
      </c>
      <c r="AB560" s="66">
        <f t="shared" si="141"/>
        <v>38</v>
      </c>
      <c r="AC560" s="19">
        <f t="shared" si="142"/>
        <v>13430</v>
      </c>
      <c r="AD560" s="20">
        <f t="shared" si="143"/>
        <v>94010</v>
      </c>
      <c r="AE560" s="192">
        <f t="shared" si="144"/>
        <v>734.45439999999996</v>
      </c>
    </row>
    <row r="561" spans="1:31" ht="15.4" x14ac:dyDescent="0.45">
      <c r="A561" s="4">
        <v>1</v>
      </c>
      <c r="B561" s="85">
        <v>9141071</v>
      </c>
      <c r="C561" s="91">
        <f t="shared" si="130"/>
        <v>0</v>
      </c>
      <c r="D561" s="50" t="s">
        <v>32</v>
      </c>
      <c r="E561" s="5" t="s">
        <v>32</v>
      </c>
      <c r="F561" s="5" t="s">
        <v>32</v>
      </c>
      <c r="G561" s="5" t="s">
        <v>32</v>
      </c>
      <c r="H561" s="5">
        <v>39520</v>
      </c>
      <c r="I561" s="5">
        <v>3600</v>
      </c>
      <c r="J561" s="5">
        <v>6840</v>
      </c>
      <c r="K561" s="5">
        <v>24020</v>
      </c>
      <c r="L561" s="52">
        <v>62420</v>
      </c>
      <c r="M561" s="5">
        <v>66530</v>
      </c>
      <c r="N561" s="5">
        <v>29150</v>
      </c>
      <c r="O561" s="7" t="s">
        <v>32</v>
      </c>
      <c r="P561" s="35"/>
      <c r="Q561" s="65">
        <f t="shared" si="131"/>
        <v>38</v>
      </c>
      <c r="R561" s="36">
        <f t="shared" si="132"/>
        <v>38</v>
      </c>
      <c r="S561" s="36">
        <f t="shared" si="133"/>
        <v>38</v>
      </c>
      <c r="T561" s="36">
        <f t="shared" si="134"/>
        <v>38</v>
      </c>
      <c r="U561" s="36">
        <f t="shared" si="145"/>
        <v>124.94400000000002</v>
      </c>
      <c r="V561" s="36">
        <f t="shared" si="135"/>
        <v>45.92</v>
      </c>
      <c r="W561" s="36">
        <f t="shared" si="136"/>
        <v>53.048000000000002</v>
      </c>
      <c r="X561" s="36">
        <f t="shared" si="137"/>
        <v>124.48599999999999</v>
      </c>
      <c r="Y561" s="36">
        <f t="shared" si="138"/>
        <v>397.34059999999999</v>
      </c>
      <c r="Z561" s="36">
        <f t="shared" si="139"/>
        <v>427.87789999999995</v>
      </c>
      <c r="AA561" s="36">
        <f t="shared" si="140"/>
        <v>150.14449999999999</v>
      </c>
      <c r="AB561" s="66">
        <f t="shared" si="141"/>
        <v>38</v>
      </c>
      <c r="AC561" s="19">
        <f t="shared" si="142"/>
        <v>33154.285714285717</v>
      </c>
      <c r="AD561" s="20">
        <f t="shared" si="143"/>
        <v>232080</v>
      </c>
      <c r="AE561" s="192">
        <f t="shared" si="144"/>
        <v>1513.761</v>
      </c>
    </row>
    <row r="562" spans="1:31" ht="15.4" x14ac:dyDescent="0.45">
      <c r="A562" s="4">
        <v>1</v>
      </c>
      <c r="B562" s="85">
        <v>9141072</v>
      </c>
      <c r="C562" s="91">
        <f t="shared" si="130"/>
        <v>0</v>
      </c>
      <c r="D562" s="50" t="s">
        <v>32</v>
      </c>
      <c r="E562" s="5" t="s">
        <v>32</v>
      </c>
      <c r="F562" s="5" t="s">
        <v>32</v>
      </c>
      <c r="G562" s="5" t="s">
        <v>32</v>
      </c>
      <c r="H562" s="5">
        <v>84270</v>
      </c>
      <c r="I562" s="5">
        <v>10770</v>
      </c>
      <c r="J562" s="5">
        <v>20450</v>
      </c>
      <c r="K562" s="5">
        <v>21100</v>
      </c>
      <c r="L562" s="52">
        <v>14400</v>
      </c>
      <c r="M562" s="5">
        <v>16920</v>
      </c>
      <c r="N562" s="5">
        <v>14010</v>
      </c>
      <c r="O562" s="7" t="s">
        <v>32</v>
      </c>
      <c r="P562" s="35"/>
      <c r="Q562" s="65">
        <f t="shared" si="131"/>
        <v>38</v>
      </c>
      <c r="R562" s="36">
        <f t="shared" si="132"/>
        <v>38</v>
      </c>
      <c r="S562" s="36">
        <f t="shared" si="133"/>
        <v>38</v>
      </c>
      <c r="T562" s="36">
        <f t="shared" si="134"/>
        <v>38</v>
      </c>
      <c r="U562" s="36">
        <f t="shared" si="145"/>
        <v>316.36099999999999</v>
      </c>
      <c r="V562" s="36">
        <f t="shared" si="135"/>
        <v>67.510999999999996</v>
      </c>
      <c r="W562" s="36">
        <f t="shared" si="136"/>
        <v>109.13499999999999</v>
      </c>
      <c r="X562" s="36">
        <f t="shared" si="137"/>
        <v>111.93</v>
      </c>
      <c r="Y562" s="36">
        <f t="shared" si="138"/>
        <v>83.12</v>
      </c>
      <c r="Z562" s="36">
        <f t="shared" si="139"/>
        <v>93.956000000000003</v>
      </c>
      <c r="AA562" s="36">
        <f t="shared" si="140"/>
        <v>81.442999999999998</v>
      </c>
      <c r="AB562" s="66">
        <f t="shared" si="141"/>
        <v>38</v>
      </c>
      <c r="AC562" s="19">
        <f t="shared" si="142"/>
        <v>25988.571428571428</v>
      </c>
      <c r="AD562" s="20">
        <f t="shared" si="143"/>
        <v>181920</v>
      </c>
      <c r="AE562" s="192">
        <f t="shared" si="144"/>
        <v>1053.4559999999999</v>
      </c>
    </row>
    <row r="563" spans="1:31" ht="15.4" x14ac:dyDescent="0.45">
      <c r="A563" s="4">
        <v>1</v>
      </c>
      <c r="B563" s="85">
        <v>9141073</v>
      </c>
      <c r="C563" s="91">
        <f t="shared" si="130"/>
        <v>0</v>
      </c>
      <c r="D563" s="50" t="s">
        <v>32</v>
      </c>
      <c r="E563" s="5" t="s">
        <v>32</v>
      </c>
      <c r="F563" s="5" t="s">
        <v>32</v>
      </c>
      <c r="G563" s="5" t="s">
        <v>32</v>
      </c>
      <c r="H563" s="5">
        <v>7940</v>
      </c>
      <c r="I563" s="5">
        <v>70720</v>
      </c>
      <c r="J563" s="5">
        <v>24190</v>
      </c>
      <c r="K563" s="5">
        <v>7810</v>
      </c>
      <c r="L563" s="52">
        <v>21520</v>
      </c>
      <c r="M563" s="5">
        <v>23610</v>
      </c>
      <c r="N563" s="5">
        <v>9230</v>
      </c>
      <c r="O563" s="7" t="s">
        <v>32</v>
      </c>
      <c r="P563" s="35"/>
      <c r="Q563" s="65">
        <f t="shared" si="131"/>
        <v>38</v>
      </c>
      <c r="R563" s="36">
        <f t="shared" si="132"/>
        <v>38</v>
      </c>
      <c r="S563" s="36">
        <f t="shared" si="133"/>
        <v>38</v>
      </c>
      <c r="T563" s="36">
        <f t="shared" si="134"/>
        <v>38</v>
      </c>
      <c r="U563" s="36">
        <f t="shared" si="145"/>
        <v>55.468000000000004</v>
      </c>
      <c r="V563" s="36">
        <f t="shared" si="135"/>
        <v>459.00959999999998</v>
      </c>
      <c r="W563" s="36">
        <f t="shared" si="136"/>
        <v>125.21700000000001</v>
      </c>
      <c r="X563" s="36">
        <f t="shared" si="137"/>
        <v>55.182000000000002</v>
      </c>
      <c r="Y563" s="36">
        <f t="shared" si="138"/>
        <v>113.73599999999999</v>
      </c>
      <c r="Z563" s="36">
        <f t="shared" si="139"/>
        <v>122.72299999999998</v>
      </c>
      <c r="AA563" s="36">
        <f t="shared" si="140"/>
        <v>60.889000000000003</v>
      </c>
      <c r="AB563" s="66">
        <f t="shared" si="141"/>
        <v>38</v>
      </c>
      <c r="AC563" s="19">
        <f t="shared" si="142"/>
        <v>23574.285714285714</v>
      </c>
      <c r="AD563" s="20">
        <f t="shared" si="143"/>
        <v>165020</v>
      </c>
      <c r="AE563" s="192">
        <f t="shared" si="144"/>
        <v>1182.2245999999998</v>
      </c>
    </row>
    <row r="564" spans="1:31" ht="15.4" x14ac:dyDescent="0.45">
      <c r="A564" s="4">
        <v>1</v>
      </c>
      <c r="B564" s="85">
        <v>9141074</v>
      </c>
      <c r="C564" s="91">
        <f t="shared" si="130"/>
        <v>0</v>
      </c>
      <c r="D564" s="50" t="s">
        <v>32</v>
      </c>
      <c r="E564" s="5" t="s">
        <v>32</v>
      </c>
      <c r="F564" s="5" t="s">
        <v>32</v>
      </c>
      <c r="G564" s="5" t="s">
        <v>32</v>
      </c>
      <c r="H564" s="5">
        <v>9140</v>
      </c>
      <c r="I564" s="5">
        <v>5170</v>
      </c>
      <c r="J564" s="5">
        <v>77690</v>
      </c>
      <c r="K564" s="5">
        <v>27810</v>
      </c>
      <c r="L564" s="52">
        <v>33720</v>
      </c>
      <c r="M564" s="5">
        <v>31330</v>
      </c>
      <c r="N564" s="5">
        <v>6840</v>
      </c>
      <c r="O564" s="7" t="s">
        <v>32</v>
      </c>
      <c r="P564" s="35"/>
      <c r="Q564" s="65">
        <f t="shared" si="131"/>
        <v>38</v>
      </c>
      <c r="R564" s="36">
        <f t="shared" si="132"/>
        <v>38</v>
      </c>
      <c r="S564" s="36">
        <f t="shared" si="133"/>
        <v>38</v>
      </c>
      <c r="T564" s="36">
        <f t="shared" si="134"/>
        <v>38</v>
      </c>
      <c r="U564" s="36">
        <f t="shared" si="145"/>
        <v>58.108000000000004</v>
      </c>
      <c r="V564" s="36">
        <f t="shared" si="135"/>
        <v>49.374000000000002</v>
      </c>
      <c r="W564" s="36">
        <f t="shared" si="136"/>
        <v>510.79669999999999</v>
      </c>
      <c r="X564" s="36">
        <f t="shared" si="137"/>
        <v>140.78299999999999</v>
      </c>
      <c r="Y564" s="36">
        <f t="shared" si="138"/>
        <v>184.09959999999998</v>
      </c>
      <c r="Z564" s="36">
        <f t="shared" si="139"/>
        <v>166.34190000000001</v>
      </c>
      <c r="AA564" s="36">
        <f t="shared" si="140"/>
        <v>53.048000000000002</v>
      </c>
      <c r="AB564" s="66">
        <f t="shared" si="141"/>
        <v>38</v>
      </c>
      <c r="AC564" s="19">
        <f t="shared" si="142"/>
        <v>27385.714285714286</v>
      </c>
      <c r="AD564" s="20">
        <f t="shared" si="143"/>
        <v>191700</v>
      </c>
      <c r="AE564" s="192">
        <f t="shared" si="144"/>
        <v>1352.5512000000001</v>
      </c>
    </row>
    <row r="565" spans="1:31" ht="15.4" x14ac:dyDescent="0.45">
      <c r="A565" s="4">
        <v>1</v>
      </c>
      <c r="B565" s="85">
        <v>9141075</v>
      </c>
      <c r="C565" s="91">
        <f t="shared" si="130"/>
        <v>0</v>
      </c>
      <c r="D565" s="50" t="s">
        <v>32</v>
      </c>
      <c r="E565" s="5" t="s">
        <v>32</v>
      </c>
      <c r="F565" s="5" t="s">
        <v>32</v>
      </c>
      <c r="G565" s="5" t="s">
        <v>32</v>
      </c>
      <c r="H565" s="5">
        <v>3710</v>
      </c>
      <c r="I565" s="5">
        <v>10010</v>
      </c>
      <c r="J565" s="5">
        <v>25790</v>
      </c>
      <c r="K565" s="5">
        <v>23790</v>
      </c>
      <c r="L565" s="52">
        <v>29000</v>
      </c>
      <c r="M565" s="5">
        <v>28350</v>
      </c>
      <c r="N565" s="5">
        <v>5190</v>
      </c>
      <c r="O565" s="7" t="s">
        <v>32</v>
      </c>
      <c r="P565" s="35"/>
      <c r="Q565" s="65">
        <f t="shared" si="131"/>
        <v>38</v>
      </c>
      <c r="R565" s="36">
        <f t="shared" si="132"/>
        <v>38</v>
      </c>
      <c r="S565" s="36">
        <f t="shared" si="133"/>
        <v>38</v>
      </c>
      <c r="T565" s="36">
        <f t="shared" si="134"/>
        <v>38</v>
      </c>
      <c r="U565" s="36">
        <f t="shared" si="145"/>
        <v>46.161999999999999</v>
      </c>
      <c r="V565" s="36">
        <f t="shared" si="135"/>
        <v>64.242999999999995</v>
      </c>
      <c r="W565" s="36">
        <f t="shared" si="136"/>
        <v>132.09700000000001</v>
      </c>
      <c r="X565" s="36">
        <f t="shared" si="137"/>
        <v>123.49699999999999</v>
      </c>
      <c r="Y565" s="36">
        <f t="shared" si="138"/>
        <v>149.03</v>
      </c>
      <c r="Z565" s="36">
        <f t="shared" si="139"/>
        <v>144.20050000000001</v>
      </c>
      <c r="AA565" s="36">
        <f t="shared" si="140"/>
        <v>49.417999999999999</v>
      </c>
      <c r="AB565" s="66">
        <f t="shared" si="141"/>
        <v>38</v>
      </c>
      <c r="AC565" s="19">
        <f t="shared" si="142"/>
        <v>17977.142857142859</v>
      </c>
      <c r="AD565" s="20">
        <f t="shared" si="143"/>
        <v>125840</v>
      </c>
      <c r="AE565" s="192">
        <f t="shared" si="144"/>
        <v>898.64749999999992</v>
      </c>
    </row>
    <row r="566" spans="1:31" ht="15.4" x14ac:dyDescent="0.45">
      <c r="A566" s="4">
        <v>1</v>
      </c>
      <c r="B566" s="85">
        <v>9141076</v>
      </c>
      <c r="C566" s="91">
        <f t="shared" si="130"/>
        <v>0</v>
      </c>
      <c r="D566" s="50" t="s">
        <v>32</v>
      </c>
      <c r="E566" s="5" t="s">
        <v>32</v>
      </c>
      <c r="F566" s="5" t="s">
        <v>32</v>
      </c>
      <c r="G566" s="5" t="s">
        <v>32</v>
      </c>
      <c r="H566" s="5">
        <v>27230</v>
      </c>
      <c r="I566" s="5">
        <v>11570</v>
      </c>
      <c r="J566" s="5">
        <v>8210</v>
      </c>
      <c r="K566" s="5">
        <v>10260</v>
      </c>
      <c r="L566" s="52">
        <v>14910</v>
      </c>
      <c r="M566" s="5">
        <v>10020</v>
      </c>
      <c r="N566" s="5">
        <v>10590</v>
      </c>
      <c r="O566" s="7" t="s">
        <v>32</v>
      </c>
      <c r="P566" s="35"/>
      <c r="Q566" s="65">
        <f t="shared" si="131"/>
        <v>38</v>
      </c>
      <c r="R566" s="36">
        <f t="shared" si="132"/>
        <v>38</v>
      </c>
      <c r="S566" s="36">
        <f t="shared" si="133"/>
        <v>38</v>
      </c>
      <c r="T566" s="36">
        <f t="shared" si="134"/>
        <v>38</v>
      </c>
      <c r="U566" s="36">
        <f t="shared" si="145"/>
        <v>97.906000000000006</v>
      </c>
      <c r="V566" s="36">
        <f t="shared" si="135"/>
        <v>70.950999999999993</v>
      </c>
      <c r="W566" s="36">
        <f t="shared" si="136"/>
        <v>56.503</v>
      </c>
      <c r="X566" s="36">
        <f t="shared" si="137"/>
        <v>65.317999999999998</v>
      </c>
      <c r="Y566" s="36">
        <f t="shared" si="138"/>
        <v>85.313000000000002</v>
      </c>
      <c r="Z566" s="36">
        <f t="shared" si="139"/>
        <v>64.286000000000001</v>
      </c>
      <c r="AA566" s="36">
        <f t="shared" si="140"/>
        <v>66.736999999999995</v>
      </c>
      <c r="AB566" s="66">
        <f t="shared" si="141"/>
        <v>38</v>
      </c>
      <c r="AC566" s="19">
        <f t="shared" si="142"/>
        <v>13255.714285714286</v>
      </c>
      <c r="AD566" s="20">
        <f t="shared" si="143"/>
        <v>92790</v>
      </c>
      <c r="AE566" s="192">
        <f t="shared" si="144"/>
        <v>697.01400000000001</v>
      </c>
    </row>
    <row r="567" spans="1:31" ht="15.4" x14ac:dyDescent="0.45">
      <c r="A567" s="4">
        <v>1</v>
      </c>
      <c r="B567" s="85">
        <v>9141077</v>
      </c>
      <c r="C567" s="91">
        <f t="shared" si="130"/>
        <v>0</v>
      </c>
      <c r="D567" s="50" t="s">
        <v>32</v>
      </c>
      <c r="E567" s="5" t="s">
        <v>32</v>
      </c>
      <c r="F567" s="5" t="s">
        <v>32</v>
      </c>
      <c r="G567" s="5" t="s">
        <v>32</v>
      </c>
      <c r="H567" s="5">
        <v>7470</v>
      </c>
      <c r="I567" s="5">
        <v>17350</v>
      </c>
      <c r="J567" s="5">
        <v>14720</v>
      </c>
      <c r="K567" s="5">
        <v>20020</v>
      </c>
      <c r="L567" s="52">
        <v>15980</v>
      </c>
      <c r="M567" s="5">
        <v>9410</v>
      </c>
      <c r="N567" s="5">
        <v>2670</v>
      </c>
      <c r="O567" s="7" t="s">
        <v>32</v>
      </c>
      <c r="P567" s="35"/>
      <c r="Q567" s="65">
        <f t="shared" si="131"/>
        <v>38</v>
      </c>
      <c r="R567" s="36">
        <f t="shared" si="132"/>
        <v>38</v>
      </c>
      <c r="S567" s="36">
        <f t="shared" si="133"/>
        <v>38</v>
      </c>
      <c r="T567" s="36">
        <f t="shared" si="134"/>
        <v>38</v>
      </c>
      <c r="U567" s="36">
        <f t="shared" si="145"/>
        <v>54.433999999999997</v>
      </c>
      <c r="V567" s="36">
        <f t="shared" si="135"/>
        <v>95.805000000000007</v>
      </c>
      <c r="W567" s="36">
        <f t="shared" si="136"/>
        <v>84.495999999999995</v>
      </c>
      <c r="X567" s="36">
        <f t="shared" si="137"/>
        <v>107.286</v>
      </c>
      <c r="Y567" s="36">
        <f t="shared" si="138"/>
        <v>89.914000000000001</v>
      </c>
      <c r="Z567" s="36">
        <f t="shared" si="139"/>
        <v>61.663000000000004</v>
      </c>
      <c r="AA567" s="36">
        <f t="shared" si="140"/>
        <v>43.874000000000002</v>
      </c>
      <c r="AB567" s="66">
        <f t="shared" si="141"/>
        <v>38</v>
      </c>
      <c r="AC567" s="19">
        <f t="shared" si="142"/>
        <v>12517.142857142857</v>
      </c>
      <c r="AD567" s="20">
        <f t="shared" si="143"/>
        <v>87620</v>
      </c>
      <c r="AE567" s="192">
        <f t="shared" si="144"/>
        <v>727.47200000000009</v>
      </c>
    </row>
    <row r="568" spans="1:31" ht="15.4" x14ac:dyDescent="0.45">
      <c r="A568" s="4">
        <v>1</v>
      </c>
      <c r="B568" s="85">
        <v>9141078</v>
      </c>
      <c r="C568" s="91">
        <f t="shared" si="130"/>
        <v>0</v>
      </c>
      <c r="D568" s="50" t="s">
        <v>32</v>
      </c>
      <c r="E568" s="5" t="s">
        <v>32</v>
      </c>
      <c r="F568" s="5" t="s">
        <v>32</v>
      </c>
      <c r="G568" s="5" t="s">
        <v>32</v>
      </c>
      <c r="H568" s="5">
        <v>74210</v>
      </c>
      <c r="I568" s="5">
        <v>101820</v>
      </c>
      <c r="J568" s="5">
        <v>16470</v>
      </c>
      <c r="K568" s="5">
        <v>29780</v>
      </c>
      <c r="L568" s="52">
        <v>10820</v>
      </c>
      <c r="M568" s="5">
        <v>4360</v>
      </c>
      <c r="N568" s="5">
        <v>5390</v>
      </c>
      <c r="O568" s="7" t="s">
        <v>32</v>
      </c>
      <c r="P568" s="35"/>
      <c r="Q568" s="65">
        <f t="shared" si="131"/>
        <v>38</v>
      </c>
      <c r="R568" s="36">
        <f t="shared" si="132"/>
        <v>38</v>
      </c>
      <c r="S568" s="36">
        <f t="shared" si="133"/>
        <v>38</v>
      </c>
      <c r="T568" s="36">
        <f t="shared" si="134"/>
        <v>38</v>
      </c>
      <c r="U568" s="36">
        <f t="shared" si="145"/>
        <v>273.10300000000001</v>
      </c>
      <c r="V568" s="36">
        <f t="shared" si="135"/>
        <v>690.08259999999996</v>
      </c>
      <c r="W568" s="36">
        <f t="shared" si="136"/>
        <v>92.021000000000001</v>
      </c>
      <c r="X568" s="36">
        <f t="shared" si="137"/>
        <v>154.8254</v>
      </c>
      <c r="Y568" s="36">
        <f t="shared" si="138"/>
        <v>67.725999999999999</v>
      </c>
      <c r="Z568" s="36">
        <f t="shared" si="139"/>
        <v>47.591999999999999</v>
      </c>
      <c r="AA568" s="36">
        <f t="shared" si="140"/>
        <v>49.858000000000004</v>
      </c>
      <c r="AB568" s="66">
        <f t="shared" si="141"/>
        <v>38</v>
      </c>
      <c r="AC568" s="19">
        <f t="shared" si="142"/>
        <v>34692.857142857145</v>
      </c>
      <c r="AD568" s="20">
        <f t="shared" si="143"/>
        <v>242850</v>
      </c>
      <c r="AE568" s="192">
        <f t="shared" si="144"/>
        <v>1565.2079999999999</v>
      </c>
    </row>
    <row r="569" spans="1:31" ht="15.4" x14ac:dyDescent="0.45">
      <c r="A569" s="4">
        <v>1</v>
      </c>
      <c r="B569" s="85">
        <v>9141079</v>
      </c>
      <c r="C569" s="91">
        <f t="shared" si="130"/>
        <v>0</v>
      </c>
      <c r="D569" s="50" t="s">
        <v>32</v>
      </c>
      <c r="E569" s="5" t="s">
        <v>32</v>
      </c>
      <c r="F569" s="5" t="s">
        <v>32</v>
      </c>
      <c r="G569" s="5" t="s">
        <v>32</v>
      </c>
      <c r="H569" s="5">
        <v>27800</v>
      </c>
      <c r="I569" s="5">
        <v>34930</v>
      </c>
      <c r="J569" s="5">
        <v>36650</v>
      </c>
      <c r="K569" s="5">
        <v>24260</v>
      </c>
      <c r="L569" s="52">
        <v>35490</v>
      </c>
      <c r="M569" s="5">
        <v>23980</v>
      </c>
      <c r="N569" s="5">
        <v>9970</v>
      </c>
      <c r="O569" s="7" t="s">
        <v>32</v>
      </c>
      <c r="P569" s="35"/>
      <c r="Q569" s="65">
        <f t="shared" si="131"/>
        <v>38</v>
      </c>
      <c r="R569" s="36">
        <f t="shared" si="132"/>
        <v>38</v>
      </c>
      <c r="S569" s="36">
        <f t="shared" si="133"/>
        <v>38</v>
      </c>
      <c r="T569" s="36">
        <f t="shared" si="134"/>
        <v>38</v>
      </c>
      <c r="U569" s="36">
        <f t="shared" si="145"/>
        <v>99.16</v>
      </c>
      <c r="V569" s="36">
        <f t="shared" si="135"/>
        <v>193.0899</v>
      </c>
      <c r="W569" s="36">
        <f t="shared" si="136"/>
        <v>205.86949999999999</v>
      </c>
      <c r="X569" s="36">
        <f t="shared" si="137"/>
        <v>125.518</v>
      </c>
      <c r="Y569" s="36">
        <f t="shared" si="138"/>
        <v>197.25069999999999</v>
      </c>
      <c r="Z569" s="36">
        <f t="shared" si="139"/>
        <v>124.31399999999999</v>
      </c>
      <c r="AA569" s="36">
        <f t="shared" si="140"/>
        <v>64.070999999999998</v>
      </c>
      <c r="AB569" s="66">
        <f t="shared" si="141"/>
        <v>38</v>
      </c>
      <c r="AC569" s="19">
        <f t="shared" si="142"/>
        <v>27582.857142857141</v>
      </c>
      <c r="AD569" s="20">
        <f t="shared" si="143"/>
        <v>193080</v>
      </c>
      <c r="AE569" s="192">
        <f t="shared" si="144"/>
        <v>1199.2731000000001</v>
      </c>
    </row>
    <row r="570" spans="1:31" ht="15.4" x14ac:dyDescent="0.45">
      <c r="A570" s="4">
        <v>1</v>
      </c>
      <c r="B570" s="85">
        <v>9141080</v>
      </c>
      <c r="C570" s="91">
        <f t="shared" si="130"/>
        <v>0</v>
      </c>
      <c r="D570" s="50" t="s">
        <v>32</v>
      </c>
      <c r="E570" s="5" t="s">
        <v>32</v>
      </c>
      <c r="F570" s="5" t="s">
        <v>32</v>
      </c>
      <c r="G570" s="5" t="s">
        <v>32</v>
      </c>
      <c r="H570" s="5" t="s">
        <v>32</v>
      </c>
      <c r="I570" s="5">
        <v>100</v>
      </c>
      <c r="J570" s="5" t="s">
        <v>32</v>
      </c>
      <c r="K570" s="5" t="s">
        <v>32</v>
      </c>
      <c r="L570" s="52" t="s">
        <v>32</v>
      </c>
      <c r="M570" s="5" t="s">
        <v>32</v>
      </c>
      <c r="N570" s="5" t="s">
        <v>32</v>
      </c>
      <c r="O570" s="7" t="s">
        <v>32</v>
      </c>
      <c r="P570" s="35"/>
      <c r="Q570" s="65">
        <f t="shared" si="131"/>
        <v>38</v>
      </c>
      <c r="R570" s="36">
        <f t="shared" si="132"/>
        <v>38</v>
      </c>
      <c r="S570" s="36">
        <f t="shared" si="133"/>
        <v>38</v>
      </c>
      <c r="T570" s="36">
        <f t="shared" si="134"/>
        <v>38</v>
      </c>
      <c r="U570" s="36">
        <f t="shared" si="145"/>
        <v>38</v>
      </c>
      <c r="V570" s="36">
        <f t="shared" si="135"/>
        <v>38.22</v>
      </c>
      <c r="W570" s="36">
        <f t="shared" si="136"/>
        <v>38</v>
      </c>
      <c r="X570" s="36">
        <f t="shared" si="137"/>
        <v>38</v>
      </c>
      <c r="Y570" s="36">
        <f t="shared" si="138"/>
        <v>38</v>
      </c>
      <c r="Z570" s="36">
        <f t="shared" si="139"/>
        <v>38</v>
      </c>
      <c r="AA570" s="36">
        <f t="shared" si="140"/>
        <v>38</v>
      </c>
      <c r="AB570" s="66">
        <f t="shared" si="141"/>
        <v>38</v>
      </c>
      <c r="AC570" s="19">
        <f t="shared" si="142"/>
        <v>100</v>
      </c>
      <c r="AD570" s="20">
        <f t="shared" si="143"/>
        <v>100</v>
      </c>
      <c r="AE570" s="192">
        <f t="shared" si="144"/>
        <v>456.22</v>
      </c>
    </row>
    <row r="571" spans="1:31" ht="15.4" x14ac:dyDescent="0.45">
      <c r="A571" s="4">
        <v>1</v>
      </c>
      <c r="B571" s="85">
        <v>9141081</v>
      </c>
      <c r="C571" s="91">
        <f t="shared" si="130"/>
        <v>0</v>
      </c>
      <c r="D571" s="50" t="s">
        <v>32</v>
      </c>
      <c r="E571" s="5" t="s">
        <v>32</v>
      </c>
      <c r="F571" s="5" t="s">
        <v>32</v>
      </c>
      <c r="G571" s="5" t="s">
        <v>32</v>
      </c>
      <c r="H571" s="5">
        <v>21230</v>
      </c>
      <c r="I571" s="5">
        <v>11890</v>
      </c>
      <c r="J571" s="5">
        <v>1780</v>
      </c>
      <c r="K571" s="5">
        <v>4530</v>
      </c>
      <c r="L571" s="52">
        <v>4120</v>
      </c>
      <c r="M571" s="5">
        <v>4910</v>
      </c>
      <c r="N571" s="5">
        <v>3100</v>
      </c>
      <c r="O571" s="7" t="s">
        <v>32</v>
      </c>
      <c r="P571" s="35"/>
      <c r="Q571" s="65">
        <f t="shared" si="131"/>
        <v>38</v>
      </c>
      <c r="R571" s="36">
        <f t="shared" si="132"/>
        <v>38</v>
      </c>
      <c r="S571" s="36">
        <f t="shared" si="133"/>
        <v>38</v>
      </c>
      <c r="T571" s="36">
        <f t="shared" si="134"/>
        <v>38</v>
      </c>
      <c r="U571" s="36">
        <f t="shared" si="145"/>
        <v>84.706000000000003</v>
      </c>
      <c r="V571" s="36">
        <f t="shared" si="135"/>
        <v>72.326999999999998</v>
      </c>
      <c r="W571" s="36">
        <f t="shared" si="136"/>
        <v>41.915999999999997</v>
      </c>
      <c r="X571" s="36">
        <f t="shared" si="137"/>
        <v>47.966000000000001</v>
      </c>
      <c r="Y571" s="36">
        <f t="shared" si="138"/>
        <v>47.064</v>
      </c>
      <c r="Z571" s="36">
        <f t="shared" si="139"/>
        <v>48.802</v>
      </c>
      <c r="AA571" s="36">
        <f t="shared" si="140"/>
        <v>44.82</v>
      </c>
      <c r="AB571" s="66">
        <f t="shared" si="141"/>
        <v>38</v>
      </c>
      <c r="AC571" s="19">
        <f t="shared" si="142"/>
        <v>7365.7142857142853</v>
      </c>
      <c r="AD571" s="20">
        <f t="shared" si="143"/>
        <v>51560</v>
      </c>
      <c r="AE571" s="192">
        <f t="shared" si="144"/>
        <v>577.60100000000011</v>
      </c>
    </row>
    <row r="572" spans="1:31" ht="15.4" x14ac:dyDescent="0.45">
      <c r="A572" s="4">
        <v>1</v>
      </c>
      <c r="B572" s="85">
        <v>9141082</v>
      </c>
      <c r="C572" s="91">
        <f t="shared" si="130"/>
        <v>0</v>
      </c>
      <c r="D572" s="50" t="s">
        <v>32</v>
      </c>
      <c r="E572" s="5" t="s">
        <v>32</v>
      </c>
      <c r="F572" s="5" t="s">
        <v>32</v>
      </c>
      <c r="G572" s="5" t="s">
        <v>32</v>
      </c>
      <c r="H572" s="5">
        <v>18490</v>
      </c>
      <c r="I572" s="5">
        <v>54650</v>
      </c>
      <c r="J572" s="5">
        <v>45870</v>
      </c>
      <c r="K572" s="5">
        <v>36990</v>
      </c>
      <c r="L572" s="52">
        <v>59750</v>
      </c>
      <c r="M572" s="5">
        <v>38080</v>
      </c>
      <c r="N572" s="5">
        <v>7820</v>
      </c>
      <c r="O572" s="7" t="s">
        <v>32</v>
      </c>
      <c r="P572" s="35"/>
      <c r="Q572" s="65">
        <f t="shared" si="131"/>
        <v>38</v>
      </c>
      <c r="R572" s="36">
        <f t="shared" si="132"/>
        <v>38</v>
      </c>
      <c r="S572" s="36">
        <f t="shared" si="133"/>
        <v>38</v>
      </c>
      <c r="T572" s="36">
        <f t="shared" si="134"/>
        <v>38</v>
      </c>
      <c r="U572" s="36">
        <f t="shared" si="145"/>
        <v>78.677999999999997</v>
      </c>
      <c r="V572" s="36">
        <f t="shared" si="135"/>
        <v>339.60949999999997</v>
      </c>
      <c r="W572" s="36">
        <f t="shared" si="136"/>
        <v>274.3741</v>
      </c>
      <c r="X572" s="36">
        <f t="shared" si="137"/>
        <v>208.39569999999998</v>
      </c>
      <c r="Y572" s="36">
        <f t="shared" si="138"/>
        <v>377.5025</v>
      </c>
      <c r="Z572" s="36">
        <f t="shared" si="139"/>
        <v>216.49439999999998</v>
      </c>
      <c r="AA572" s="36">
        <f t="shared" si="140"/>
        <v>55.204000000000001</v>
      </c>
      <c r="AB572" s="66">
        <f t="shared" si="141"/>
        <v>38</v>
      </c>
      <c r="AC572" s="19">
        <f t="shared" si="142"/>
        <v>37378.571428571428</v>
      </c>
      <c r="AD572" s="20">
        <f t="shared" si="143"/>
        <v>261650</v>
      </c>
      <c r="AE572" s="192">
        <f t="shared" si="144"/>
        <v>1740.2582</v>
      </c>
    </row>
    <row r="573" spans="1:31" ht="15.4" x14ac:dyDescent="0.45">
      <c r="A573" s="4">
        <v>1</v>
      </c>
      <c r="B573" s="85">
        <v>9141083</v>
      </c>
      <c r="C573" s="91">
        <f t="shared" si="130"/>
        <v>0</v>
      </c>
      <c r="D573" s="50" t="s">
        <v>32</v>
      </c>
      <c r="E573" s="5" t="s">
        <v>32</v>
      </c>
      <c r="F573" s="5" t="s">
        <v>32</v>
      </c>
      <c r="G573" s="5" t="s">
        <v>32</v>
      </c>
      <c r="H573" s="5">
        <v>7640</v>
      </c>
      <c r="I573" s="5">
        <v>4560</v>
      </c>
      <c r="J573" s="5">
        <v>11180</v>
      </c>
      <c r="K573" s="5">
        <v>12270</v>
      </c>
      <c r="L573" s="52">
        <v>17630</v>
      </c>
      <c r="M573" s="5">
        <v>13240</v>
      </c>
      <c r="N573" s="5">
        <v>4260</v>
      </c>
      <c r="O573" s="7" t="s">
        <v>32</v>
      </c>
      <c r="P573" s="35"/>
      <c r="Q573" s="65">
        <f t="shared" si="131"/>
        <v>38</v>
      </c>
      <c r="R573" s="36">
        <f t="shared" si="132"/>
        <v>38</v>
      </c>
      <c r="S573" s="36">
        <f t="shared" si="133"/>
        <v>38</v>
      </c>
      <c r="T573" s="36">
        <f t="shared" si="134"/>
        <v>38</v>
      </c>
      <c r="U573" s="36">
        <f t="shared" si="145"/>
        <v>54.808</v>
      </c>
      <c r="V573" s="36">
        <f t="shared" si="135"/>
        <v>48.031999999999996</v>
      </c>
      <c r="W573" s="36">
        <f t="shared" si="136"/>
        <v>69.274000000000001</v>
      </c>
      <c r="X573" s="36">
        <f t="shared" si="137"/>
        <v>73.960999999999999</v>
      </c>
      <c r="Y573" s="36">
        <f t="shared" si="138"/>
        <v>97.009</v>
      </c>
      <c r="Z573" s="36">
        <f t="shared" si="139"/>
        <v>78.132000000000005</v>
      </c>
      <c r="AA573" s="36">
        <f t="shared" si="140"/>
        <v>47.372</v>
      </c>
      <c r="AB573" s="66">
        <f t="shared" si="141"/>
        <v>38</v>
      </c>
      <c r="AC573" s="19">
        <f t="shared" si="142"/>
        <v>10111.428571428571</v>
      </c>
      <c r="AD573" s="20">
        <f t="shared" si="143"/>
        <v>70780</v>
      </c>
      <c r="AE573" s="192">
        <f t="shared" si="144"/>
        <v>658.58799999999997</v>
      </c>
    </row>
    <row r="574" spans="1:31" ht="15.4" x14ac:dyDescent="0.45">
      <c r="A574" s="4">
        <v>1</v>
      </c>
      <c r="B574" s="85">
        <v>9141084</v>
      </c>
      <c r="C574" s="91">
        <f t="shared" si="130"/>
        <v>0</v>
      </c>
      <c r="D574" s="50" t="s">
        <v>32</v>
      </c>
      <c r="E574" s="5" t="s">
        <v>32</v>
      </c>
      <c r="F574" s="5" t="s">
        <v>32</v>
      </c>
      <c r="G574" s="5" t="s">
        <v>32</v>
      </c>
      <c r="H574" s="5">
        <v>14760</v>
      </c>
      <c r="I574" s="5">
        <v>1820</v>
      </c>
      <c r="J574" s="5">
        <v>4800</v>
      </c>
      <c r="K574" s="5">
        <v>2730</v>
      </c>
      <c r="L574" s="52">
        <v>4640</v>
      </c>
      <c r="M574" s="5">
        <v>2200</v>
      </c>
      <c r="N574" s="5">
        <v>1020</v>
      </c>
      <c r="O574" s="7" t="s">
        <v>32</v>
      </c>
      <c r="P574" s="35"/>
      <c r="Q574" s="65">
        <f t="shared" si="131"/>
        <v>38</v>
      </c>
      <c r="R574" s="36">
        <f t="shared" si="132"/>
        <v>38</v>
      </c>
      <c r="S574" s="36">
        <f t="shared" si="133"/>
        <v>38</v>
      </c>
      <c r="T574" s="36">
        <f t="shared" si="134"/>
        <v>38</v>
      </c>
      <c r="U574" s="36">
        <f t="shared" si="145"/>
        <v>70.472000000000008</v>
      </c>
      <c r="V574" s="36">
        <f t="shared" si="135"/>
        <v>42.003999999999998</v>
      </c>
      <c r="W574" s="36">
        <f t="shared" si="136"/>
        <v>48.56</v>
      </c>
      <c r="X574" s="36">
        <f t="shared" si="137"/>
        <v>44.006</v>
      </c>
      <c r="Y574" s="36">
        <f t="shared" si="138"/>
        <v>48.207999999999998</v>
      </c>
      <c r="Z574" s="36">
        <f t="shared" si="139"/>
        <v>42.84</v>
      </c>
      <c r="AA574" s="36">
        <f t="shared" si="140"/>
        <v>40.244</v>
      </c>
      <c r="AB574" s="66">
        <f t="shared" si="141"/>
        <v>38</v>
      </c>
      <c r="AC574" s="19">
        <f t="shared" si="142"/>
        <v>4567.1428571428569</v>
      </c>
      <c r="AD574" s="20">
        <f t="shared" si="143"/>
        <v>31970</v>
      </c>
      <c r="AE574" s="192">
        <f t="shared" si="144"/>
        <v>526.33400000000006</v>
      </c>
    </row>
    <row r="575" spans="1:31" ht="15.4" x14ac:dyDescent="0.45">
      <c r="A575" s="4">
        <v>1</v>
      </c>
      <c r="B575" s="85">
        <v>9141085</v>
      </c>
      <c r="C575" s="91">
        <f t="shared" si="130"/>
        <v>0</v>
      </c>
      <c r="D575" s="50" t="s">
        <v>32</v>
      </c>
      <c r="E575" s="5" t="s">
        <v>32</v>
      </c>
      <c r="F575" s="5" t="s">
        <v>32</v>
      </c>
      <c r="G575" s="5" t="s">
        <v>32</v>
      </c>
      <c r="H575" s="5">
        <v>13050</v>
      </c>
      <c r="I575" s="5">
        <v>3250</v>
      </c>
      <c r="J575" s="5">
        <v>4940</v>
      </c>
      <c r="K575" s="5">
        <v>7460</v>
      </c>
      <c r="L575" s="52">
        <v>8850</v>
      </c>
      <c r="M575" s="5">
        <v>8660</v>
      </c>
      <c r="N575" s="5">
        <v>16260</v>
      </c>
      <c r="O575" s="7" t="s">
        <v>32</v>
      </c>
      <c r="P575" s="35"/>
      <c r="Q575" s="65">
        <f t="shared" si="131"/>
        <v>38</v>
      </c>
      <c r="R575" s="36">
        <f t="shared" si="132"/>
        <v>38</v>
      </c>
      <c r="S575" s="36">
        <f t="shared" si="133"/>
        <v>38</v>
      </c>
      <c r="T575" s="36">
        <f t="shared" si="134"/>
        <v>38</v>
      </c>
      <c r="U575" s="36">
        <f t="shared" si="145"/>
        <v>66.710000000000008</v>
      </c>
      <c r="V575" s="36">
        <f t="shared" si="135"/>
        <v>45.15</v>
      </c>
      <c r="W575" s="36">
        <f t="shared" si="136"/>
        <v>48.868000000000002</v>
      </c>
      <c r="X575" s="36">
        <f t="shared" si="137"/>
        <v>54.412000000000006</v>
      </c>
      <c r="Y575" s="36">
        <f t="shared" si="138"/>
        <v>59.255000000000003</v>
      </c>
      <c r="Z575" s="36">
        <f t="shared" si="139"/>
        <v>58.438000000000002</v>
      </c>
      <c r="AA575" s="36">
        <f t="shared" si="140"/>
        <v>91.117999999999995</v>
      </c>
      <c r="AB575" s="66">
        <f t="shared" si="141"/>
        <v>38</v>
      </c>
      <c r="AC575" s="19">
        <f t="shared" si="142"/>
        <v>8924.2857142857138</v>
      </c>
      <c r="AD575" s="20">
        <f t="shared" si="143"/>
        <v>62470</v>
      </c>
      <c r="AE575" s="192">
        <f t="shared" si="144"/>
        <v>613.95100000000002</v>
      </c>
    </row>
    <row r="576" spans="1:31" ht="15.4" x14ac:dyDescent="0.45">
      <c r="A576" s="4">
        <v>1</v>
      </c>
      <c r="B576" s="85">
        <v>9141087</v>
      </c>
      <c r="C576" s="91">
        <f t="shared" si="130"/>
        <v>0</v>
      </c>
      <c r="D576" s="50" t="s">
        <v>32</v>
      </c>
      <c r="E576" s="5" t="s">
        <v>32</v>
      </c>
      <c r="F576" s="5" t="s">
        <v>32</v>
      </c>
      <c r="G576" s="5" t="s">
        <v>32</v>
      </c>
      <c r="H576" s="5">
        <v>19600</v>
      </c>
      <c r="I576" s="5">
        <v>9210</v>
      </c>
      <c r="J576" s="5">
        <v>10490</v>
      </c>
      <c r="K576" s="5">
        <v>13360</v>
      </c>
      <c r="L576" s="52">
        <v>15410</v>
      </c>
      <c r="M576" s="5">
        <v>11000</v>
      </c>
      <c r="N576" s="5">
        <v>4670</v>
      </c>
      <c r="O576" s="7" t="s">
        <v>32</v>
      </c>
      <c r="P576" s="35"/>
      <c r="Q576" s="65">
        <f t="shared" si="131"/>
        <v>38</v>
      </c>
      <c r="R576" s="36">
        <f t="shared" si="132"/>
        <v>38</v>
      </c>
      <c r="S576" s="36">
        <f t="shared" si="133"/>
        <v>38</v>
      </c>
      <c r="T576" s="36">
        <f t="shared" si="134"/>
        <v>38</v>
      </c>
      <c r="U576" s="36">
        <f t="shared" si="145"/>
        <v>81.12</v>
      </c>
      <c r="V576" s="36">
        <f t="shared" si="135"/>
        <v>60.802999999999997</v>
      </c>
      <c r="W576" s="36">
        <f t="shared" si="136"/>
        <v>66.307000000000002</v>
      </c>
      <c r="X576" s="36">
        <f t="shared" si="137"/>
        <v>78.647999999999996</v>
      </c>
      <c r="Y576" s="36">
        <f t="shared" si="138"/>
        <v>87.462999999999994</v>
      </c>
      <c r="Z576" s="36">
        <f t="shared" si="139"/>
        <v>68.5</v>
      </c>
      <c r="AA576" s="36">
        <f t="shared" si="140"/>
        <v>48.274000000000001</v>
      </c>
      <c r="AB576" s="66">
        <f t="shared" si="141"/>
        <v>38</v>
      </c>
      <c r="AC576" s="19">
        <f t="shared" si="142"/>
        <v>11962.857142857143</v>
      </c>
      <c r="AD576" s="20">
        <f t="shared" si="143"/>
        <v>83740</v>
      </c>
      <c r="AE576" s="192">
        <f t="shared" si="144"/>
        <v>681.11500000000001</v>
      </c>
    </row>
    <row r="577" spans="1:31" ht="15.4" x14ac:dyDescent="0.45">
      <c r="A577" s="4">
        <v>1</v>
      </c>
      <c r="B577" s="85">
        <v>10151068</v>
      </c>
      <c r="C577" s="91">
        <f t="shared" si="130"/>
        <v>0</v>
      </c>
      <c r="D577" s="50" t="s">
        <v>32</v>
      </c>
      <c r="E577" s="5" t="s">
        <v>32</v>
      </c>
      <c r="F577" s="5" t="s">
        <v>32</v>
      </c>
      <c r="G577" s="5" t="s">
        <v>32</v>
      </c>
      <c r="H577" s="5">
        <v>7040</v>
      </c>
      <c r="I577" s="5">
        <v>3300</v>
      </c>
      <c r="J577" s="5">
        <v>2680</v>
      </c>
      <c r="K577" s="5">
        <v>2090</v>
      </c>
      <c r="L577" s="52">
        <v>2540</v>
      </c>
      <c r="M577" s="5">
        <v>68500</v>
      </c>
      <c r="N577" s="5">
        <v>133770</v>
      </c>
      <c r="O577" s="7" t="s">
        <v>32</v>
      </c>
      <c r="P577" s="35"/>
      <c r="Q577" s="65">
        <f t="shared" si="131"/>
        <v>38</v>
      </c>
      <c r="R577" s="36">
        <f t="shared" si="132"/>
        <v>38</v>
      </c>
      <c r="S577" s="36">
        <f t="shared" si="133"/>
        <v>38</v>
      </c>
      <c r="T577" s="36">
        <f t="shared" si="134"/>
        <v>38</v>
      </c>
      <c r="U577" s="36">
        <f t="shared" si="145"/>
        <v>53.488</v>
      </c>
      <c r="V577" s="36">
        <f t="shared" si="135"/>
        <v>45.26</v>
      </c>
      <c r="W577" s="36">
        <f t="shared" si="136"/>
        <v>43.896000000000001</v>
      </c>
      <c r="X577" s="36">
        <f t="shared" si="137"/>
        <v>42.597999999999999</v>
      </c>
      <c r="Y577" s="36">
        <f t="shared" si="138"/>
        <v>43.588000000000001</v>
      </c>
      <c r="Z577" s="36">
        <f t="shared" si="139"/>
        <v>442.51499999999999</v>
      </c>
      <c r="AA577" s="36">
        <f t="shared" si="140"/>
        <v>927.47109999999998</v>
      </c>
      <c r="AB577" s="66">
        <f t="shared" si="141"/>
        <v>38</v>
      </c>
      <c r="AC577" s="19">
        <f t="shared" si="142"/>
        <v>31417.142857142859</v>
      </c>
      <c r="AD577" s="20">
        <f t="shared" si="143"/>
        <v>219920</v>
      </c>
      <c r="AE577" s="192">
        <f t="shared" si="144"/>
        <v>1788.8161</v>
      </c>
    </row>
    <row r="578" spans="1:31" ht="15.4" x14ac:dyDescent="0.45">
      <c r="A578" s="4">
        <v>1</v>
      </c>
      <c r="B578" s="85">
        <v>10151069</v>
      </c>
      <c r="C578" s="91">
        <f t="shared" si="130"/>
        <v>0</v>
      </c>
      <c r="D578" s="50" t="s">
        <v>32</v>
      </c>
      <c r="E578" s="5" t="s">
        <v>32</v>
      </c>
      <c r="F578" s="5" t="s">
        <v>32</v>
      </c>
      <c r="G578" s="5" t="s">
        <v>32</v>
      </c>
      <c r="H578" s="5">
        <v>2310</v>
      </c>
      <c r="I578" s="5">
        <v>6860</v>
      </c>
      <c r="J578" s="5">
        <v>7130</v>
      </c>
      <c r="K578" s="5">
        <v>10550</v>
      </c>
      <c r="L578" s="52">
        <v>11280</v>
      </c>
      <c r="M578" s="5">
        <v>8230</v>
      </c>
      <c r="N578" s="5">
        <v>7420</v>
      </c>
      <c r="O578" s="7" t="s">
        <v>32</v>
      </c>
      <c r="P578" s="35"/>
      <c r="Q578" s="65">
        <f t="shared" si="131"/>
        <v>38</v>
      </c>
      <c r="R578" s="36">
        <f t="shared" si="132"/>
        <v>38</v>
      </c>
      <c r="S578" s="36">
        <f t="shared" si="133"/>
        <v>38</v>
      </c>
      <c r="T578" s="36">
        <f t="shared" si="134"/>
        <v>38</v>
      </c>
      <c r="U578" s="36">
        <f t="shared" si="145"/>
        <v>43.082000000000001</v>
      </c>
      <c r="V578" s="36">
        <f t="shared" si="135"/>
        <v>53.091999999999999</v>
      </c>
      <c r="W578" s="36">
        <f t="shared" si="136"/>
        <v>53.686</v>
      </c>
      <c r="X578" s="36">
        <f t="shared" si="137"/>
        <v>66.564999999999998</v>
      </c>
      <c r="Y578" s="36">
        <f t="shared" si="138"/>
        <v>69.704000000000008</v>
      </c>
      <c r="Z578" s="36">
        <f t="shared" si="139"/>
        <v>56.588999999999999</v>
      </c>
      <c r="AA578" s="36">
        <f t="shared" si="140"/>
        <v>54.323999999999998</v>
      </c>
      <c r="AB578" s="66">
        <f t="shared" si="141"/>
        <v>38</v>
      </c>
      <c r="AC578" s="19">
        <f t="shared" si="142"/>
        <v>7682.8571428571431</v>
      </c>
      <c r="AD578" s="20">
        <f t="shared" si="143"/>
        <v>53780</v>
      </c>
      <c r="AE578" s="192">
        <f t="shared" si="144"/>
        <v>587.04199999999992</v>
      </c>
    </row>
    <row r="579" spans="1:31" ht="15.4" x14ac:dyDescent="0.45">
      <c r="A579" s="4">
        <v>1</v>
      </c>
      <c r="B579" s="85">
        <v>10151070</v>
      </c>
      <c r="C579" s="91">
        <f t="shared" si="130"/>
        <v>0</v>
      </c>
      <c r="D579" s="50" t="s">
        <v>32</v>
      </c>
      <c r="E579" s="5" t="s">
        <v>32</v>
      </c>
      <c r="F579" s="5" t="s">
        <v>32</v>
      </c>
      <c r="G579" s="5" t="s">
        <v>32</v>
      </c>
      <c r="H579" s="5">
        <v>17117</v>
      </c>
      <c r="I579" s="5">
        <v>17380</v>
      </c>
      <c r="J579" s="5">
        <v>10400</v>
      </c>
      <c r="K579" s="5">
        <v>12860</v>
      </c>
      <c r="L579" s="52">
        <v>14360</v>
      </c>
      <c r="M579" s="5">
        <v>13080</v>
      </c>
      <c r="N579" s="5">
        <v>6340</v>
      </c>
      <c r="O579" s="7" t="s">
        <v>32</v>
      </c>
      <c r="P579" s="35"/>
      <c r="Q579" s="65">
        <f t="shared" si="131"/>
        <v>38</v>
      </c>
      <c r="R579" s="36">
        <f t="shared" si="132"/>
        <v>38</v>
      </c>
      <c r="S579" s="36">
        <f t="shared" si="133"/>
        <v>38</v>
      </c>
      <c r="T579" s="36">
        <f t="shared" si="134"/>
        <v>38</v>
      </c>
      <c r="U579" s="36">
        <f t="shared" si="145"/>
        <v>75.657399999999996</v>
      </c>
      <c r="V579" s="36">
        <f t="shared" si="135"/>
        <v>95.933999999999997</v>
      </c>
      <c r="W579" s="36">
        <f t="shared" si="136"/>
        <v>65.92</v>
      </c>
      <c r="X579" s="36">
        <f t="shared" si="137"/>
        <v>76.498000000000005</v>
      </c>
      <c r="Y579" s="36">
        <f t="shared" si="138"/>
        <v>82.948000000000008</v>
      </c>
      <c r="Z579" s="36">
        <f t="shared" si="139"/>
        <v>77.444000000000003</v>
      </c>
      <c r="AA579" s="36">
        <f t="shared" si="140"/>
        <v>51.948</v>
      </c>
      <c r="AB579" s="66">
        <f t="shared" si="141"/>
        <v>38</v>
      </c>
      <c r="AC579" s="19">
        <f t="shared" si="142"/>
        <v>13076.714285714286</v>
      </c>
      <c r="AD579" s="20">
        <f t="shared" si="143"/>
        <v>91537</v>
      </c>
      <c r="AE579" s="192">
        <f t="shared" si="144"/>
        <v>716.34939999999995</v>
      </c>
    </row>
    <row r="580" spans="1:31" ht="15.4" x14ac:dyDescent="0.45">
      <c r="A580" s="4">
        <v>1</v>
      </c>
      <c r="B580" s="85">
        <v>10151071</v>
      </c>
      <c r="C580" s="91">
        <f t="shared" si="130"/>
        <v>0</v>
      </c>
      <c r="D580" s="50" t="s">
        <v>32</v>
      </c>
      <c r="E580" s="5" t="s">
        <v>32</v>
      </c>
      <c r="F580" s="5" t="s">
        <v>32</v>
      </c>
      <c r="G580" s="5" t="s">
        <v>32</v>
      </c>
      <c r="H580" s="5">
        <v>25620</v>
      </c>
      <c r="I580" s="5">
        <v>10330</v>
      </c>
      <c r="J580" s="5">
        <v>10000</v>
      </c>
      <c r="K580" s="5">
        <v>32780</v>
      </c>
      <c r="L580" s="52">
        <v>39390</v>
      </c>
      <c r="M580" s="5">
        <v>21210</v>
      </c>
      <c r="N580" s="5">
        <v>4840</v>
      </c>
      <c r="O580" s="7" t="s">
        <v>32</v>
      </c>
      <c r="P580" s="35"/>
      <c r="Q580" s="65">
        <f t="shared" si="131"/>
        <v>38</v>
      </c>
      <c r="R580" s="36">
        <f t="shared" si="132"/>
        <v>38</v>
      </c>
      <c r="S580" s="36">
        <f t="shared" si="133"/>
        <v>38</v>
      </c>
      <c r="T580" s="36">
        <f t="shared" si="134"/>
        <v>38</v>
      </c>
      <c r="U580" s="36">
        <f t="shared" si="145"/>
        <v>94.364000000000004</v>
      </c>
      <c r="V580" s="36">
        <f t="shared" si="135"/>
        <v>65.619</v>
      </c>
      <c r="W580" s="36">
        <f t="shared" si="136"/>
        <v>64.2</v>
      </c>
      <c r="X580" s="36">
        <f t="shared" si="137"/>
        <v>177.11539999999999</v>
      </c>
      <c r="Y580" s="36">
        <f t="shared" si="138"/>
        <v>226.2277</v>
      </c>
      <c r="Z580" s="36">
        <f t="shared" si="139"/>
        <v>112.40300000000001</v>
      </c>
      <c r="AA580" s="36">
        <f t="shared" si="140"/>
        <v>48.647999999999996</v>
      </c>
      <c r="AB580" s="66">
        <f t="shared" si="141"/>
        <v>38</v>
      </c>
      <c r="AC580" s="19">
        <f t="shared" si="142"/>
        <v>20595.714285714286</v>
      </c>
      <c r="AD580" s="20">
        <f t="shared" si="143"/>
        <v>144170</v>
      </c>
      <c r="AE580" s="192">
        <f t="shared" si="144"/>
        <v>978.57710000000009</v>
      </c>
    </row>
    <row r="581" spans="1:31" ht="15.4" x14ac:dyDescent="0.45">
      <c r="A581" s="4">
        <v>1</v>
      </c>
      <c r="B581" s="85">
        <v>10151072</v>
      </c>
      <c r="C581" s="91">
        <f t="shared" si="130"/>
        <v>0</v>
      </c>
      <c r="D581" s="50" t="s">
        <v>32</v>
      </c>
      <c r="E581" s="5" t="s">
        <v>32</v>
      </c>
      <c r="F581" s="5" t="s">
        <v>32</v>
      </c>
      <c r="G581" s="5" t="s">
        <v>32</v>
      </c>
      <c r="H581" s="5">
        <v>21887</v>
      </c>
      <c r="I581" s="5">
        <v>11233</v>
      </c>
      <c r="J581" s="5">
        <v>5980</v>
      </c>
      <c r="K581" s="5">
        <v>13790</v>
      </c>
      <c r="L581" s="52">
        <v>21360</v>
      </c>
      <c r="M581" s="5">
        <v>17410</v>
      </c>
      <c r="N581" s="5">
        <v>13570</v>
      </c>
      <c r="O581" s="7" t="s">
        <v>32</v>
      </c>
      <c r="P581" s="35"/>
      <c r="Q581" s="65">
        <f t="shared" si="131"/>
        <v>38</v>
      </c>
      <c r="R581" s="36">
        <f t="shared" si="132"/>
        <v>38</v>
      </c>
      <c r="S581" s="36">
        <f t="shared" si="133"/>
        <v>38</v>
      </c>
      <c r="T581" s="36">
        <f t="shared" si="134"/>
        <v>38</v>
      </c>
      <c r="U581" s="36">
        <f t="shared" si="145"/>
        <v>86.151399999999995</v>
      </c>
      <c r="V581" s="36">
        <f t="shared" si="135"/>
        <v>69.501900000000006</v>
      </c>
      <c r="W581" s="36">
        <f t="shared" si="136"/>
        <v>51.156000000000006</v>
      </c>
      <c r="X581" s="36">
        <f t="shared" si="137"/>
        <v>80.497</v>
      </c>
      <c r="Y581" s="36">
        <f t="shared" si="138"/>
        <v>113.048</v>
      </c>
      <c r="Z581" s="36">
        <f t="shared" si="139"/>
        <v>96.063000000000002</v>
      </c>
      <c r="AA581" s="36">
        <f t="shared" si="140"/>
        <v>79.551000000000002</v>
      </c>
      <c r="AB581" s="66">
        <f t="shared" si="141"/>
        <v>38</v>
      </c>
      <c r="AC581" s="19">
        <f t="shared" si="142"/>
        <v>15032.857142857143</v>
      </c>
      <c r="AD581" s="20">
        <f t="shared" si="143"/>
        <v>105230</v>
      </c>
      <c r="AE581" s="192">
        <f t="shared" si="144"/>
        <v>765.9683</v>
      </c>
    </row>
    <row r="582" spans="1:31" ht="15.4" x14ac:dyDescent="0.45">
      <c r="A582" s="4">
        <v>1</v>
      </c>
      <c r="B582" s="85">
        <v>10151073</v>
      </c>
      <c r="C582" s="91">
        <f t="shared" si="130"/>
        <v>0</v>
      </c>
      <c r="D582" s="50" t="s">
        <v>32</v>
      </c>
      <c r="E582" s="5" t="s">
        <v>32</v>
      </c>
      <c r="F582" s="5" t="s">
        <v>32</v>
      </c>
      <c r="G582" s="5" t="s">
        <v>32</v>
      </c>
      <c r="H582" s="5">
        <v>3320</v>
      </c>
      <c r="I582" s="5">
        <v>470</v>
      </c>
      <c r="J582" s="5">
        <v>900</v>
      </c>
      <c r="K582" s="5">
        <v>540</v>
      </c>
      <c r="L582" s="52">
        <v>620</v>
      </c>
      <c r="M582" s="5">
        <v>670</v>
      </c>
      <c r="N582" s="5">
        <v>830</v>
      </c>
      <c r="O582" s="7" t="s">
        <v>32</v>
      </c>
      <c r="P582" s="35"/>
      <c r="Q582" s="65">
        <f t="shared" si="131"/>
        <v>38</v>
      </c>
      <c r="R582" s="36">
        <f t="shared" si="132"/>
        <v>38</v>
      </c>
      <c r="S582" s="36">
        <f t="shared" si="133"/>
        <v>38</v>
      </c>
      <c r="T582" s="36">
        <f t="shared" si="134"/>
        <v>38</v>
      </c>
      <c r="U582" s="36">
        <f t="shared" si="145"/>
        <v>45.304000000000002</v>
      </c>
      <c r="V582" s="36">
        <f t="shared" si="135"/>
        <v>39.033999999999999</v>
      </c>
      <c r="W582" s="36">
        <f t="shared" si="136"/>
        <v>39.979999999999997</v>
      </c>
      <c r="X582" s="36">
        <f t="shared" si="137"/>
        <v>39.188000000000002</v>
      </c>
      <c r="Y582" s="36">
        <f t="shared" si="138"/>
        <v>39.363999999999997</v>
      </c>
      <c r="Z582" s="36">
        <f t="shared" si="139"/>
        <v>39.474000000000004</v>
      </c>
      <c r="AA582" s="36">
        <f t="shared" si="140"/>
        <v>39.826000000000001</v>
      </c>
      <c r="AB582" s="66">
        <f t="shared" si="141"/>
        <v>38</v>
      </c>
      <c r="AC582" s="19">
        <f t="shared" si="142"/>
        <v>1050</v>
      </c>
      <c r="AD582" s="20">
        <f t="shared" si="143"/>
        <v>7350</v>
      </c>
      <c r="AE582" s="192">
        <f t="shared" si="144"/>
        <v>472.16999999999996</v>
      </c>
    </row>
    <row r="583" spans="1:31" ht="15.4" x14ac:dyDescent="0.45">
      <c r="A583" s="4">
        <v>1</v>
      </c>
      <c r="B583" s="85">
        <v>10151074</v>
      </c>
      <c r="C583" s="91">
        <f t="shared" ref="C583:C646" si="146">COUNTIF($AU$7:$AU$118,B583)</f>
        <v>0</v>
      </c>
      <c r="D583" s="50" t="s">
        <v>32</v>
      </c>
      <c r="E583" s="5" t="s">
        <v>32</v>
      </c>
      <c r="F583" s="5" t="s">
        <v>32</v>
      </c>
      <c r="G583" s="5" t="s">
        <v>32</v>
      </c>
      <c r="H583" s="5">
        <v>30790</v>
      </c>
      <c r="I583" s="5">
        <v>18540</v>
      </c>
      <c r="J583" s="5">
        <v>24530</v>
      </c>
      <c r="K583" s="5">
        <v>15440</v>
      </c>
      <c r="L583" s="52">
        <v>23370</v>
      </c>
      <c r="M583" s="5">
        <v>17860</v>
      </c>
      <c r="N583" s="5">
        <v>2450</v>
      </c>
      <c r="O583" s="7" t="s">
        <v>32</v>
      </c>
      <c r="P583" s="35"/>
      <c r="Q583" s="65">
        <f t="shared" ref="Q583:Q646" si="147">IFERROR(38+IF(D583&gt;8000, 8000/1000*2.2,D583/1000*2.2)+IF(IF(D583&gt;28000,(28000-8000)/1000*4.3,(D583-8000)/1000*4.3)&lt;0,0,IF(D583&gt;28000,(28000-8000)/1000*4.3,(D583-8000)/1000*4.3))+IF(D583&gt;28000,(D583-28000)/1000*7.43,0),38)</f>
        <v>38</v>
      </c>
      <c r="R583" s="36">
        <f t="shared" ref="R583:R646" si="148">IFERROR(38+IF(E583&gt;8000, 8000/1000*2.2,E583/1000*2.2)+IF(IF(E583&gt;28000,(28000-8000)/1000*4.3,(E583-8000)/1000*4.3)&lt;0,0,IF(E583&gt;28000,(28000-8000)/1000*4.3,(E583-8000)/1000*4.3))+IF(E583&gt;28000,(E583-28000)/1000*7.43,0),38)</f>
        <v>38</v>
      </c>
      <c r="S583" s="36">
        <f t="shared" ref="S583:S646" si="149">IFERROR(38+IF(F583&gt;8000, 8000/1000*2.2,F583/1000*2.2)+IF(IF(F583&gt;28000,(28000-8000)/1000*4.3,(F583-8000)/1000*4.3)&lt;0,0,IF(F583&gt;28000,(28000-8000)/1000*4.3,(F583-8000)/1000*4.3))+IF(F583&gt;28000,(F583-28000)/1000*7.43,0),38)</f>
        <v>38</v>
      </c>
      <c r="T583" s="36">
        <f t="shared" ref="T583:T646" si="150">IFERROR(38+IF(G583&gt;8000, 8000/1000*2.2,G583/1000*2.2)+IF(IF(G583&gt;28000,(28000-8000)/1000*4.3,(G583-8000)/1000*4.3)&lt;0,0,IF(G583&gt;28000,(28000-8000)/1000*4.3,(G583-8000)/1000*4.3))+IF(G583&gt;28000,(G583-28000)/1000*7.43,0),38)</f>
        <v>38</v>
      </c>
      <c r="U583" s="36">
        <f t="shared" si="145"/>
        <v>105.738</v>
      </c>
      <c r="V583" s="36">
        <f t="shared" ref="V583:V646" si="151">IFERROR(38+IF(I583&gt;8000, 8000/1000*2.2,I583/1000*2.2)+IF(IF(I583&gt;28000,(28000-8000)/1000*4.3,(I583-8000)/1000*4.3)&lt;0,0,IF(I583&gt;28000,(28000-8000)/1000*4.3,(I583-8000)/1000*4.3))+IF(I583&gt;28000,(I583-28000)/1000*7.43,0),38)</f>
        <v>100.922</v>
      </c>
      <c r="W583" s="36">
        <f t="shared" ref="W583:W646" si="152">IFERROR(38+IF(J583&gt;8000, 8000/1000*2.2,J583/1000*2.2)+IF(IF(J583&gt;28000,(28000-8000)/1000*4.3,(J583-8000)/1000*4.3)&lt;0,0,IF(J583&gt;28000,(28000-8000)/1000*4.3,(J583-8000)/1000*4.3))+IF(J583&gt;28000,(J583-28000)/1000*7.43,0),38)</f>
        <v>126.679</v>
      </c>
      <c r="X583" s="36">
        <f t="shared" ref="X583:X646" si="153">IFERROR(38+IF(K583&gt;8000, 8000/1000*2.2,K583/1000*2.2)+IF(IF(K583&gt;28000,(28000-8000)/1000*4.3,(K583-8000)/1000*4.3)&lt;0,0,IF(K583&gt;28000,(28000-8000)/1000*4.3,(K583-8000)/1000*4.3))+IF(K583&gt;28000,(K583-28000)/1000*7.43,0),38)</f>
        <v>87.591999999999999</v>
      </c>
      <c r="Y583" s="36">
        <f t="shared" ref="Y583:Y646" si="154">IFERROR(38+IF(L583&gt;8000, 8000/1000*2.2,L583/1000*2.2)+IF(IF(L583&gt;28000,(28000-8000)/1000*4.3,(L583-8000)/1000*4.3)&lt;0,0,IF(L583&gt;28000,(28000-8000)/1000*4.3,(L583-8000)/1000*4.3))+IF(L583&gt;28000,(L583-28000)/1000*7.43,0),38)</f>
        <v>121.691</v>
      </c>
      <c r="Z583" s="36">
        <f t="shared" ref="Z583:Z646" si="155">IFERROR(38+IF(M583&gt;8000, 8000/1000*2.2,M583/1000*2.2)+IF(IF(M583&gt;28000,(28000-8000)/1000*4.3,(M583-8000)/1000*4.3)&lt;0,0,IF(M583&gt;28000,(28000-8000)/1000*4.3,(M583-8000)/1000*4.3))+IF(M583&gt;28000,(M583-28000)/1000*7.43,0),38)</f>
        <v>97.99799999999999</v>
      </c>
      <c r="AA583" s="36">
        <f t="shared" ref="AA583:AA646" si="156">IFERROR(38+IF(N583&gt;8000, 8000/1000*2.2,N583/1000*2.2)+IF(IF(N583&gt;28000,(28000-8000)/1000*4.3,(N583-8000)/1000*4.3)&lt;0,0,IF(N583&gt;28000,(28000-8000)/1000*4.3,(N583-8000)/1000*4.3))+IF(N583&gt;28000,(N583-28000)/1000*7.43,0),38)</f>
        <v>43.39</v>
      </c>
      <c r="AB583" s="66">
        <f t="shared" ref="AB583:AB646" si="157">IFERROR(38+IF(O583&gt;8000, 8000/1000*2.2,O583/1000*2.2)+IF(IF(O583&gt;28000,(28000-8000)/1000*4.3,(O583-8000)/1000*4.3)&lt;0,0,IF(O583&gt;28000,(28000-8000)/1000*4.3,(O583-8000)/1000*4.3))+IF(O583&gt;28000,(O583-28000)/1000*7.43,0),38)</f>
        <v>38</v>
      </c>
      <c r="AC583" s="19">
        <f t="shared" ref="AC583:AC646" si="158">IFERROR(AVERAGE(D583:O583),"")</f>
        <v>18997.142857142859</v>
      </c>
      <c r="AD583" s="20">
        <f t="shared" ref="AD583:AD646" si="159">SUM(D583:O583)</f>
        <v>132980</v>
      </c>
      <c r="AE583" s="192">
        <f t="shared" ref="AE583:AE646" si="160">SUM(Q583:AB583)</f>
        <v>874.00999999999988</v>
      </c>
    </row>
    <row r="584" spans="1:31" ht="15.4" x14ac:dyDescent="0.45">
      <c r="A584" s="4">
        <v>1</v>
      </c>
      <c r="B584" s="85">
        <v>10151075</v>
      </c>
      <c r="C584" s="91">
        <f t="shared" si="146"/>
        <v>0</v>
      </c>
      <c r="D584" s="50" t="s">
        <v>32</v>
      </c>
      <c r="E584" s="5" t="s">
        <v>32</v>
      </c>
      <c r="F584" s="5" t="s">
        <v>32</v>
      </c>
      <c r="G584" s="5" t="s">
        <v>32</v>
      </c>
      <c r="H584" s="5">
        <v>95870</v>
      </c>
      <c r="I584" s="5">
        <v>1160</v>
      </c>
      <c r="J584" s="5">
        <v>2070</v>
      </c>
      <c r="K584" s="5">
        <v>1160</v>
      </c>
      <c r="L584" s="52">
        <v>3960</v>
      </c>
      <c r="M584" s="5">
        <v>2900</v>
      </c>
      <c r="N584" s="5">
        <v>1170</v>
      </c>
      <c r="O584" s="7" t="s">
        <v>32</v>
      </c>
      <c r="P584" s="35"/>
      <c r="Q584" s="65">
        <f t="shared" si="147"/>
        <v>38</v>
      </c>
      <c r="R584" s="36">
        <f t="shared" si="148"/>
        <v>38</v>
      </c>
      <c r="S584" s="36">
        <f t="shared" si="149"/>
        <v>38</v>
      </c>
      <c r="T584" s="36">
        <f t="shared" si="150"/>
        <v>38</v>
      </c>
      <c r="U584" s="36">
        <f t="shared" ref="U584:U647" si="161">IFERROR(38+IF(H584&gt;40000, 40000/1000*2.2,H584/1000*2.2)+IF(IF(H584&gt;140000,(140000-40000)/1000*4.3,(H584-40000)/1000*4.3)&lt;0,0,IF(H584&gt;140000,(140000-40000)/1000*4.3,(H584-40000)/1000*4.3))+IF(H584&gt;140000,(H584-140000)/1000*7.43,0),38)</f>
        <v>366.24099999999999</v>
      </c>
      <c r="V584" s="36">
        <f t="shared" si="151"/>
        <v>40.552</v>
      </c>
      <c r="W584" s="36">
        <f t="shared" si="152"/>
        <v>42.554000000000002</v>
      </c>
      <c r="X584" s="36">
        <f t="shared" si="153"/>
        <v>40.552</v>
      </c>
      <c r="Y584" s="36">
        <f t="shared" si="154"/>
        <v>46.712000000000003</v>
      </c>
      <c r="Z584" s="36">
        <f t="shared" si="155"/>
        <v>44.38</v>
      </c>
      <c r="AA584" s="36">
        <f t="shared" si="156"/>
        <v>40.573999999999998</v>
      </c>
      <c r="AB584" s="66">
        <f t="shared" si="157"/>
        <v>38</v>
      </c>
      <c r="AC584" s="19">
        <f t="shared" si="158"/>
        <v>15470</v>
      </c>
      <c r="AD584" s="20">
        <f t="shared" si="159"/>
        <v>108290</v>
      </c>
      <c r="AE584" s="192">
        <f t="shared" si="160"/>
        <v>811.56499999999994</v>
      </c>
    </row>
    <row r="585" spans="1:31" ht="15.4" x14ac:dyDescent="0.45">
      <c r="A585" s="4">
        <v>1</v>
      </c>
      <c r="B585" s="85">
        <v>10151076</v>
      </c>
      <c r="C585" s="91">
        <f t="shared" si="146"/>
        <v>0</v>
      </c>
      <c r="D585" s="50" t="s">
        <v>32</v>
      </c>
      <c r="E585" s="5" t="s">
        <v>32</v>
      </c>
      <c r="F585" s="5" t="s">
        <v>32</v>
      </c>
      <c r="G585" s="5" t="s">
        <v>32</v>
      </c>
      <c r="H585" s="5">
        <v>10040</v>
      </c>
      <c r="I585" s="5">
        <v>7900</v>
      </c>
      <c r="J585" s="5">
        <v>8100</v>
      </c>
      <c r="K585" s="5">
        <v>6160</v>
      </c>
      <c r="L585" s="52">
        <v>9300</v>
      </c>
      <c r="M585" s="5">
        <v>7400</v>
      </c>
      <c r="N585" s="5">
        <v>3770</v>
      </c>
      <c r="O585" s="7" t="s">
        <v>32</v>
      </c>
      <c r="P585" s="35"/>
      <c r="Q585" s="65">
        <f t="shared" si="147"/>
        <v>38</v>
      </c>
      <c r="R585" s="36">
        <f t="shared" si="148"/>
        <v>38</v>
      </c>
      <c r="S585" s="36">
        <f t="shared" si="149"/>
        <v>38</v>
      </c>
      <c r="T585" s="36">
        <f t="shared" si="150"/>
        <v>38</v>
      </c>
      <c r="U585" s="36">
        <f t="shared" si="161"/>
        <v>60.088000000000001</v>
      </c>
      <c r="V585" s="36">
        <f t="shared" si="151"/>
        <v>55.38</v>
      </c>
      <c r="W585" s="36">
        <f t="shared" si="152"/>
        <v>56.03</v>
      </c>
      <c r="X585" s="36">
        <f t="shared" si="153"/>
        <v>51.552</v>
      </c>
      <c r="Y585" s="36">
        <f t="shared" si="154"/>
        <v>61.19</v>
      </c>
      <c r="Z585" s="36">
        <f t="shared" si="155"/>
        <v>54.28</v>
      </c>
      <c r="AA585" s="36">
        <f t="shared" si="156"/>
        <v>46.293999999999997</v>
      </c>
      <c r="AB585" s="66">
        <f t="shared" si="157"/>
        <v>38</v>
      </c>
      <c r="AC585" s="19">
        <f t="shared" si="158"/>
        <v>7524.2857142857147</v>
      </c>
      <c r="AD585" s="20">
        <f t="shared" si="159"/>
        <v>52670</v>
      </c>
      <c r="AE585" s="192">
        <f t="shared" si="160"/>
        <v>574.81400000000008</v>
      </c>
    </row>
    <row r="586" spans="1:31" ht="15.4" x14ac:dyDescent="0.45">
      <c r="A586" s="4">
        <v>1</v>
      </c>
      <c r="B586" s="85">
        <v>10151077</v>
      </c>
      <c r="C586" s="91">
        <f t="shared" si="146"/>
        <v>0</v>
      </c>
      <c r="D586" s="50" t="s">
        <v>32</v>
      </c>
      <c r="E586" s="5" t="s">
        <v>32</v>
      </c>
      <c r="F586" s="5" t="s">
        <v>32</v>
      </c>
      <c r="G586" s="5" t="s">
        <v>32</v>
      </c>
      <c r="H586" s="5">
        <v>5690</v>
      </c>
      <c r="I586" s="5">
        <v>5950</v>
      </c>
      <c r="J586" s="5">
        <v>5460</v>
      </c>
      <c r="K586" s="5">
        <v>4550</v>
      </c>
      <c r="L586" s="52">
        <v>5630</v>
      </c>
      <c r="M586" s="5">
        <v>5170</v>
      </c>
      <c r="N586" s="5">
        <v>3410</v>
      </c>
      <c r="O586" s="7" t="s">
        <v>32</v>
      </c>
      <c r="P586" s="35"/>
      <c r="Q586" s="65">
        <f t="shared" si="147"/>
        <v>38</v>
      </c>
      <c r="R586" s="36">
        <f t="shared" si="148"/>
        <v>38</v>
      </c>
      <c r="S586" s="36">
        <f t="shared" si="149"/>
        <v>38</v>
      </c>
      <c r="T586" s="36">
        <f t="shared" si="150"/>
        <v>38</v>
      </c>
      <c r="U586" s="36">
        <f t="shared" si="161"/>
        <v>50.518000000000001</v>
      </c>
      <c r="V586" s="36">
        <f t="shared" si="151"/>
        <v>51.09</v>
      </c>
      <c r="W586" s="36">
        <f t="shared" si="152"/>
        <v>50.012</v>
      </c>
      <c r="X586" s="36">
        <f t="shared" si="153"/>
        <v>48.01</v>
      </c>
      <c r="Y586" s="36">
        <f t="shared" si="154"/>
        <v>50.386000000000003</v>
      </c>
      <c r="Z586" s="36">
        <f t="shared" si="155"/>
        <v>49.374000000000002</v>
      </c>
      <c r="AA586" s="36">
        <f t="shared" si="156"/>
        <v>45.502000000000002</v>
      </c>
      <c r="AB586" s="66">
        <f t="shared" si="157"/>
        <v>38</v>
      </c>
      <c r="AC586" s="19">
        <f t="shared" si="158"/>
        <v>5122.8571428571431</v>
      </c>
      <c r="AD586" s="20">
        <f t="shared" si="159"/>
        <v>35860</v>
      </c>
      <c r="AE586" s="192">
        <f t="shared" si="160"/>
        <v>534.89200000000005</v>
      </c>
    </row>
    <row r="587" spans="1:31" ht="15.4" x14ac:dyDescent="0.45">
      <c r="A587" s="4">
        <v>1</v>
      </c>
      <c r="B587" s="85">
        <v>10151078</v>
      </c>
      <c r="C587" s="91">
        <f t="shared" si="146"/>
        <v>0</v>
      </c>
      <c r="D587" s="50" t="s">
        <v>32</v>
      </c>
      <c r="E587" s="5" t="s">
        <v>32</v>
      </c>
      <c r="F587" s="5" t="s">
        <v>32</v>
      </c>
      <c r="G587" s="5" t="s">
        <v>32</v>
      </c>
      <c r="H587" s="5">
        <v>33850</v>
      </c>
      <c r="I587" s="5">
        <v>8970</v>
      </c>
      <c r="J587" s="5">
        <v>9580</v>
      </c>
      <c r="K587" s="5">
        <v>13370</v>
      </c>
      <c r="L587" s="52">
        <v>16330</v>
      </c>
      <c r="M587" s="5">
        <v>10220</v>
      </c>
      <c r="N587" s="5">
        <v>2800</v>
      </c>
      <c r="O587" s="7" t="s">
        <v>32</v>
      </c>
      <c r="P587" s="35"/>
      <c r="Q587" s="65">
        <f t="shared" si="147"/>
        <v>38</v>
      </c>
      <c r="R587" s="36">
        <f t="shared" si="148"/>
        <v>38</v>
      </c>
      <c r="S587" s="36">
        <f t="shared" si="149"/>
        <v>38</v>
      </c>
      <c r="T587" s="36">
        <f t="shared" si="150"/>
        <v>38</v>
      </c>
      <c r="U587" s="36">
        <f t="shared" si="161"/>
        <v>112.47000000000001</v>
      </c>
      <c r="V587" s="36">
        <f t="shared" si="151"/>
        <v>59.771000000000001</v>
      </c>
      <c r="W587" s="36">
        <f t="shared" si="152"/>
        <v>62.393999999999998</v>
      </c>
      <c r="X587" s="36">
        <f t="shared" si="153"/>
        <v>78.691000000000003</v>
      </c>
      <c r="Y587" s="36">
        <f t="shared" si="154"/>
        <v>91.418999999999997</v>
      </c>
      <c r="Z587" s="36">
        <f t="shared" si="155"/>
        <v>65.146000000000001</v>
      </c>
      <c r="AA587" s="36">
        <f t="shared" si="156"/>
        <v>44.16</v>
      </c>
      <c r="AB587" s="66">
        <f t="shared" si="157"/>
        <v>38</v>
      </c>
      <c r="AC587" s="19">
        <f t="shared" si="158"/>
        <v>13588.571428571429</v>
      </c>
      <c r="AD587" s="20">
        <f t="shared" si="159"/>
        <v>95120</v>
      </c>
      <c r="AE587" s="192">
        <f t="shared" si="160"/>
        <v>704.05099999999993</v>
      </c>
    </row>
    <row r="588" spans="1:31" ht="15.4" x14ac:dyDescent="0.45">
      <c r="A588" s="4">
        <v>1</v>
      </c>
      <c r="B588" s="85">
        <v>10151079</v>
      </c>
      <c r="C588" s="91">
        <f t="shared" si="146"/>
        <v>0</v>
      </c>
      <c r="D588" s="50" t="s">
        <v>32</v>
      </c>
      <c r="E588" s="5" t="s">
        <v>32</v>
      </c>
      <c r="F588" s="5" t="s">
        <v>32</v>
      </c>
      <c r="G588" s="5" t="s">
        <v>32</v>
      </c>
      <c r="H588" s="5">
        <v>21950</v>
      </c>
      <c r="I588" s="5">
        <v>4160</v>
      </c>
      <c r="J588" s="5">
        <v>4450</v>
      </c>
      <c r="K588" s="5">
        <v>4090</v>
      </c>
      <c r="L588" s="52">
        <v>8810</v>
      </c>
      <c r="M588" s="5">
        <v>5150</v>
      </c>
      <c r="N588" s="5">
        <v>900</v>
      </c>
      <c r="O588" s="7" t="s">
        <v>32</v>
      </c>
      <c r="P588" s="35"/>
      <c r="Q588" s="65">
        <f t="shared" si="147"/>
        <v>38</v>
      </c>
      <c r="R588" s="36">
        <f t="shared" si="148"/>
        <v>38</v>
      </c>
      <c r="S588" s="36">
        <f t="shared" si="149"/>
        <v>38</v>
      </c>
      <c r="T588" s="36">
        <f t="shared" si="150"/>
        <v>38</v>
      </c>
      <c r="U588" s="36">
        <f t="shared" si="161"/>
        <v>86.289999999999992</v>
      </c>
      <c r="V588" s="36">
        <f t="shared" si="151"/>
        <v>47.152000000000001</v>
      </c>
      <c r="W588" s="36">
        <f t="shared" si="152"/>
        <v>47.79</v>
      </c>
      <c r="X588" s="36">
        <f t="shared" si="153"/>
        <v>46.998000000000005</v>
      </c>
      <c r="Y588" s="36">
        <f t="shared" si="154"/>
        <v>59.082999999999998</v>
      </c>
      <c r="Z588" s="36">
        <f t="shared" si="155"/>
        <v>49.33</v>
      </c>
      <c r="AA588" s="36">
        <f t="shared" si="156"/>
        <v>39.979999999999997</v>
      </c>
      <c r="AB588" s="66">
        <f t="shared" si="157"/>
        <v>38</v>
      </c>
      <c r="AC588" s="19">
        <f t="shared" si="158"/>
        <v>7072.8571428571431</v>
      </c>
      <c r="AD588" s="20">
        <f t="shared" si="159"/>
        <v>49510</v>
      </c>
      <c r="AE588" s="192">
        <f t="shared" si="160"/>
        <v>566.62299999999993</v>
      </c>
    </row>
    <row r="589" spans="1:31" ht="15.4" x14ac:dyDescent="0.45">
      <c r="A589" s="4">
        <v>1</v>
      </c>
      <c r="B589" s="85">
        <v>10151080</v>
      </c>
      <c r="C589" s="91">
        <f t="shared" si="146"/>
        <v>0</v>
      </c>
      <c r="D589" s="50" t="s">
        <v>32</v>
      </c>
      <c r="E589" s="5" t="s">
        <v>32</v>
      </c>
      <c r="F589" s="5" t="s">
        <v>32</v>
      </c>
      <c r="G589" s="5" t="s">
        <v>32</v>
      </c>
      <c r="H589" s="5">
        <v>480</v>
      </c>
      <c r="I589" s="5">
        <v>1060</v>
      </c>
      <c r="J589" s="5">
        <v>280</v>
      </c>
      <c r="K589" s="5">
        <v>3050</v>
      </c>
      <c r="L589" s="52">
        <v>3150</v>
      </c>
      <c r="M589" s="5">
        <v>3700</v>
      </c>
      <c r="N589" s="5">
        <v>5140</v>
      </c>
      <c r="O589" s="7" t="s">
        <v>32</v>
      </c>
      <c r="P589" s="35"/>
      <c r="Q589" s="65">
        <f t="shared" si="147"/>
        <v>38</v>
      </c>
      <c r="R589" s="36">
        <f t="shared" si="148"/>
        <v>38</v>
      </c>
      <c r="S589" s="36">
        <f t="shared" si="149"/>
        <v>38</v>
      </c>
      <c r="T589" s="36">
        <f t="shared" si="150"/>
        <v>38</v>
      </c>
      <c r="U589" s="36">
        <f t="shared" si="161"/>
        <v>39.055999999999997</v>
      </c>
      <c r="V589" s="36">
        <f t="shared" si="151"/>
        <v>40.332000000000001</v>
      </c>
      <c r="W589" s="36">
        <f t="shared" si="152"/>
        <v>38.616</v>
      </c>
      <c r="X589" s="36">
        <f t="shared" si="153"/>
        <v>44.71</v>
      </c>
      <c r="Y589" s="36">
        <f t="shared" si="154"/>
        <v>44.93</v>
      </c>
      <c r="Z589" s="36">
        <f t="shared" si="155"/>
        <v>46.14</v>
      </c>
      <c r="AA589" s="36">
        <f t="shared" si="156"/>
        <v>49.308</v>
      </c>
      <c r="AB589" s="66">
        <f t="shared" si="157"/>
        <v>38</v>
      </c>
      <c r="AC589" s="19">
        <f t="shared" si="158"/>
        <v>2408.5714285714284</v>
      </c>
      <c r="AD589" s="20">
        <f t="shared" si="159"/>
        <v>16860</v>
      </c>
      <c r="AE589" s="192">
        <f t="shared" si="160"/>
        <v>493.09199999999993</v>
      </c>
    </row>
    <row r="590" spans="1:31" ht="15.4" x14ac:dyDescent="0.45">
      <c r="A590" s="4">
        <v>1</v>
      </c>
      <c r="B590" s="85">
        <v>10151081</v>
      </c>
      <c r="C590" s="91">
        <f t="shared" si="146"/>
        <v>0</v>
      </c>
      <c r="D590" s="50" t="s">
        <v>32</v>
      </c>
      <c r="E590" s="5" t="s">
        <v>32</v>
      </c>
      <c r="F590" s="5" t="s">
        <v>32</v>
      </c>
      <c r="G590" s="5" t="s">
        <v>32</v>
      </c>
      <c r="H590" s="5">
        <v>8590</v>
      </c>
      <c r="I590" s="5">
        <v>3520</v>
      </c>
      <c r="J590" s="5">
        <v>9970</v>
      </c>
      <c r="K590" s="5">
        <v>7780</v>
      </c>
      <c r="L590" s="52">
        <v>6040</v>
      </c>
      <c r="M590" s="5">
        <v>7860</v>
      </c>
      <c r="N590" s="5">
        <v>22430</v>
      </c>
      <c r="O590" s="7" t="s">
        <v>32</v>
      </c>
      <c r="P590" s="35"/>
      <c r="Q590" s="65">
        <f t="shared" si="147"/>
        <v>38</v>
      </c>
      <c r="R590" s="36">
        <f t="shared" si="148"/>
        <v>38</v>
      </c>
      <c r="S590" s="36">
        <f t="shared" si="149"/>
        <v>38</v>
      </c>
      <c r="T590" s="36">
        <f t="shared" si="150"/>
        <v>38</v>
      </c>
      <c r="U590" s="36">
        <f t="shared" si="161"/>
        <v>56.897999999999996</v>
      </c>
      <c r="V590" s="36">
        <f t="shared" si="151"/>
        <v>45.744</v>
      </c>
      <c r="W590" s="36">
        <f t="shared" si="152"/>
        <v>64.070999999999998</v>
      </c>
      <c r="X590" s="36">
        <f t="shared" si="153"/>
        <v>55.116</v>
      </c>
      <c r="Y590" s="36">
        <f t="shared" si="154"/>
        <v>51.288000000000004</v>
      </c>
      <c r="Z590" s="36">
        <f t="shared" si="155"/>
        <v>55.292000000000002</v>
      </c>
      <c r="AA590" s="36">
        <f t="shared" si="156"/>
        <v>117.649</v>
      </c>
      <c r="AB590" s="66">
        <f t="shared" si="157"/>
        <v>38</v>
      </c>
      <c r="AC590" s="19">
        <f t="shared" si="158"/>
        <v>9455.7142857142862</v>
      </c>
      <c r="AD590" s="20">
        <f t="shared" si="159"/>
        <v>66190</v>
      </c>
      <c r="AE590" s="192">
        <f t="shared" si="160"/>
        <v>636.05799999999999</v>
      </c>
    </row>
    <row r="591" spans="1:31" ht="15.4" x14ac:dyDescent="0.45">
      <c r="A591" s="4">
        <v>1</v>
      </c>
      <c r="B591" s="85">
        <v>10151082</v>
      </c>
      <c r="C591" s="91">
        <f t="shared" si="146"/>
        <v>0</v>
      </c>
      <c r="D591" s="50" t="s">
        <v>32</v>
      </c>
      <c r="E591" s="5" t="s">
        <v>32</v>
      </c>
      <c r="F591" s="5" t="s">
        <v>32</v>
      </c>
      <c r="G591" s="5" t="s">
        <v>32</v>
      </c>
      <c r="H591" s="5">
        <v>58540</v>
      </c>
      <c r="I591" s="5">
        <v>8910</v>
      </c>
      <c r="J591" s="5">
        <v>17770</v>
      </c>
      <c r="K591" s="5">
        <v>14860</v>
      </c>
      <c r="L591" s="52">
        <v>21040</v>
      </c>
      <c r="M591" s="5">
        <v>18290</v>
      </c>
      <c r="N591" s="5">
        <v>10040</v>
      </c>
      <c r="O591" s="7" t="s">
        <v>32</v>
      </c>
      <c r="P591" s="35"/>
      <c r="Q591" s="65">
        <f t="shared" si="147"/>
        <v>38</v>
      </c>
      <c r="R591" s="36">
        <f t="shared" si="148"/>
        <v>38</v>
      </c>
      <c r="S591" s="36">
        <f t="shared" si="149"/>
        <v>38</v>
      </c>
      <c r="T591" s="36">
        <f t="shared" si="150"/>
        <v>38</v>
      </c>
      <c r="U591" s="36">
        <f t="shared" si="161"/>
        <v>205.72199999999998</v>
      </c>
      <c r="V591" s="36">
        <f t="shared" si="151"/>
        <v>59.512999999999998</v>
      </c>
      <c r="W591" s="36">
        <f t="shared" si="152"/>
        <v>97.61099999999999</v>
      </c>
      <c r="X591" s="36">
        <f t="shared" si="153"/>
        <v>85.097999999999999</v>
      </c>
      <c r="Y591" s="36">
        <f t="shared" si="154"/>
        <v>111.672</v>
      </c>
      <c r="Z591" s="36">
        <f t="shared" si="155"/>
        <v>99.846999999999994</v>
      </c>
      <c r="AA591" s="36">
        <f t="shared" si="156"/>
        <v>64.372</v>
      </c>
      <c r="AB591" s="66">
        <f t="shared" si="157"/>
        <v>38</v>
      </c>
      <c r="AC591" s="19">
        <f t="shared" si="158"/>
        <v>21350</v>
      </c>
      <c r="AD591" s="20">
        <f t="shared" si="159"/>
        <v>149450</v>
      </c>
      <c r="AE591" s="192">
        <f t="shared" si="160"/>
        <v>913.83499999999992</v>
      </c>
    </row>
    <row r="592" spans="1:31" ht="15.4" x14ac:dyDescent="0.45">
      <c r="A592" s="4">
        <v>1</v>
      </c>
      <c r="B592" s="85">
        <v>10151084</v>
      </c>
      <c r="C592" s="91">
        <f t="shared" si="146"/>
        <v>0</v>
      </c>
      <c r="D592" s="50" t="s">
        <v>32</v>
      </c>
      <c r="E592" s="5" t="s">
        <v>32</v>
      </c>
      <c r="F592" s="5" t="s">
        <v>32</v>
      </c>
      <c r="G592" s="5" t="s">
        <v>32</v>
      </c>
      <c r="H592" s="5">
        <v>45740</v>
      </c>
      <c r="I592" s="5">
        <v>4360</v>
      </c>
      <c r="J592" s="5">
        <v>7060</v>
      </c>
      <c r="K592" s="5">
        <v>5860</v>
      </c>
      <c r="L592" s="52">
        <v>11660</v>
      </c>
      <c r="M592" s="5">
        <v>8470</v>
      </c>
      <c r="N592" s="5">
        <v>8600</v>
      </c>
      <c r="O592" s="7" t="s">
        <v>32</v>
      </c>
      <c r="P592" s="35"/>
      <c r="Q592" s="65">
        <f t="shared" si="147"/>
        <v>38</v>
      </c>
      <c r="R592" s="36">
        <f t="shared" si="148"/>
        <v>38</v>
      </c>
      <c r="S592" s="36">
        <f t="shared" si="149"/>
        <v>38</v>
      </c>
      <c r="T592" s="36">
        <f t="shared" si="150"/>
        <v>38</v>
      </c>
      <c r="U592" s="36">
        <f t="shared" si="161"/>
        <v>150.68199999999999</v>
      </c>
      <c r="V592" s="36">
        <f t="shared" si="151"/>
        <v>47.591999999999999</v>
      </c>
      <c r="W592" s="36">
        <f t="shared" si="152"/>
        <v>53.531999999999996</v>
      </c>
      <c r="X592" s="36">
        <f t="shared" si="153"/>
        <v>50.892000000000003</v>
      </c>
      <c r="Y592" s="36">
        <f t="shared" si="154"/>
        <v>71.337999999999994</v>
      </c>
      <c r="Z592" s="36">
        <f t="shared" si="155"/>
        <v>57.621000000000002</v>
      </c>
      <c r="AA592" s="36">
        <f t="shared" si="156"/>
        <v>58.18</v>
      </c>
      <c r="AB592" s="66">
        <f t="shared" si="157"/>
        <v>38</v>
      </c>
      <c r="AC592" s="19">
        <f t="shared" si="158"/>
        <v>13107.142857142857</v>
      </c>
      <c r="AD592" s="20">
        <f t="shared" si="159"/>
        <v>91750</v>
      </c>
      <c r="AE592" s="192">
        <f t="shared" si="160"/>
        <v>679.83699999999988</v>
      </c>
    </row>
    <row r="593" spans="1:31" ht="15.4" x14ac:dyDescent="0.45">
      <c r="A593" s="4">
        <v>1</v>
      </c>
      <c r="B593" s="85">
        <v>10151085</v>
      </c>
      <c r="C593" s="91">
        <f t="shared" si="146"/>
        <v>0</v>
      </c>
      <c r="D593" s="50" t="s">
        <v>32</v>
      </c>
      <c r="E593" s="5" t="s">
        <v>32</v>
      </c>
      <c r="F593" s="5" t="s">
        <v>32</v>
      </c>
      <c r="G593" s="5" t="s">
        <v>32</v>
      </c>
      <c r="H593" s="5">
        <v>6940</v>
      </c>
      <c r="I593" s="5">
        <v>4110</v>
      </c>
      <c r="J593" s="5">
        <v>3190</v>
      </c>
      <c r="K593" s="5">
        <v>10060</v>
      </c>
      <c r="L593" s="52">
        <v>9800</v>
      </c>
      <c r="M593" s="5">
        <v>13970</v>
      </c>
      <c r="N593" s="5">
        <v>4240</v>
      </c>
      <c r="O593" s="7" t="s">
        <v>32</v>
      </c>
      <c r="P593" s="35"/>
      <c r="Q593" s="65">
        <f t="shared" si="147"/>
        <v>38</v>
      </c>
      <c r="R593" s="36">
        <f t="shared" si="148"/>
        <v>38</v>
      </c>
      <c r="S593" s="36">
        <f t="shared" si="149"/>
        <v>38</v>
      </c>
      <c r="T593" s="36">
        <f t="shared" si="150"/>
        <v>38</v>
      </c>
      <c r="U593" s="36">
        <f t="shared" si="161"/>
        <v>53.268000000000001</v>
      </c>
      <c r="V593" s="36">
        <f t="shared" si="151"/>
        <v>47.042000000000002</v>
      </c>
      <c r="W593" s="36">
        <f t="shared" si="152"/>
        <v>45.018000000000001</v>
      </c>
      <c r="X593" s="36">
        <f t="shared" si="153"/>
        <v>64.457999999999998</v>
      </c>
      <c r="Y593" s="36">
        <f t="shared" si="154"/>
        <v>63.34</v>
      </c>
      <c r="Z593" s="36">
        <f t="shared" si="155"/>
        <v>81.271000000000001</v>
      </c>
      <c r="AA593" s="36">
        <f t="shared" si="156"/>
        <v>47.328000000000003</v>
      </c>
      <c r="AB593" s="66">
        <f t="shared" si="157"/>
        <v>38</v>
      </c>
      <c r="AC593" s="19">
        <f t="shared" si="158"/>
        <v>7472.8571428571431</v>
      </c>
      <c r="AD593" s="20">
        <f t="shared" si="159"/>
        <v>52310</v>
      </c>
      <c r="AE593" s="192">
        <f t="shared" si="160"/>
        <v>591.72500000000002</v>
      </c>
    </row>
    <row r="594" spans="1:31" ht="15.4" x14ac:dyDescent="0.45">
      <c r="A594" s="4">
        <v>1</v>
      </c>
      <c r="B594" s="85">
        <v>10151086</v>
      </c>
      <c r="C594" s="91">
        <f t="shared" si="146"/>
        <v>0</v>
      </c>
      <c r="D594" s="50" t="s">
        <v>32</v>
      </c>
      <c r="E594" s="5" t="s">
        <v>32</v>
      </c>
      <c r="F594" s="5" t="s">
        <v>32</v>
      </c>
      <c r="G594" s="5" t="s">
        <v>32</v>
      </c>
      <c r="H594" s="5">
        <v>8030</v>
      </c>
      <c r="I594" s="5">
        <v>610</v>
      </c>
      <c r="J594" s="5">
        <v>3040</v>
      </c>
      <c r="K594" s="5">
        <v>270</v>
      </c>
      <c r="L594" s="52">
        <v>1530</v>
      </c>
      <c r="M594" s="5">
        <v>1070</v>
      </c>
      <c r="N594" s="5">
        <v>610</v>
      </c>
      <c r="O594" s="7" t="s">
        <v>32</v>
      </c>
      <c r="P594" s="35"/>
      <c r="Q594" s="65">
        <f t="shared" si="147"/>
        <v>38</v>
      </c>
      <c r="R594" s="36">
        <f t="shared" si="148"/>
        <v>38</v>
      </c>
      <c r="S594" s="36">
        <f t="shared" si="149"/>
        <v>38</v>
      </c>
      <c r="T594" s="36">
        <f t="shared" si="150"/>
        <v>38</v>
      </c>
      <c r="U594" s="36">
        <f t="shared" si="161"/>
        <v>55.665999999999997</v>
      </c>
      <c r="V594" s="36">
        <f t="shared" si="151"/>
        <v>39.341999999999999</v>
      </c>
      <c r="W594" s="36">
        <f t="shared" si="152"/>
        <v>44.688000000000002</v>
      </c>
      <c r="X594" s="36">
        <f t="shared" si="153"/>
        <v>38.594000000000001</v>
      </c>
      <c r="Y594" s="36">
        <f t="shared" si="154"/>
        <v>41.366</v>
      </c>
      <c r="Z594" s="36">
        <f t="shared" si="155"/>
        <v>40.353999999999999</v>
      </c>
      <c r="AA594" s="36">
        <f t="shared" si="156"/>
        <v>39.341999999999999</v>
      </c>
      <c r="AB594" s="66">
        <f t="shared" si="157"/>
        <v>38</v>
      </c>
      <c r="AC594" s="19">
        <f t="shared" si="158"/>
        <v>2165.7142857142858</v>
      </c>
      <c r="AD594" s="20">
        <f t="shared" si="159"/>
        <v>15160</v>
      </c>
      <c r="AE594" s="192">
        <f t="shared" si="160"/>
        <v>489.35199999999992</v>
      </c>
    </row>
    <row r="595" spans="1:31" ht="15.4" x14ac:dyDescent="0.45">
      <c r="A595" s="4">
        <v>1</v>
      </c>
      <c r="B595" s="85">
        <v>10151087</v>
      </c>
      <c r="C595" s="91">
        <f t="shared" si="146"/>
        <v>0</v>
      </c>
      <c r="D595" s="50" t="s">
        <v>32</v>
      </c>
      <c r="E595" s="5" t="s">
        <v>32</v>
      </c>
      <c r="F595" s="5" t="s">
        <v>32</v>
      </c>
      <c r="G595" s="5" t="s">
        <v>32</v>
      </c>
      <c r="H595" s="5">
        <v>26010</v>
      </c>
      <c r="I595" s="5">
        <v>15870</v>
      </c>
      <c r="J595" s="5">
        <v>19940</v>
      </c>
      <c r="K595" s="5">
        <v>20570</v>
      </c>
      <c r="L595" s="52">
        <v>22700</v>
      </c>
      <c r="M595" s="5">
        <v>17360</v>
      </c>
      <c r="N595" s="5">
        <v>5580</v>
      </c>
      <c r="O595" s="7" t="s">
        <v>32</v>
      </c>
      <c r="P595" s="35"/>
      <c r="Q595" s="65">
        <f t="shared" si="147"/>
        <v>38</v>
      </c>
      <c r="R595" s="36">
        <f t="shared" si="148"/>
        <v>38</v>
      </c>
      <c r="S595" s="36">
        <f t="shared" si="149"/>
        <v>38</v>
      </c>
      <c r="T595" s="36">
        <f t="shared" si="150"/>
        <v>38</v>
      </c>
      <c r="U595" s="36">
        <f t="shared" si="161"/>
        <v>95.222000000000008</v>
      </c>
      <c r="V595" s="36">
        <f t="shared" si="151"/>
        <v>89.441000000000003</v>
      </c>
      <c r="W595" s="36">
        <f t="shared" si="152"/>
        <v>106.94200000000001</v>
      </c>
      <c r="X595" s="36">
        <f t="shared" si="153"/>
        <v>109.65100000000001</v>
      </c>
      <c r="Y595" s="36">
        <f t="shared" si="154"/>
        <v>118.81</v>
      </c>
      <c r="Z595" s="36">
        <f t="shared" si="155"/>
        <v>95.847999999999999</v>
      </c>
      <c r="AA595" s="36">
        <f t="shared" si="156"/>
        <v>50.276000000000003</v>
      </c>
      <c r="AB595" s="66">
        <f t="shared" si="157"/>
        <v>38</v>
      </c>
      <c r="AC595" s="19">
        <f t="shared" si="158"/>
        <v>18290</v>
      </c>
      <c r="AD595" s="20">
        <f t="shared" si="159"/>
        <v>128030</v>
      </c>
      <c r="AE595" s="192">
        <f t="shared" si="160"/>
        <v>856.18999999999994</v>
      </c>
    </row>
    <row r="596" spans="1:31" ht="15.4" x14ac:dyDescent="0.45">
      <c r="A596" s="4">
        <v>1</v>
      </c>
      <c r="B596" s="85">
        <v>17574494</v>
      </c>
      <c r="C596" s="91">
        <f t="shared" si="146"/>
        <v>0</v>
      </c>
      <c r="D596" s="50" t="s">
        <v>32</v>
      </c>
      <c r="E596" s="5" t="s">
        <v>32</v>
      </c>
      <c r="F596" s="5" t="s">
        <v>32</v>
      </c>
      <c r="G596" s="5" t="s">
        <v>32</v>
      </c>
      <c r="H596" s="5">
        <v>7800</v>
      </c>
      <c r="I596" s="5">
        <v>110100</v>
      </c>
      <c r="J596" s="5">
        <v>176700</v>
      </c>
      <c r="K596" s="5">
        <v>104300</v>
      </c>
      <c r="L596" s="52">
        <v>115700</v>
      </c>
      <c r="M596" s="5">
        <v>133600</v>
      </c>
      <c r="N596" s="5">
        <v>12000</v>
      </c>
      <c r="O596" s="7" t="s">
        <v>32</v>
      </c>
      <c r="P596" s="35"/>
      <c r="Q596" s="65">
        <f t="shared" si="147"/>
        <v>38</v>
      </c>
      <c r="R596" s="36">
        <f t="shared" si="148"/>
        <v>38</v>
      </c>
      <c r="S596" s="36">
        <f t="shared" si="149"/>
        <v>38</v>
      </c>
      <c r="T596" s="36">
        <f t="shared" si="150"/>
        <v>38</v>
      </c>
      <c r="U596" s="36">
        <f t="shared" si="161"/>
        <v>55.16</v>
      </c>
      <c r="V596" s="36">
        <f t="shared" si="151"/>
        <v>751.60299999999995</v>
      </c>
      <c r="W596" s="36">
        <f t="shared" si="152"/>
        <v>1246.4409999999998</v>
      </c>
      <c r="X596" s="36">
        <f t="shared" si="153"/>
        <v>708.50900000000001</v>
      </c>
      <c r="Y596" s="36">
        <f t="shared" si="154"/>
        <v>793.21100000000001</v>
      </c>
      <c r="Z596" s="36">
        <f t="shared" si="155"/>
        <v>926.20799999999997</v>
      </c>
      <c r="AA596" s="36">
        <f t="shared" si="156"/>
        <v>72.8</v>
      </c>
      <c r="AB596" s="66">
        <f t="shared" si="157"/>
        <v>38</v>
      </c>
      <c r="AC596" s="19">
        <f t="shared" si="158"/>
        <v>94314.28571428571</v>
      </c>
      <c r="AD596" s="20">
        <f t="shared" si="159"/>
        <v>660200</v>
      </c>
      <c r="AE596" s="192">
        <f t="shared" si="160"/>
        <v>4743.9319999999998</v>
      </c>
    </row>
    <row r="597" spans="1:31" ht="15.4" x14ac:dyDescent="0.45">
      <c r="A597" s="4">
        <v>1</v>
      </c>
      <c r="B597" s="85">
        <v>41411013</v>
      </c>
      <c r="C597" s="91">
        <f t="shared" si="146"/>
        <v>0</v>
      </c>
      <c r="D597" s="50" t="s">
        <v>32</v>
      </c>
      <c r="E597" s="5" t="s">
        <v>32</v>
      </c>
      <c r="F597" s="5" t="s">
        <v>32</v>
      </c>
      <c r="G597" s="5" t="s">
        <v>32</v>
      </c>
      <c r="H597" s="5">
        <v>26140</v>
      </c>
      <c r="I597" s="5">
        <v>12180</v>
      </c>
      <c r="J597" s="5">
        <v>24170</v>
      </c>
      <c r="K597" s="5">
        <v>35380</v>
      </c>
      <c r="L597" s="52">
        <v>33080</v>
      </c>
      <c r="M597" s="5">
        <v>38120</v>
      </c>
      <c r="N597" s="5">
        <v>7040</v>
      </c>
      <c r="O597" s="7" t="s">
        <v>32</v>
      </c>
      <c r="P597" s="35"/>
      <c r="Q597" s="65">
        <f t="shared" si="147"/>
        <v>38</v>
      </c>
      <c r="R597" s="36">
        <f t="shared" si="148"/>
        <v>38</v>
      </c>
      <c r="S597" s="36">
        <f t="shared" si="149"/>
        <v>38</v>
      </c>
      <c r="T597" s="36">
        <f t="shared" si="150"/>
        <v>38</v>
      </c>
      <c r="U597" s="36">
        <f t="shared" si="161"/>
        <v>95.50800000000001</v>
      </c>
      <c r="V597" s="36">
        <f t="shared" si="151"/>
        <v>73.573999999999998</v>
      </c>
      <c r="W597" s="36">
        <f t="shared" si="152"/>
        <v>125.131</v>
      </c>
      <c r="X597" s="36">
        <f t="shared" si="153"/>
        <v>196.43340000000001</v>
      </c>
      <c r="Y597" s="36">
        <f t="shared" si="154"/>
        <v>179.34440000000001</v>
      </c>
      <c r="Z597" s="36">
        <f t="shared" si="155"/>
        <v>216.79159999999999</v>
      </c>
      <c r="AA597" s="36">
        <f t="shared" si="156"/>
        <v>53.488</v>
      </c>
      <c r="AB597" s="66">
        <f t="shared" si="157"/>
        <v>38</v>
      </c>
      <c r="AC597" s="19">
        <f t="shared" si="158"/>
        <v>25158.571428571428</v>
      </c>
      <c r="AD597" s="20">
        <f t="shared" si="159"/>
        <v>176110</v>
      </c>
      <c r="AE597" s="192">
        <f t="shared" si="160"/>
        <v>1130.2704000000001</v>
      </c>
    </row>
    <row r="598" spans="1:31" ht="15.4" x14ac:dyDescent="0.45">
      <c r="A598" s="4">
        <v>1</v>
      </c>
      <c r="B598" s="85">
        <v>79529680</v>
      </c>
      <c r="C598" s="91">
        <f t="shared" si="146"/>
        <v>0</v>
      </c>
      <c r="D598" s="50" t="s">
        <v>32</v>
      </c>
      <c r="E598" s="5" t="s">
        <v>32</v>
      </c>
      <c r="F598" s="5" t="s">
        <v>32</v>
      </c>
      <c r="G598" s="5" t="s">
        <v>32</v>
      </c>
      <c r="H598" s="5">
        <v>4120</v>
      </c>
      <c r="I598" s="5">
        <v>1330</v>
      </c>
      <c r="J598" s="5">
        <v>3260</v>
      </c>
      <c r="K598" s="5">
        <v>1500</v>
      </c>
      <c r="L598" s="52">
        <v>5650</v>
      </c>
      <c r="M598" s="5">
        <v>10408</v>
      </c>
      <c r="N598" s="5">
        <v>5255</v>
      </c>
      <c r="O598" s="7" t="s">
        <v>32</v>
      </c>
      <c r="P598" s="35"/>
      <c r="Q598" s="65">
        <f t="shared" si="147"/>
        <v>38</v>
      </c>
      <c r="R598" s="36">
        <f t="shared" si="148"/>
        <v>38</v>
      </c>
      <c r="S598" s="36">
        <f t="shared" si="149"/>
        <v>38</v>
      </c>
      <c r="T598" s="36">
        <f t="shared" si="150"/>
        <v>38</v>
      </c>
      <c r="U598" s="36">
        <f t="shared" si="161"/>
        <v>47.064</v>
      </c>
      <c r="V598" s="36">
        <f t="shared" si="151"/>
        <v>40.926000000000002</v>
      </c>
      <c r="W598" s="36">
        <f t="shared" si="152"/>
        <v>45.171999999999997</v>
      </c>
      <c r="X598" s="36">
        <f t="shared" si="153"/>
        <v>41.3</v>
      </c>
      <c r="Y598" s="36">
        <f t="shared" si="154"/>
        <v>50.43</v>
      </c>
      <c r="Z598" s="36">
        <f t="shared" si="155"/>
        <v>65.954400000000007</v>
      </c>
      <c r="AA598" s="36">
        <f t="shared" si="156"/>
        <v>49.561</v>
      </c>
      <c r="AB598" s="66">
        <f t="shared" si="157"/>
        <v>38</v>
      </c>
      <c r="AC598" s="19">
        <f t="shared" si="158"/>
        <v>4503.2857142857147</v>
      </c>
      <c r="AD598" s="20">
        <f t="shared" si="159"/>
        <v>31523</v>
      </c>
      <c r="AE598" s="192">
        <f t="shared" si="160"/>
        <v>530.40740000000005</v>
      </c>
    </row>
    <row r="599" spans="1:31" ht="15.4" x14ac:dyDescent="0.45">
      <c r="A599" s="4">
        <v>1</v>
      </c>
      <c r="B599" s="85">
        <v>80826086</v>
      </c>
      <c r="C599" s="91">
        <f t="shared" si="146"/>
        <v>0</v>
      </c>
      <c r="D599" s="50" t="s">
        <v>32</v>
      </c>
      <c r="E599" s="5" t="s">
        <v>32</v>
      </c>
      <c r="F599" s="5" t="s">
        <v>32</v>
      </c>
      <c r="G599" s="5" t="s">
        <v>32</v>
      </c>
      <c r="H599" s="5">
        <v>15800</v>
      </c>
      <c r="I599" s="5">
        <v>7640</v>
      </c>
      <c r="J599" s="5">
        <v>14840</v>
      </c>
      <c r="K599" s="5">
        <v>12650</v>
      </c>
      <c r="L599" s="52">
        <v>10940</v>
      </c>
      <c r="M599" s="5">
        <v>7793</v>
      </c>
      <c r="N599" s="5">
        <v>4055</v>
      </c>
      <c r="O599" s="7" t="s">
        <v>32</v>
      </c>
      <c r="P599" s="35"/>
      <c r="Q599" s="65">
        <f t="shared" si="147"/>
        <v>38</v>
      </c>
      <c r="R599" s="36">
        <f t="shared" si="148"/>
        <v>38</v>
      </c>
      <c r="S599" s="36">
        <f t="shared" si="149"/>
        <v>38</v>
      </c>
      <c r="T599" s="36">
        <f t="shared" si="150"/>
        <v>38</v>
      </c>
      <c r="U599" s="36">
        <f t="shared" si="161"/>
        <v>72.760000000000005</v>
      </c>
      <c r="V599" s="36">
        <f t="shared" si="151"/>
        <v>54.808</v>
      </c>
      <c r="W599" s="36">
        <f t="shared" si="152"/>
        <v>85.012</v>
      </c>
      <c r="X599" s="36">
        <f t="shared" si="153"/>
        <v>75.594999999999999</v>
      </c>
      <c r="Y599" s="36">
        <f t="shared" si="154"/>
        <v>68.242000000000004</v>
      </c>
      <c r="Z599" s="36">
        <f t="shared" si="155"/>
        <v>55.144599999999997</v>
      </c>
      <c r="AA599" s="36">
        <f t="shared" si="156"/>
        <v>46.920999999999999</v>
      </c>
      <c r="AB599" s="66">
        <f t="shared" si="157"/>
        <v>38</v>
      </c>
      <c r="AC599" s="19">
        <f t="shared" si="158"/>
        <v>10531.142857142857</v>
      </c>
      <c r="AD599" s="20">
        <f t="shared" si="159"/>
        <v>73718</v>
      </c>
      <c r="AE599" s="192">
        <f t="shared" si="160"/>
        <v>648.48260000000005</v>
      </c>
    </row>
    <row r="600" spans="1:31" ht="15.4" x14ac:dyDescent="0.45">
      <c r="A600" s="4">
        <v>1</v>
      </c>
      <c r="B600" s="85">
        <v>81266971</v>
      </c>
      <c r="C600" s="91">
        <f t="shared" si="146"/>
        <v>0</v>
      </c>
      <c r="D600" s="50" t="s">
        <v>32</v>
      </c>
      <c r="E600" s="5" t="s">
        <v>32</v>
      </c>
      <c r="F600" s="5" t="s">
        <v>32</v>
      </c>
      <c r="G600" s="5" t="s">
        <v>32</v>
      </c>
      <c r="H600" s="5">
        <v>27800</v>
      </c>
      <c r="I600" s="5">
        <v>8360</v>
      </c>
      <c r="J600" s="5">
        <v>9110</v>
      </c>
      <c r="K600" s="5">
        <v>6200</v>
      </c>
      <c r="L600" s="52">
        <v>10570</v>
      </c>
      <c r="M600" s="5">
        <v>14589</v>
      </c>
      <c r="N600" s="5">
        <v>5473</v>
      </c>
      <c r="O600" s="7" t="s">
        <v>32</v>
      </c>
      <c r="P600" s="35"/>
      <c r="Q600" s="65">
        <f t="shared" si="147"/>
        <v>38</v>
      </c>
      <c r="R600" s="36">
        <f t="shared" si="148"/>
        <v>38</v>
      </c>
      <c r="S600" s="36">
        <f t="shared" si="149"/>
        <v>38</v>
      </c>
      <c r="T600" s="36">
        <f t="shared" si="150"/>
        <v>38</v>
      </c>
      <c r="U600" s="36">
        <f t="shared" si="161"/>
        <v>99.16</v>
      </c>
      <c r="V600" s="36">
        <f t="shared" si="151"/>
        <v>57.148000000000003</v>
      </c>
      <c r="W600" s="36">
        <f t="shared" si="152"/>
        <v>60.373000000000005</v>
      </c>
      <c r="X600" s="36">
        <f t="shared" si="153"/>
        <v>51.64</v>
      </c>
      <c r="Y600" s="36">
        <f t="shared" si="154"/>
        <v>66.650999999999996</v>
      </c>
      <c r="Z600" s="36">
        <f t="shared" si="155"/>
        <v>83.932699999999997</v>
      </c>
      <c r="AA600" s="36">
        <f t="shared" si="156"/>
        <v>50.040599999999998</v>
      </c>
      <c r="AB600" s="66">
        <f t="shared" si="157"/>
        <v>38</v>
      </c>
      <c r="AC600" s="19">
        <f t="shared" si="158"/>
        <v>11728.857142857143</v>
      </c>
      <c r="AD600" s="20">
        <f t="shared" si="159"/>
        <v>82102</v>
      </c>
      <c r="AE600" s="192">
        <f t="shared" si="160"/>
        <v>658.94529999999997</v>
      </c>
    </row>
    <row r="601" spans="1:31" ht="15.4" x14ac:dyDescent="0.45">
      <c r="A601" s="4">
        <v>1</v>
      </c>
      <c r="B601" s="85">
        <v>81266972</v>
      </c>
      <c r="C601" s="91">
        <f t="shared" si="146"/>
        <v>0</v>
      </c>
      <c r="D601" s="50" t="s">
        <v>32</v>
      </c>
      <c r="E601" s="5" t="s">
        <v>32</v>
      </c>
      <c r="F601" s="5" t="s">
        <v>32</v>
      </c>
      <c r="G601" s="5" t="s">
        <v>32</v>
      </c>
      <c r="H601" s="5">
        <v>16340</v>
      </c>
      <c r="I601" s="5">
        <v>1010</v>
      </c>
      <c r="J601" s="5">
        <v>1680</v>
      </c>
      <c r="K601" s="5">
        <v>4610</v>
      </c>
      <c r="L601" s="52">
        <v>4750</v>
      </c>
      <c r="M601" s="5">
        <v>2332</v>
      </c>
      <c r="N601" s="5">
        <v>624</v>
      </c>
      <c r="O601" s="7" t="s">
        <v>32</v>
      </c>
      <c r="P601" s="35"/>
      <c r="Q601" s="65">
        <f t="shared" si="147"/>
        <v>38</v>
      </c>
      <c r="R601" s="36">
        <f t="shared" si="148"/>
        <v>38</v>
      </c>
      <c r="S601" s="36">
        <f t="shared" si="149"/>
        <v>38</v>
      </c>
      <c r="T601" s="36">
        <f t="shared" si="150"/>
        <v>38</v>
      </c>
      <c r="U601" s="36">
        <f t="shared" si="161"/>
        <v>73.948000000000008</v>
      </c>
      <c r="V601" s="36">
        <f t="shared" si="151"/>
        <v>40.222000000000001</v>
      </c>
      <c r="W601" s="36">
        <f t="shared" si="152"/>
        <v>41.695999999999998</v>
      </c>
      <c r="X601" s="36">
        <f t="shared" si="153"/>
        <v>48.142000000000003</v>
      </c>
      <c r="Y601" s="36">
        <f t="shared" si="154"/>
        <v>48.45</v>
      </c>
      <c r="Z601" s="36">
        <f t="shared" si="155"/>
        <v>43.130400000000002</v>
      </c>
      <c r="AA601" s="36">
        <f t="shared" si="156"/>
        <v>39.372799999999998</v>
      </c>
      <c r="AB601" s="66">
        <f t="shared" si="157"/>
        <v>38</v>
      </c>
      <c r="AC601" s="19">
        <f t="shared" si="158"/>
        <v>4478</v>
      </c>
      <c r="AD601" s="20">
        <f t="shared" si="159"/>
        <v>31346</v>
      </c>
      <c r="AE601" s="192">
        <f t="shared" si="160"/>
        <v>524.96119999999996</v>
      </c>
    </row>
    <row r="602" spans="1:31" ht="15.4" x14ac:dyDescent="0.45">
      <c r="A602" s="4">
        <v>1</v>
      </c>
      <c r="B602" s="85">
        <v>81266973</v>
      </c>
      <c r="C602" s="91">
        <f t="shared" si="146"/>
        <v>0</v>
      </c>
      <c r="D602" s="50" t="s">
        <v>32</v>
      </c>
      <c r="E602" s="5" t="s">
        <v>32</v>
      </c>
      <c r="F602" s="5" t="s">
        <v>32</v>
      </c>
      <c r="G602" s="5" t="s">
        <v>32</v>
      </c>
      <c r="H602" s="5">
        <v>21470</v>
      </c>
      <c r="I602" s="5">
        <v>430</v>
      </c>
      <c r="J602" s="5">
        <v>17270</v>
      </c>
      <c r="K602" s="5">
        <v>16010</v>
      </c>
      <c r="L602" s="52">
        <v>15690</v>
      </c>
      <c r="M602" s="5">
        <v>15776</v>
      </c>
      <c r="N602" s="5">
        <v>13710</v>
      </c>
      <c r="O602" s="7" t="s">
        <v>32</v>
      </c>
      <c r="P602" s="35"/>
      <c r="Q602" s="65">
        <f t="shared" si="147"/>
        <v>38</v>
      </c>
      <c r="R602" s="36">
        <f t="shared" si="148"/>
        <v>38</v>
      </c>
      <c r="S602" s="36">
        <f t="shared" si="149"/>
        <v>38</v>
      </c>
      <c r="T602" s="36">
        <f t="shared" si="150"/>
        <v>38</v>
      </c>
      <c r="U602" s="36">
        <f t="shared" si="161"/>
        <v>85.234000000000009</v>
      </c>
      <c r="V602" s="36">
        <f t="shared" si="151"/>
        <v>38.945999999999998</v>
      </c>
      <c r="W602" s="36">
        <f t="shared" si="152"/>
        <v>95.460999999999999</v>
      </c>
      <c r="X602" s="36">
        <f t="shared" si="153"/>
        <v>90.043000000000006</v>
      </c>
      <c r="Y602" s="36">
        <f t="shared" si="154"/>
        <v>88.667000000000002</v>
      </c>
      <c r="Z602" s="36">
        <f t="shared" si="155"/>
        <v>89.036799999999999</v>
      </c>
      <c r="AA602" s="36">
        <f t="shared" si="156"/>
        <v>80.152999999999992</v>
      </c>
      <c r="AB602" s="66">
        <f t="shared" si="157"/>
        <v>38</v>
      </c>
      <c r="AC602" s="19">
        <f t="shared" si="158"/>
        <v>14336.571428571429</v>
      </c>
      <c r="AD602" s="20">
        <f t="shared" si="159"/>
        <v>100356</v>
      </c>
      <c r="AE602" s="192">
        <f t="shared" si="160"/>
        <v>757.54079999999999</v>
      </c>
    </row>
    <row r="603" spans="1:31" ht="15.4" x14ac:dyDescent="0.45">
      <c r="A603" s="4">
        <v>1</v>
      </c>
      <c r="B603" s="85">
        <v>81266974</v>
      </c>
      <c r="C603" s="91">
        <f t="shared" si="146"/>
        <v>0</v>
      </c>
      <c r="D603" s="50" t="s">
        <v>32</v>
      </c>
      <c r="E603" s="5" t="s">
        <v>32</v>
      </c>
      <c r="F603" s="5" t="s">
        <v>32</v>
      </c>
      <c r="G603" s="5" t="s">
        <v>32</v>
      </c>
      <c r="H603" s="5">
        <v>12330</v>
      </c>
      <c r="I603" s="5">
        <v>2990</v>
      </c>
      <c r="J603" s="5">
        <v>20070</v>
      </c>
      <c r="K603" s="5">
        <v>39240</v>
      </c>
      <c r="L603" s="52">
        <v>42280</v>
      </c>
      <c r="M603" s="5">
        <v>3843</v>
      </c>
      <c r="N603" s="5">
        <v>32196</v>
      </c>
      <c r="O603" s="7" t="s">
        <v>32</v>
      </c>
      <c r="P603" s="35"/>
      <c r="Q603" s="65">
        <f t="shared" si="147"/>
        <v>38</v>
      </c>
      <c r="R603" s="36">
        <f t="shared" si="148"/>
        <v>38</v>
      </c>
      <c r="S603" s="36">
        <f t="shared" si="149"/>
        <v>38</v>
      </c>
      <c r="T603" s="36">
        <f t="shared" si="150"/>
        <v>38</v>
      </c>
      <c r="U603" s="36">
        <f t="shared" si="161"/>
        <v>65.126000000000005</v>
      </c>
      <c r="V603" s="36">
        <f t="shared" si="151"/>
        <v>44.578000000000003</v>
      </c>
      <c r="W603" s="36">
        <f t="shared" si="152"/>
        <v>107.501</v>
      </c>
      <c r="X603" s="36">
        <f t="shared" si="153"/>
        <v>225.11320000000001</v>
      </c>
      <c r="Y603" s="36">
        <f t="shared" si="154"/>
        <v>247.7004</v>
      </c>
      <c r="Z603" s="36">
        <f t="shared" si="155"/>
        <v>46.454599999999999</v>
      </c>
      <c r="AA603" s="36">
        <f t="shared" si="156"/>
        <v>172.77627999999999</v>
      </c>
      <c r="AB603" s="66">
        <f t="shared" si="157"/>
        <v>38</v>
      </c>
      <c r="AC603" s="19">
        <f t="shared" si="158"/>
        <v>21849.857142857141</v>
      </c>
      <c r="AD603" s="20">
        <f t="shared" si="159"/>
        <v>152949</v>
      </c>
      <c r="AE603" s="192">
        <f t="shared" si="160"/>
        <v>1099.2494800000002</v>
      </c>
    </row>
    <row r="604" spans="1:31" ht="15.4" x14ac:dyDescent="0.45">
      <c r="A604" s="4">
        <v>1</v>
      </c>
      <c r="B604" s="85">
        <v>81266975</v>
      </c>
      <c r="C604" s="91">
        <f t="shared" si="146"/>
        <v>0</v>
      </c>
      <c r="D604" s="50" t="s">
        <v>32</v>
      </c>
      <c r="E604" s="5" t="s">
        <v>32</v>
      </c>
      <c r="F604" s="5" t="s">
        <v>32</v>
      </c>
      <c r="G604" s="5" t="s">
        <v>32</v>
      </c>
      <c r="H604" s="5">
        <v>40330</v>
      </c>
      <c r="I604" s="5">
        <v>23040</v>
      </c>
      <c r="J604" s="5">
        <v>22310</v>
      </c>
      <c r="K604" s="5">
        <v>20160</v>
      </c>
      <c r="L604" s="52">
        <v>21845</v>
      </c>
      <c r="M604" s="5">
        <v>19482</v>
      </c>
      <c r="N604" s="5">
        <v>9357</v>
      </c>
      <c r="O604" s="7" t="s">
        <v>32</v>
      </c>
      <c r="P604" s="35"/>
      <c r="Q604" s="65">
        <f t="shared" si="147"/>
        <v>38</v>
      </c>
      <c r="R604" s="36">
        <f t="shared" si="148"/>
        <v>38</v>
      </c>
      <c r="S604" s="36">
        <f t="shared" si="149"/>
        <v>38</v>
      </c>
      <c r="T604" s="36">
        <f t="shared" si="150"/>
        <v>38</v>
      </c>
      <c r="U604" s="36">
        <f t="shared" si="161"/>
        <v>127.419</v>
      </c>
      <c r="V604" s="36">
        <f t="shared" si="151"/>
        <v>120.27199999999999</v>
      </c>
      <c r="W604" s="36">
        <f t="shared" si="152"/>
        <v>117.13300000000001</v>
      </c>
      <c r="X604" s="36">
        <f t="shared" si="153"/>
        <v>107.88800000000001</v>
      </c>
      <c r="Y604" s="36">
        <f t="shared" si="154"/>
        <v>115.1335</v>
      </c>
      <c r="Z604" s="36">
        <f t="shared" si="155"/>
        <v>104.9726</v>
      </c>
      <c r="AA604" s="36">
        <f t="shared" si="156"/>
        <v>61.435099999999998</v>
      </c>
      <c r="AB604" s="66">
        <f t="shared" si="157"/>
        <v>38</v>
      </c>
      <c r="AC604" s="19">
        <f t="shared" si="158"/>
        <v>22360.571428571428</v>
      </c>
      <c r="AD604" s="20">
        <f t="shared" si="159"/>
        <v>156524</v>
      </c>
      <c r="AE604" s="192">
        <f t="shared" si="160"/>
        <v>944.25319999999999</v>
      </c>
    </row>
    <row r="605" spans="1:31" ht="15.4" x14ac:dyDescent="0.45">
      <c r="A605" s="4">
        <v>1</v>
      </c>
      <c r="B605" s="85">
        <v>81266976</v>
      </c>
      <c r="C605" s="91">
        <f t="shared" si="146"/>
        <v>0</v>
      </c>
      <c r="D605" s="50" t="s">
        <v>32</v>
      </c>
      <c r="E605" s="5" t="s">
        <v>32</v>
      </c>
      <c r="F605" s="5" t="s">
        <v>32</v>
      </c>
      <c r="G605" s="5" t="s">
        <v>32</v>
      </c>
      <c r="H605" s="5">
        <v>70</v>
      </c>
      <c r="I605" s="5">
        <v>47670</v>
      </c>
      <c r="J605" s="5">
        <v>136200</v>
      </c>
      <c r="K605" s="5">
        <v>145330</v>
      </c>
      <c r="L605" s="52">
        <v>195080</v>
      </c>
      <c r="M605" s="5">
        <v>8036</v>
      </c>
      <c r="N605" s="5">
        <v>32301</v>
      </c>
      <c r="O605" s="7" t="s">
        <v>32</v>
      </c>
      <c r="P605" s="35"/>
      <c r="Q605" s="65">
        <f t="shared" si="147"/>
        <v>38</v>
      </c>
      <c r="R605" s="36">
        <f t="shared" si="148"/>
        <v>38</v>
      </c>
      <c r="S605" s="36">
        <f t="shared" si="149"/>
        <v>38</v>
      </c>
      <c r="T605" s="36">
        <f t="shared" si="150"/>
        <v>38</v>
      </c>
      <c r="U605" s="36">
        <f t="shared" si="161"/>
        <v>38.154000000000003</v>
      </c>
      <c r="V605" s="36">
        <f t="shared" si="151"/>
        <v>287.74810000000002</v>
      </c>
      <c r="W605" s="36">
        <f t="shared" si="152"/>
        <v>945.52600000000007</v>
      </c>
      <c r="X605" s="36">
        <f t="shared" si="153"/>
        <v>1013.3619</v>
      </c>
      <c r="Y605" s="36">
        <f t="shared" si="154"/>
        <v>1383.0044</v>
      </c>
      <c r="Z605" s="36">
        <f t="shared" si="155"/>
        <v>55.754800000000003</v>
      </c>
      <c r="AA605" s="36">
        <f t="shared" si="156"/>
        <v>173.55643000000001</v>
      </c>
      <c r="AB605" s="66">
        <f t="shared" si="157"/>
        <v>38</v>
      </c>
      <c r="AC605" s="19">
        <f t="shared" si="158"/>
        <v>80669.571428571435</v>
      </c>
      <c r="AD605" s="20">
        <f t="shared" si="159"/>
        <v>564687</v>
      </c>
      <c r="AE605" s="192">
        <f t="shared" si="160"/>
        <v>4087.10563</v>
      </c>
    </row>
    <row r="606" spans="1:31" ht="15.4" x14ac:dyDescent="0.45">
      <c r="A606" s="4">
        <v>1</v>
      </c>
      <c r="B606" s="85">
        <v>81266977</v>
      </c>
      <c r="C606" s="91">
        <f t="shared" si="146"/>
        <v>0</v>
      </c>
      <c r="D606" s="50" t="s">
        <v>32</v>
      </c>
      <c r="E606" s="5" t="s">
        <v>32</v>
      </c>
      <c r="F606" s="5" t="s">
        <v>32</v>
      </c>
      <c r="G606" s="5" t="s">
        <v>32</v>
      </c>
      <c r="H606" s="5">
        <v>3950</v>
      </c>
      <c r="I606" s="5">
        <v>7480</v>
      </c>
      <c r="J606" s="5">
        <v>6520</v>
      </c>
      <c r="K606" s="5">
        <v>7240</v>
      </c>
      <c r="L606" s="52">
        <v>7690</v>
      </c>
      <c r="M606" s="5">
        <v>6393</v>
      </c>
      <c r="N606" s="5">
        <v>3722</v>
      </c>
      <c r="O606" s="7" t="s">
        <v>32</v>
      </c>
      <c r="P606" s="35"/>
      <c r="Q606" s="65">
        <f t="shared" si="147"/>
        <v>38</v>
      </c>
      <c r="R606" s="36">
        <f t="shared" si="148"/>
        <v>38</v>
      </c>
      <c r="S606" s="36">
        <f t="shared" si="149"/>
        <v>38</v>
      </c>
      <c r="T606" s="36">
        <f t="shared" si="150"/>
        <v>38</v>
      </c>
      <c r="U606" s="36">
        <f t="shared" si="161"/>
        <v>46.69</v>
      </c>
      <c r="V606" s="36">
        <f t="shared" si="151"/>
        <v>54.456000000000003</v>
      </c>
      <c r="W606" s="36">
        <f t="shared" si="152"/>
        <v>52.344000000000001</v>
      </c>
      <c r="X606" s="36">
        <f t="shared" si="153"/>
        <v>53.928000000000004</v>
      </c>
      <c r="Y606" s="36">
        <f t="shared" si="154"/>
        <v>54.918000000000006</v>
      </c>
      <c r="Z606" s="36">
        <f t="shared" si="155"/>
        <v>52.064599999999999</v>
      </c>
      <c r="AA606" s="36">
        <f t="shared" si="156"/>
        <v>46.188400000000001</v>
      </c>
      <c r="AB606" s="66">
        <f t="shared" si="157"/>
        <v>38</v>
      </c>
      <c r="AC606" s="19">
        <f t="shared" si="158"/>
        <v>6142.1428571428569</v>
      </c>
      <c r="AD606" s="20">
        <f t="shared" si="159"/>
        <v>42995</v>
      </c>
      <c r="AE606" s="192">
        <f t="shared" si="160"/>
        <v>550.58899999999994</v>
      </c>
    </row>
    <row r="607" spans="1:31" ht="15.4" x14ac:dyDescent="0.45">
      <c r="A607" s="4">
        <v>1</v>
      </c>
      <c r="B607" s="85">
        <v>81266978</v>
      </c>
      <c r="C607" s="91">
        <f t="shared" si="146"/>
        <v>0</v>
      </c>
      <c r="D607" s="50" t="s">
        <v>32</v>
      </c>
      <c r="E607" s="5" t="s">
        <v>32</v>
      </c>
      <c r="F607" s="5" t="s">
        <v>32</v>
      </c>
      <c r="G607" s="5" t="s">
        <v>32</v>
      </c>
      <c r="H607" s="5">
        <v>54420</v>
      </c>
      <c r="I607" s="5">
        <v>4500</v>
      </c>
      <c r="J607" s="5">
        <v>14170</v>
      </c>
      <c r="K607" s="5">
        <v>8260</v>
      </c>
      <c r="L607" s="52">
        <v>20050</v>
      </c>
      <c r="M607" s="5">
        <v>11318</v>
      </c>
      <c r="N607" s="5">
        <v>7793</v>
      </c>
      <c r="O607" s="7" t="s">
        <v>32</v>
      </c>
      <c r="P607" s="35"/>
      <c r="Q607" s="65">
        <f t="shared" si="147"/>
        <v>38</v>
      </c>
      <c r="R607" s="36">
        <f t="shared" si="148"/>
        <v>38</v>
      </c>
      <c r="S607" s="36">
        <f t="shared" si="149"/>
        <v>38</v>
      </c>
      <c r="T607" s="36">
        <f t="shared" si="150"/>
        <v>38</v>
      </c>
      <c r="U607" s="36">
        <f t="shared" si="161"/>
        <v>188.006</v>
      </c>
      <c r="V607" s="36">
        <f t="shared" si="151"/>
        <v>47.9</v>
      </c>
      <c r="W607" s="36">
        <f t="shared" si="152"/>
        <v>82.131</v>
      </c>
      <c r="X607" s="36">
        <f t="shared" si="153"/>
        <v>56.718000000000004</v>
      </c>
      <c r="Y607" s="36">
        <f t="shared" si="154"/>
        <v>107.41499999999999</v>
      </c>
      <c r="Z607" s="36">
        <f t="shared" si="155"/>
        <v>69.867400000000004</v>
      </c>
      <c r="AA607" s="36">
        <f t="shared" si="156"/>
        <v>55.144599999999997</v>
      </c>
      <c r="AB607" s="66">
        <f t="shared" si="157"/>
        <v>38</v>
      </c>
      <c r="AC607" s="19">
        <f t="shared" si="158"/>
        <v>17215.857142857141</v>
      </c>
      <c r="AD607" s="20">
        <f t="shared" si="159"/>
        <v>120511</v>
      </c>
      <c r="AE607" s="192">
        <f t="shared" si="160"/>
        <v>797.18199999999979</v>
      </c>
    </row>
    <row r="608" spans="1:31" ht="15.4" x14ac:dyDescent="0.45">
      <c r="A608" s="4">
        <v>1</v>
      </c>
      <c r="B608" s="85">
        <v>81266979</v>
      </c>
      <c r="C608" s="91">
        <f t="shared" si="146"/>
        <v>0</v>
      </c>
      <c r="D608" s="50" t="s">
        <v>32</v>
      </c>
      <c r="E608" s="5" t="s">
        <v>32</v>
      </c>
      <c r="F608" s="5" t="s">
        <v>32</v>
      </c>
      <c r="G608" s="5" t="s">
        <v>32</v>
      </c>
      <c r="H608" s="5">
        <v>13310</v>
      </c>
      <c r="I608" s="5">
        <v>3970</v>
      </c>
      <c r="J608" s="5">
        <v>10320</v>
      </c>
      <c r="K608" s="5">
        <v>20180</v>
      </c>
      <c r="L608" s="52">
        <v>18730</v>
      </c>
      <c r="M608" s="5">
        <v>11611</v>
      </c>
      <c r="N608" s="5">
        <v>6208</v>
      </c>
      <c r="O608" s="7" t="s">
        <v>32</v>
      </c>
      <c r="P608" s="35"/>
      <c r="Q608" s="65">
        <f t="shared" si="147"/>
        <v>38</v>
      </c>
      <c r="R608" s="36">
        <f t="shared" si="148"/>
        <v>38</v>
      </c>
      <c r="S608" s="36">
        <f t="shared" si="149"/>
        <v>38</v>
      </c>
      <c r="T608" s="36">
        <f t="shared" si="150"/>
        <v>38</v>
      </c>
      <c r="U608" s="36">
        <f t="shared" si="161"/>
        <v>67.282000000000011</v>
      </c>
      <c r="V608" s="36">
        <f t="shared" si="151"/>
        <v>46.734000000000002</v>
      </c>
      <c r="W608" s="36">
        <f t="shared" si="152"/>
        <v>65.575999999999993</v>
      </c>
      <c r="X608" s="36">
        <f t="shared" si="153"/>
        <v>107.97399999999999</v>
      </c>
      <c r="Y608" s="36">
        <f t="shared" si="154"/>
        <v>101.739</v>
      </c>
      <c r="Z608" s="36">
        <f t="shared" si="155"/>
        <v>71.127300000000005</v>
      </c>
      <c r="AA608" s="36">
        <f t="shared" si="156"/>
        <v>51.657600000000002</v>
      </c>
      <c r="AB608" s="66">
        <f t="shared" si="157"/>
        <v>38</v>
      </c>
      <c r="AC608" s="19">
        <f t="shared" si="158"/>
        <v>12047</v>
      </c>
      <c r="AD608" s="20">
        <f t="shared" si="159"/>
        <v>84329</v>
      </c>
      <c r="AE608" s="192">
        <f t="shared" si="160"/>
        <v>702.08989999999994</v>
      </c>
    </row>
    <row r="609" spans="1:31" ht="15.4" x14ac:dyDescent="0.45">
      <c r="A609" s="4">
        <v>1</v>
      </c>
      <c r="B609" s="85">
        <v>81266980</v>
      </c>
      <c r="C609" s="91">
        <f t="shared" si="146"/>
        <v>0</v>
      </c>
      <c r="D609" s="50" t="s">
        <v>32</v>
      </c>
      <c r="E609" s="5" t="s">
        <v>32</v>
      </c>
      <c r="F609" s="5" t="s">
        <v>32</v>
      </c>
      <c r="G609" s="5" t="s">
        <v>32</v>
      </c>
      <c r="H609" s="5">
        <v>10360</v>
      </c>
      <c r="I609" s="5">
        <v>16010</v>
      </c>
      <c r="J609" s="5">
        <v>11590</v>
      </c>
      <c r="K609" s="5">
        <v>13380</v>
      </c>
      <c r="L609" s="52">
        <v>14576</v>
      </c>
      <c r="M609" s="5">
        <v>11766</v>
      </c>
      <c r="N609" s="5">
        <v>865</v>
      </c>
      <c r="O609" s="7" t="s">
        <v>32</v>
      </c>
      <c r="P609" s="35"/>
      <c r="Q609" s="65">
        <f t="shared" si="147"/>
        <v>38</v>
      </c>
      <c r="R609" s="36">
        <f t="shared" si="148"/>
        <v>38</v>
      </c>
      <c r="S609" s="36">
        <f t="shared" si="149"/>
        <v>38</v>
      </c>
      <c r="T609" s="36">
        <f t="shared" si="150"/>
        <v>38</v>
      </c>
      <c r="U609" s="36">
        <f t="shared" si="161"/>
        <v>60.792000000000002</v>
      </c>
      <c r="V609" s="36">
        <f t="shared" si="151"/>
        <v>90.043000000000006</v>
      </c>
      <c r="W609" s="36">
        <f t="shared" si="152"/>
        <v>71.037000000000006</v>
      </c>
      <c r="X609" s="36">
        <f t="shared" si="153"/>
        <v>78.734000000000009</v>
      </c>
      <c r="Y609" s="36">
        <f t="shared" si="154"/>
        <v>83.876800000000003</v>
      </c>
      <c r="Z609" s="36">
        <f t="shared" si="155"/>
        <v>71.793800000000005</v>
      </c>
      <c r="AA609" s="36">
        <f t="shared" si="156"/>
        <v>39.902999999999999</v>
      </c>
      <c r="AB609" s="66">
        <f t="shared" si="157"/>
        <v>38</v>
      </c>
      <c r="AC609" s="19">
        <f t="shared" si="158"/>
        <v>11221</v>
      </c>
      <c r="AD609" s="20">
        <f t="shared" si="159"/>
        <v>78547</v>
      </c>
      <c r="AE609" s="192">
        <f t="shared" si="160"/>
        <v>686.17960000000016</v>
      </c>
    </row>
    <row r="610" spans="1:31" ht="15.4" x14ac:dyDescent="0.45">
      <c r="A610" s="4">
        <v>1</v>
      </c>
      <c r="B610" s="85">
        <v>81266981</v>
      </c>
      <c r="C610" s="91">
        <f t="shared" si="146"/>
        <v>0</v>
      </c>
      <c r="D610" s="50" t="s">
        <v>32</v>
      </c>
      <c r="E610" s="5" t="s">
        <v>32</v>
      </c>
      <c r="F610" s="5" t="s">
        <v>32</v>
      </c>
      <c r="G610" s="5" t="s">
        <v>32</v>
      </c>
      <c r="H610" s="5">
        <v>19740</v>
      </c>
      <c r="I610" s="5">
        <v>21820</v>
      </c>
      <c r="J610" s="5">
        <v>51660</v>
      </c>
      <c r="K610" s="5">
        <v>36600</v>
      </c>
      <c r="L610" s="52">
        <v>36060</v>
      </c>
      <c r="M610" s="5">
        <v>19921</v>
      </c>
      <c r="N610" s="5">
        <v>1698</v>
      </c>
      <c r="O610" s="7" t="s">
        <v>32</v>
      </c>
      <c r="P610" s="35"/>
      <c r="Q610" s="65">
        <f t="shared" si="147"/>
        <v>38</v>
      </c>
      <c r="R610" s="36">
        <f t="shared" si="148"/>
        <v>38</v>
      </c>
      <c r="S610" s="36">
        <f t="shared" si="149"/>
        <v>38</v>
      </c>
      <c r="T610" s="36">
        <f t="shared" si="150"/>
        <v>38</v>
      </c>
      <c r="U610" s="36">
        <f t="shared" si="161"/>
        <v>81.427999999999997</v>
      </c>
      <c r="V610" s="36">
        <f t="shared" si="151"/>
        <v>115.02600000000001</v>
      </c>
      <c r="W610" s="36">
        <f t="shared" si="152"/>
        <v>317.3938</v>
      </c>
      <c r="X610" s="36">
        <f t="shared" si="153"/>
        <v>205.49799999999999</v>
      </c>
      <c r="Y610" s="36">
        <f t="shared" si="154"/>
        <v>201.48579999999998</v>
      </c>
      <c r="Z610" s="36">
        <f t="shared" si="155"/>
        <v>106.8603</v>
      </c>
      <c r="AA610" s="36">
        <f t="shared" si="156"/>
        <v>41.735599999999998</v>
      </c>
      <c r="AB610" s="66">
        <f t="shared" si="157"/>
        <v>38</v>
      </c>
      <c r="AC610" s="19">
        <f t="shared" si="158"/>
        <v>26785.571428571428</v>
      </c>
      <c r="AD610" s="20">
        <f t="shared" si="159"/>
        <v>187499</v>
      </c>
      <c r="AE610" s="192">
        <f t="shared" si="160"/>
        <v>1259.4275</v>
      </c>
    </row>
    <row r="611" spans="1:31" ht="15.4" x14ac:dyDescent="0.45">
      <c r="A611" s="4">
        <v>1</v>
      </c>
      <c r="B611" s="85">
        <v>81266982</v>
      </c>
      <c r="C611" s="91">
        <f t="shared" si="146"/>
        <v>0</v>
      </c>
      <c r="D611" s="50" t="s">
        <v>32</v>
      </c>
      <c r="E611" s="5" t="s">
        <v>32</v>
      </c>
      <c r="F611" s="5" t="s">
        <v>32</v>
      </c>
      <c r="G611" s="5" t="s">
        <v>32</v>
      </c>
      <c r="H611" s="5">
        <v>8740</v>
      </c>
      <c r="I611" s="5">
        <v>2220</v>
      </c>
      <c r="J611" s="5">
        <v>2520</v>
      </c>
      <c r="K611" s="5">
        <v>1530</v>
      </c>
      <c r="L611" s="52">
        <v>4930</v>
      </c>
      <c r="M611" s="5">
        <v>3510</v>
      </c>
      <c r="N611" s="5">
        <v>2440</v>
      </c>
      <c r="O611" s="7" t="s">
        <v>32</v>
      </c>
      <c r="P611" s="35"/>
      <c r="Q611" s="65">
        <f t="shared" si="147"/>
        <v>38</v>
      </c>
      <c r="R611" s="36">
        <f t="shared" si="148"/>
        <v>38</v>
      </c>
      <c r="S611" s="36">
        <f t="shared" si="149"/>
        <v>38</v>
      </c>
      <c r="T611" s="36">
        <f t="shared" si="150"/>
        <v>38</v>
      </c>
      <c r="U611" s="36">
        <f t="shared" si="161"/>
        <v>57.228000000000002</v>
      </c>
      <c r="V611" s="36">
        <f t="shared" si="151"/>
        <v>42.884</v>
      </c>
      <c r="W611" s="36">
        <f t="shared" si="152"/>
        <v>43.543999999999997</v>
      </c>
      <c r="X611" s="36">
        <f t="shared" si="153"/>
        <v>41.366</v>
      </c>
      <c r="Y611" s="36">
        <f t="shared" si="154"/>
        <v>48.846000000000004</v>
      </c>
      <c r="Z611" s="36">
        <f t="shared" si="155"/>
        <v>45.722000000000001</v>
      </c>
      <c r="AA611" s="36">
        <f t="shared" si="156"/>
        <v>43.368000000000002</v>
      </c>
      <c r="AB611" s="66">
        <f t="shared" si="157"/>
        <v>38</v>
      </c>
      <c r="AC611" s="19">
        <f t="shared" si="158"/>
        <v>3698.5714285714284</v>
      </c>
      <c r="AD611" s="20">
        <f t="shared" si="159"/>
        <v>25890</v>
      </c>
      <c r="AE611" s="192">
        <f t="shared" si="160"/>
        <v>512.95799999999997</v>
      </c>
    </row>
    <row r="612" spans="1:31" ht="15.4" x14ac:dyDescent="0.45">
      <c r="A612" s="4">
        <v>1</v>
      </c>
      <c r="B612" s="85">
        <v>81278728</v>
      </c>
      <c r="C612" s="91">
        <f t="shared" si="146"/>
        <v>0</v>
      </c>
      <c r="D612" s="50" t="s">
        <v>32</v>
      </c>
      <c r="E612" s="5" t="s">
        <v>32</v>
      </c>
      <c r="F612" s="5" t="s">
        <v>32</v>
      </c>
      <c r="G612" s="5" t="s">
        <v>32</v>
      </c>
      <c r="H612" s="5">
        <v>650</v>
      </c>
      <c r="I612" s="5">
        <v>1300</v>
      </c>
      <c r="J612" s="5">
        <v>500</v>
      </c>
      <c r="K612" s="5">
        <v>980</v>
      </c>
      <c r="L612" s="52">
        <v>12760</v>
      </c>
      <c r="M612" s="5">
        <v>62276</v>
      </c>
      <c r="N612" s="5">
        <v>8663</v>
      </c>
      <c r="O612" s="7" t="s">
        <v>32</v>
      </c>
      <c r="P612" s="35"/>
      <c r="Q612" s="65">
        <f t="shared" si="147"/>
        <v>38</v>
      </c>
      <c r="R612" s="36">
        <f t="shared" si="148"/>
        <v>38</v>
      </c>
      <c r="S612" s="36">
        <f t="shared" si="149"/>
        <v>38</v>
      </c>
      <c r="T612" s="36">
        <f t="shared" si="150"/>
        <v>38</v>
      </c>
      <c r="U612" s="36">
        <f t="shared" si="161"/>
        <v>39.43</v>
      </c>
      <c r="V612" s="36">
        <f t="shared" si="151"/>
        <v>40.86</v>
      </c>
      <c r="W612" s="36">
        <f t="shared" si="152"/>
        <v>39.1</v>
      </c>
      <c r="X612" s="36">
        <f t="shared" si="153"/>
        <v>40.155999999999999</v>
      </c>
      <c r="Y612" s="36">
        <f t="shared" si="154"/>
        <v>76.067999999999998</v>
      </c>
      <c r="Z612" s="36">
        <f t="shared" si="155"/>
        <v>396.27067999999997</v>
      </c>
      <c r="AA612" s="36">
        <f t="shared" si="156"/>
        <v>58.450900000000004</v>
      </c>
      <c r="AB612" s="66">
        <f t="shared" si="157"/>
        <v>38</v>
      </c>
      <c r="AC612" s="19">
        <f t="shared" si="158"/>
        <v>12447</v>
      </c>
      <c r="AD612" s="20">
        <f t="shared" si="159"/>
        <v>87129</v>
      </c>
      <c r="AE612" s="192">
        <f t="shared" si="160"/>
        <v>880.33558000000005</v>
      </c>
    </row>
    <row r="613" spans="1:31" ht="15.4" x14ac:dyDescent="0.45">
      <c r="A613" s="4">
        <v>1</v>
      </c>
      <c r="B613" s="85">
        <v>81278729</v>
      </c>
      <c r="C613" s="91">
        <f t="shared" si="146"/>
        <v>0</v>
      </c>
      <c r="D613" s="50" t="s">
        <v>32</v>
      </c>
      <c r="E613" s="5" t="s">
        <v>32</v>
      </c>
      <c r="F613" s="5" t="s">
        <v>32</v>
      </c>
      <c r="G613" s="5" t="s">
        <v>32</v>
      </c>
      <c r="H613" s="5">
        <v>610</v>
      </c>
      <c r="I613" s="5">
        <v>1190</v>
      </c>
      <c r="J613" s="5">
        <v>3110</v>
      </c>
      <c r="K613" s="5">
        <v>1790</v>
      </c>
      <c r="L613" s="52">
        <v>2760</v>
      </c>
      <c r="M613" s="5">
        <v>2280</v>
      </c>
      <c r="N613" s="5">
        <v>2432</v>
      </c>
      <c r="O613" s="7" t="s">
        <v>32</v>
      </c>
      <c r="P613" s="35"/>
      <c r="Q613" s="65">
        <f t="shared" si="147"/>
        <v>38</v>
      </c>
      <c r="R613" s="36">
        <f t="shared" si="148"/>
        <v>38</v>
      </c>
      <c r="S613" s="36">
        <f t="shared" si="149"/>
        <v>38</v>
      </c>
      <c r="T613" s="36">
        <f t="shared" si="150"/>
        <v>38</v>
      </c>
      <c r="U613" s="36">
        <f t="shared" si="161"/>
        <v>39.341999999999999</v>
      </c>
      <c r="V613" s="36">
        <f t="shared" si="151"/>
        <v>40.618000000000002</v>
      </c>
      <c r="W613" s="36">
        <f t="shared" si="152"/>
        <v>44.841999999999999</v>
      </c>
      <c r="X613" s="36">
        <f t="shared" si="153"/>
        <v>41.938000000000002</v>
      </c>
      <c r="Y613" s="36">
        <f t="shared" si="154"/>
        <v>44.072000000000003</v>
      </c>
      <c r="Z613" s="36">
        <f t="shared" si="155"/>
        <v>43.015999999999998</v>
      </c>
      <c r="AA613" s="36">
        <f t="shared" si="156"/>
        <v>43.3504</v>
      </c>
      <c r="AB613" s="66">
        <f t="shared" si="157"/>
        <v>38</v>
      </c>
      <c r="AC613" s="19">
        <f t="shared" si="158"/>
        <v>2024.5714285714287</v>
      </c>
      <c r="AD613" s="20">
        <f t="shared" si="159"/>
        <v>14172</v>
      </c>
      <c r="AE613" s="192">
        <f t="shared" si="160"/>
        <v>487.17839999999995</v>
      </c>
    </row>
    <row r="614" spans="1:31" ht="15.4" x14ac:dyDescent="0.45">
      <c r="A614" s="4">
        <v>1</v>
      </c>
      <c r="B614" s="85">
        <v>81278730</v>
      </c>
      <c r="C614" s="91">
        <f t="shared" si="146"/>
        <v>0</v>
      </c>
      <c r="D614" s="50" t="s">
        <v>32</v>
      </c>
      <c r="E614" s="5" t="s">
        <v>32</v>
      </c>
      <c r="F614" s="5" t="s">
        <v>32</v>
      </c>
      <c r="G614" s="5" t="s">
        <v>32</v>
      </c>
      <c r="H614" s="5">
        <v>7690</v>
      </c>
      <c r="I614" s="5">
        <v>8680</v>
      </c>
      <c r="J614" s="5">
        <v>17810</v>
      </c>
      <c r="K614" s="5">
        <v>25050</v>
      </c>
      <c r="L614" s="52">
        <v>24640</v>
      </c>
      <c r="M614" s="5">
        <v>13570</v>
      </c>
      <c r="N614" s="5">
        <v>2940</v>
      </c>
      <c r="O614" s="7" t="s">
        <v>32</v>
      </c>
      <c r="P614" s="35"/>
      <c r="Q614" s="65">
        <f t="shared" si="147"/>
        <v>38</v>
      </c>
      <c r="R614" s="36">
        <f t="shared" si="148"/>
        <v>38</v>
      </c>
      <c r="S614" s="36">
        <f t="shared" si="149"/>
        <v>38</v>
      </c>
      <c r="T614" s="36">
        <f t="shared" si="150"/>
        <v>38</v>
      </c>
      <c r="U614" s="36">
        <f t="shared" si="161"/>
        <v>54.918000000000006</v>
      </c>
      <c r="V614" s="36">
        <f t="shared" si="151"/>
        <v>58.524000000000001</v>
      </c>
      <c r="W614" s="36">
        <f t="shared" si="152"/>
        <v>97.783000000000001</v>
      </c>
      <c r="X614" s="36">
        <f t="shared" si="153"/>
        <v>128.91499999999999</v>
      </c>
      <c r="Y614" s="36">
        <f t="shared" si="154"/>
        <v>127.15199999999999</v>
      </c>
      <c r="Z614" s="36">
        <f t="shared" si="155"/>
        <v>79.551000000000002</v>
      </c>
      <c r="AA614" s="36">
        <f t="shared" si="156"/>
        <v>44.468000000000004</v>
      </c>
      <c r="AB614" s="66">
        <f t="shared" si="157"/>
        <v>38</v>
      </c>
      <c r="AC614" s="19">
        <f t="shared" si="158"/>
        <v>14340</v>
      </c>
      <c r="AD614" s="20">
        <f t="shared" si="159"/>
        <v>100380</v>
      </c>
      <c r="AE614" s="192">
        <f t="shared" si="160"/>
        <v>781.31099999999992</v>
      </c>
    </row>
    <row r="615" spans="1:31" ht="15.4" x14ac:dyDescent="0.45">
      <c r="A615" s="4">
        <v>1</v>
      </c>
      <c r="B615" s="85">
        <v>81278731</v>
      </c>
      <c r="C615" s="91">
        <f t="shared" si="146"/>
        <v>0</v>
      </c>
      <c r="D615" s="50" t="s">
        <v>32</v>
      </c>
      <c r="E615" s="5" t="s">
        <v>32</v>
      </c>
      <c r="F615" s="5" t="s">
        <v>32</v>
      </c>
      <c r="G615" s="5" t="s">
        <v>32</v>
      </c>
      <c r="H615" s="5">
        <v>3450</v>
      </c>
      <c r="I615" s="5">
        <v>900</v>
      </c>
      <c r="J615" s="5">
        <v>4690</v>
      </c>
      <c r="K615" s="5">
        <v>2470</v>
      </c>
      <c r="L615" s="52">
        <v>15009</v>
      </c>
      <c r="M615" s="5">
        <v>2051</v>
      </c>
      <c r="N615" s="5">
        <v>8889</v>
      </c>
      <c r="O615" s="7" t="s">
        <v>32</v>
      </c>
      <c r="P615" s="35"/>
      <c r="Q615" s="65">
        <f t="shared" si="147"/>
        <v>38</v>
      </c>
      <c r="R615" s="36">
        <f t="shared" si="148"/>
        <v>38</v>
      </c>
      <c r="S615" s="36">
        <f t="shared" si="149"/>
        <v>38</v>
      </c>
      <c r="T615" s="36">
        <f t="shared" si="150"/>
        <v>38</v>
      </c>
      <c r="U615" s="36">
        <f t="shared" si="161"/>
        <v>45.59</v>
      </c>
      <c r="V615" s="36">
        <f t="shared" si="151"/>
        <v>39.979999999999997</v>
      </c>
      <c r="W615" s="36">
        <f t="shared" si="152"/>
        <v>48.317999999999998</v>
      </c>
      <c r="X615" s="36">
        <f t="shared" si="153"/>
        <v>43.433999999999997</v>
      </c>
      <c r="Y615" s="36">
        <f t="shared" si="154"/>
        <v>85.738699999999994</v>
      </c>
      <c r="Z615" s="36">
        <f t="shared" si="155"/>
        <v>42.5122</v>
      </c>
      <c r="AA615" s="36">
        <f t="shared" si="156"/>
        <v>59.422699999999999</v>
      </c>
      <c r="AB615" s="66">
        <f t="shared" si="157"/>
        <v>38</v>
      </c>
      <c r="AC615" s="19">
        <f t="shared" si="158"/>
        <v>5351.2857142857147</v>
      </c>
      <c r="AD615" s="20">
        <f t="shared" si="159"/>
        <v>37459</v>
      </c>
      <c r="AE615" s="192">
        <f t="shared" si="160"/>
        <v>554.99559999999997</v>
      </c>
    </row>
    <row r="616" spans="1:31" ht="15.4" x14ac:dyDescent="0.45">
      <c r="A616" s="4">
        <v>1</v>
      </c>
      <c r="B616" s="85">
        <v>81278732</v>
      </c>
      <c r="C616" s="91">
        <f t="shared" si="146"/>
        <v>0</v>
      </c>
      <c r="D616" s="50" t="s">
        <v>32</v>
      </c>
      <c r="E616" s="5" t="s">
        <v>32</v>
      </c>
      <c r="F616" s="5" t="s">
        <v>32</v>
      </c>
      <c r="G616" s="5" t="s">
        <v>32</v>
      </c>
      <c r="H616" s="5">
        <v>90</v>
      </c>
      <c r="I616" s="5" t="s">
        <v>32</v>
      </c>
      <c r="J616" s="5" t="s">
        <v>32</v>
      </c>
      <c r="K616" s="5">
        <v>9240</v>
      </c>
      <c r="L616" s="52" t="s">
        <v>32</v>
      </c>
      <c r="M616" s="5" t="s">
        <v>32</v>
      </c>
      <c r="N616" s="5" t="s">
        <v>32</v>
      </c>
      <c r="O616" s="7" t="s">
        <v>32</v>
      </c>
      <c r="P616" s="35"/>
      <c r="Q616" s="65">
        <f t="shared" si="147"/>
        <v>38</v>
      </c>
      <c r="R616" s="36">
        <f t="shared" si="148"/>
        <v>38</v>
      </c>
      <c r="S616" s="36">
        <f t="shared" si="149"/>
        <v>38</v>
      </c>
      <c r="T616" s="36">
        <f t="shared" si="150"/>
        <v>38</v>
      </c>
      <c r="U616" s="36">
        <f t="shared" si="161"/>
        <v>38.198</v>
      </c>
      <c r="V616" s="36">
        <f t="shared" si="151"/>
        <v>38</v>
      </c>
      <c r="W616" s="36">
        <f t="shared" si="152"/>
        <v>38</v>
      </c>
      <c r="X616" s="36">
        <f t="shared" si="153"/>
        <v>60.932000000000002</v>
      </c>
      <c r="Y616" s="36">
        <f t="shared" si="154"/>
        <v>38</v>
      </c>
      <c r="Z616" s="36">
        <f t="shared" si="155"/>
        <v>38</v>
      </c>
      <c r="AA616" s="36">
        <f t="shared" si="156"/>
        <v>38</v>
      </c>
      <c r="AB616" s="66">
        <f t="shared" si="157"/>
        <v>38</v>
      </c>
      <c r="AC616" s="19">
        <f t="shared" si="158"/>
        <v>4665</v>
      </c>
      <c r="AD616" s="20">
        <f t="shared" si="159"/>
        <v>9330</v>
      </c>
      <c r="AE616" s="192">
        <f t="shared" si="160"/>
        <v>479.13</v>
      </c>
    </row>
    <row r="617" spans="1:31" ht="15.4" x14ac:dyDescent="0.45">
      <c r="A617" s="4">
        <v>1</v>
      </c>
      <c r="B617" s="85">
        <v>81278733</v>
      </c>
      <c r="C617" s="91">
        <f t="shared" si="146"/>
        <v>0</v>
      </c>
      <c r="D617" s="50" t="s">
        <v>32</v>
      </c>
      <c r="E617" s="5" t="s">
        <v>32</v>
      </c>
      <c r="F617" s="5" t="s">
        <v>32</v>
      </c>
      <c r="G617" s="5" t="s">
        <v>32</v>
      </c>
      <c r="H617" s="5">
        <v>1850</v>
      </c>
      <c r="I617" s="5">
        <v>5470</v>
      </c>
      <c r="J617" s="5">
        <v>6640</v>
      </c>
      <c r="K617" s="5">
        <v>16670</v>
      </c>
      <c r="L617" s="52">
        <v>15200</v>
      </c>
      <c r="M617" s="5">
        <v>55526</v>
      </c>
      <c r="N617" s="5">
        <v>2537</v>
      </c>
      <c r="O617" s="7" t="s">
        <v>32</v>
      </c>
      <c r="P617" s="35"/>
      <c r="Q617" s="65">
        <f t="shared" si="147"/>
        <v>38</v>
      </c>
      <c r="R617" s="36">
        <f t="shared" si="148"/>
        <v>38</v>
      </c>
      <c r="S617" s="36">
        <f t="shared" si="149"/>
        <v>38</v>
      </c>
      <c r="T617" s="36">
        <f t="shared" si="150"/>
        <v>38</v>
      </c>
      <c r="U617" s="36">
        <f t="shared" si="161"/>
        <v>42.07</v>
      </c>
      <c r="V617" s="36">
        <f t="shared" si="151"/>
        <v>50.033999999999999</v>
      </c>
      <c r="W617" s="36">
        <f t="shared" si="152"/>
        <v>52.608000000000004</v>
      </c>
      <c r="X617" s="36">
        <f t="shared" si="153"/>
        <v>92.881</v>
      </c>
      <c r="Y617" s="36">
        <f t="shared" si="154"/>
        <v>86.56</v>
      </c>
      <c r="Z617" s="36">
        <f t="shared" si="155"/>
        <v>346.11818</v>
      </c>
      <c r="AA617" s="36">
        <f t="shared" si="156"/>
        <v>43.581400000000002</v>
      </c>
      <c r="AB617" s="66">
        <f t="shared" si="157"/>
        <v>38</v>
      </c>
      <c r="AC617" s="19">
        <f t="shared" si="158"/>
        <v>14841.857142857143</v>
      </c>
      <c r="AD617" s="20">
        <f t="shared" si="159"/>
        <v>103893</v>
      </c>
      <c r="AE617" s="192">
        <f t="shared" si="160"/>
        <v>903.85257999999999</v>
      </c>
    </row>
    <row r="618" spans="1:31" ht="15.4" x14ac:dyDescent="0.45">
      <c r="A618" s="4">
        <v>1</v>
      </c>
      <c r="B618" s="85">
        <v>81278734</v>
      </c>
      <c r="C618" s="91">
        <f t="shared" si="146"/>
        <v>0</v>
      </c>
      <c r="D618" s="50" t="s">
        <v>32</v>
      </c>
      <c r="E618" s="5" t="s">
        <v>32</v>
      </c>
      <c r="F618" s="5" t="s">
        <v>32</v>
      </c>
      <c r="G618" s="5" t="s">
        <v>32</v>
      </c>
      <c r="H618" s="5">
        <v>22490</v>
      </c>
      <c r="I618" s="5">
        <v>9750</v>
      </c>
      <c r="J618" s="5">
        <v>13170</v>
      </c>
      <c r="K618" s="5">
        <v>15830</v>
      </c>
      <c r="L618" s="52">
        <v>22570</v>
      </c>
      <c r="M618" s="5">
        <v>1788</v>
      </c>
      <c r="N618" s="5">
        <v>4760</v>
      </c>
      <c r="O618" s="7" t="s">
        <v>32</v>
      </c>
      <c r="P618" s="35"/>
      <c r="Q618" s="65">
        <f t="shared" si="147"/>
        <v>38</v>
      </c>
      <c r="R618" s="36">
        <f t="shared" si="148"/>
        <v>38</v>
      </c>
      <c r="S618" s="36">
        <f t="shared" si="149"/>
        <v>38</v>
      </c>
      <c r="T618" s="36">
        <f t="shared" si="150"/>
        <v>38</v>
      </c>
      <c r="U618" s="36">
        <f t="shared" si="161"/>
        <v>87.478000000000009</v>
      </c>
      <c r="V618" s="36">
        <f t="shared" si="151"/>
        <v>63.125</v>
      </c>
      <c r="W618" s="36">
        <f t="shared" si="152"/>
        <v>77.831000000000003</v>
      </c>
      <c r="X618" s="36">
        <f t="shared" si="153"/>
        <v>89.269000000000005</v>
      </c>
      <c r="Y618" s="36">
        <f t="shared" si="154"/>
        <v>118.251</v>
      </c>
      <c r="Z618" s="36">
        <f t="shared" si="155"/>
        <v>41.933599999999998</v>
      </c>
      <c r="AA618" s="36">
        <f t="shared" si="156"/>
        <v>48.472000000000001</v>
      </c>
      <c r="AB618" s="66">
        <f t="shared" si="157"/>
        <v>38</v>
      </c>
      <c r="AC618" s="19">
        <f t="shared" si="158"/>
        <v>12908.285714285714</v>
      </c>
      <c r="AD618" s="20">
        <f t="shared" si="159"/>
        <v>90358</v>
      </c>
      <c r="AE618" s="192">
        <f t="shared" si="160"/>
        <v>716.3596</v>
      </c>
    </row>
    <row r="619" spans="1:31" ht="15.4" x14ac:dyDescent="0.45">
      <c r="A619" s="4">
        <v>1</v>
      </c>
      <c r="B619" s="85">
        <v>81278735</v>
      </c>
      <c r="C619" s="91">
        <f t="shared" si="146"/>
        <v>0</v>
      </c>
      <c r="D619" s="50" t="s">
        <v>32</v>
      </c>
      <c r="E619" s="5" t="s">
        <v>32</v>
      </c>
      <c r="F619" s="5" t="s">
        <v>32</v>
      </c>
      <c r="G619" s="5" t="s">
        <v>32</v>
      </c>
      <c r="H619" s="5">
        <v>27390</v>
      </c>
      <c r="I619" s="5">
        <v>13550</v>
      </c>
      <c r="J619" s="5">
        <v>17650</v>
      </c>
      <c r="K619" s="5">
        <v>21250</v>
      </c>
      <c r="L619" s="52">
        <v>17479</v>
      </c>
      <c r="M619" s="5">
        <v>11534</v>
      </c>
      <c r="N619" s="5">
        <v>3725</v>
      </c>
      <c r="O619" s="7" t="s">
        <v>32</v>
      </c>
      <c r="P619" s="35"/>
      <c r="Q619" s="65">
        <f t="shared" si="147"/>
        <v>38</v>
      </c>
      <c r="R619" s="36">
        <f t="shared" si="148"/>
        <v>38</v>
      </c>
      <c r="S619" s="36">
        <f t="shared" si="149"/>
        <v>38</v>
      </c>
      <c r="T619" s="36">
        <f t="shared" si="150"/>
        <v>38</v>
      </c>
      <c r="U619" s="36">
        <f t="shared" si="161"/>
        <v>98.25800000000001</v>
      </c>
      <c r="V619" s="36">
        <f t="shared" si="151"/>
        <v>79.465000000000003</v>
      </c>
      <c r="W619" s="36">
        <f t="shared" si="152"/>
        <v>97.094999999999999</v>
      </c>
      <c r="X619" s="36">
        <f t="shared" si="153"/>
        <v>112.57499999999999</v>
      </c>
      <c r="Y619" s="36">
        <f t="shared" si="154"/>
        <v>96.359700000000004</v>
      </c>
      <c r="Z619" s="36">
        <f t="shared" si="155"/>
        <v>70.796199999999999</v>
      </c>
      <c r="AA619" s="36">
        <f t="shared" si="156"/>
        <v>46.195</v>
      </c>
      <c r="AB619" s="66">
        <f t="shared" si="157"/>
        <v>38</v>
      </c>
      <c r="AC619" s="19">
        <f t="shared" si="158"/>
        <v>16082.571428571429</v>
      </c>
      <c r="AD619" s="20">
        <f t="shared" si="159"/>
        <v>112578</v>
      </c>
      <c r="AE619" s="192">
        <f t="shared" si="160"/>
        <v>790.74390000000005</v>
      </c>
    </row>
    <row r="620" spans="1:31" ht="15.4" x14ac:dyDescent="0.45">
      <c r="A620" s="4">
        <v>1</v>
      </c>
      <c r="B620" s="85">
        <v>81278736</v>
      </c>
      <c r="C620" s="91">
        <f t="shared" si="146"/>
        <v>0</v>
      </c>
      <c r="D620" s="50" t="s">
        <v>32</v>
      </c>
      <c r="E620" s="5" t="s">
        <v>32</v>
      </c>
      <c r="F620" s="5" t="s">
        <v>32</v>
      </c>
      <c r="G620" s="5" t="s">
        <v>32</v>
      </c>
      <c r="H620" s="5">
        <v>9150</v>
      </c>
      <c r="I620" s="5">
        <v>7580</v>
      </c>
      <c r="J620" s="5">
        <v>7810</v>
      </c>
      <c r="K620" s="5">
        <v>6640</v>
      </c>
      <c r="L620" s="52">
        <v>6983</v>
      </c>
      <c r="M620" s="5">
        <v>6962</v>
      </c>
      <c r="N620" s="5">
        <v>4295</v>
      </c>
      <c r="O620" s="7" t="s">
        <v>32</v>
      </c>
      <c r="P620" s="35"/>
      <c r="Q620" s="65">
        <f t="shared" si="147"/>
        <v>38</v>
      </c>
      <c r="R620" s="36">
        <f t="shared" si="148"/>
        <v>38</v>
      </c>
      <c r="S620" s="36">
        <f t="shared" si="149"/>
        <v>38</v>
      </c>
      <c r="T620" s="36">
        <f t="shared" si="150"/>
        <v>38</v>
      </c>
      <c r="U620" s="36">
        <f t="shared" si="161"/>
        <v>58.13</v>
      </c>
      <c r="V620" s="36">
        <f t="shared" si="151"/>
        <v>54.676000000000002</v>
      </c>
      <c r="W620" s="36">
        <f t="shared" si="152"/>
        <v>55.182000000000002</v>
      </c>
      <c r="X620" s="36">
        <f t="shared" si="153"/>
        <v>52.608000000000004</v>
      </c>
      <c r="Y620" s="36">
        <f t="shared" si="154"/>
        <v>53.3626</v>
      </c>
      <c r="Z620" s="36">
        <f t="shared" si="155"/>
        <v>53.316400000000002</v>
      </c>
      <c r="AA620" s="36">
        <f t="shared" si="156"/>
        <v>47.448999999999998</v>
      </c>
      <c r="AB620" s="66">
        <f t="shared" si="157"/>
        <v>38</v>
      </c>
      <c r="AC620" s="19">
        <f t="shared" si="158"/>
        <v>7060</v>
      </c>
      <c r="AD620" s="20">
        <f t="shared" si="159"/>
        <v>49420</v>
      </c>
      <c r="AE620" s="192">
        <f t="shared" si="160"/>
        <v>564.72399999999993</v>
      </c>
    </row>
    <row r="621" spans="1:31" ht="15.4" x14ac:dyDescent="0.45">
      <c r="A621" s="4">
        <v>1</v>
      </c>
      <c r="B621" s="85">
        <v>81278737</v>
      </c>
      <c r="C621" s="91">
        <f t="shared" si="146"/>
        <v>0</v>
      </c>
      <c r="D621" s="50" t="s">
        <v>32</v>
      </c>
      <c r="E621" s="5" t="s">
        <v>32</v>
      </c>
      <c r="F621" s="5" t="s">
        <v>32</v>
      </c>
      <c r="G621" s="5" t="s">
        <v>32</v>
      </c>
      <c r="H621" s="5">
        <v>11020</v>
      </c>
      <c r="I621" s="5">
        <v>2140</v>
      </c>
      <c r="J621" s="5">
        <v>7050</v>
      </c>
      <c r="K621" s="5">
        <v>16790</v>
      </c>
      <c r="L621" s="52">
        <v>21470</v>
      </c>
      <c r="M621" s="5">
        <v>17963</v>
      </c>
      <c r="N621" s="5">
        <v>2733</v>
      </c>
      <c r="O621" s="7" t="s">
        <v>32</v>
      </c>
      <c r="P621" s="35"/>
      <c r="Q621" s="65">
        <f t="shared" si="147"/>
        <v>38</v>
      </c>
      <c r="R621" s="36">
        <f t="shared" si="148"/>
        <v>38</v>
      </c>
      <c r="S621" s="36">
        <f t="shared" si="149"/>
        <v>38</v>
      </c>
      <c r="T621" s="36">
        <f t="shared" si="150"/>
        <v>38</v>
      </c>
      <c r="U621" s="36">
        <f t="shared" si="161"/>
        <v>62.244</v>
      </c>
      <c r="V621" s="36">
        <f t="shared" si="151"/>
        <v>42.707999999999998</v>
      </c>
      <c r="W621" s="36">
        <f t="shared" si="152"/>
        <v>53.510000000000005</v>
      </c>
      <c r="X621" s="36">
        <f t="shared" si="153"/>
        <v>93.396999999999991</v>
      </c>
      <c r="Y621" s="36">
        <f t="shared" si="154"/>
        <v>113.521</v>
      </c>
      <c r="Z621" s="36">
        <f t="shared" si="155"/>
        <v>98.440899999999999</v>
      </c>
      <c r="AA621" s="36">
        <f t="shared" si="156"/>
        <v>44.012599999999999</v>
      </c>
      <c r="AB621" s="66">
        <f t="shared" si="157"/>
        <v>38</v>
      </c>
      <c r="AC621" s="19">
        <f t="shared" si="158"/>
        <v>11309.428571428571</v>
      </c>
      <c r="AD621" s="20">
        <f t="shared" si="159"/>
        <v>79166</v>
      </c>
      <c r="AE621" s="192">
        <f t="shared" si="160"/>
        <v>697.83349999999996</v>
      </c>
    </row>
    <row r="622" spans="1:31" ht="15.4" x14ac:dyDescent="0.45">
      <c r="A622" s="4">
        <v>1</v>
      </c>
      <c r="B622" s="85">
        <v>81278738</v>
      </c>
      <c r="C622" s="91">
        <f t="shared" si="146"/>
        <v>0</v>
      </c>
      <c r="D622" s="50" t="s">
        <v>32</v>
      </c>
      <c r="E622" s="5" t="s">
        <v>32</v>
      </c>
      <c r="F622" s="5" t="s">
        <v>32</v>
      </c>
      <c r="G622" s="5" t="s">
        <v>32</v>
      </c>
      <c r="H622" s="5">
        <v>6790</v>
      </c>
      <c r="I622" s="5">
        <v>26070</v>
      </c>
      <c r="J622" s="5">
        <v>98940</v>
      </c>
      <c r="K622" s="5">
        <v>60490</v>
      </c>
      <c r="L622" s="52">
        <v>18650</v>
      </c>
      <c r="M622" s="5">
        <v>15750</v>
      </c>
      <c r="N622" s="5">
        <v>5558</v>
      </c>
      <c r="O622" s="7" t="s">
        <v>32</v>
      </c>
      <c r="P622" s="35"/>
      <c r="Q622" s="65">
        <f t="shared" si="147"/>
        <v>38</v>
      </c>
      <c r="R622" s="36">
        <f t="shared" si="148"/>
        <v>38</v>
      </c>
      <c r="S622" s="36">
        <f t="shared" si="149"/>
        <v>38</v>
      </c>
      <c r="T622" s="36">
        <f t="shared" si="150"/>
        <v>38</v>
      </c>
      <c r="U622" s="36">
        <f t="shared" si="161"/>
        <v>52.938000000000002</v>
      </c>
      <c r="V622" s="36">
        <f t="shared" si="151"/>
        <v>133.30099999999999</v>
      </c>
      <c r="W622" s="36">
        <f t="shared" si="152"/>
        <v>668.68420000000003</v>
      </c>
      <c r="X622" s="36">
        <f t="shared" si="153"/>
        <v>383.00069999999999</v>
      </c>
      <c r="Y622" s="36">
        <f t="shared" si="154"/>
        <v>101.39500000000001</v>
      </c>
      <c r="Z622" s="36">
        <f t="shared" si="155"/>
        <v>88.924999999999997</v>
      </c>
      <c r="AA622" s="36">
        <f t="shared" si="156"/>
        <v>50.227600000000002</v>
      </c>
      <c r="AB622" s="66">
        <f t="shared" si="157"/>
        <v>38</v>
      </c>
      <c r="AC622" s="19">
        <f t="shared" si="158"/>
        <v>33178.285714285717</v>
      </c>
      <c r="AD622" s="20">
        <f t="shared" si="159"/>
        <v>232248</v>
      </c>
      <c r="AE622" s="192">
        <f t="shared" si="160"/>
        <v>1668.4714999999999</v>
      </c>
    </row>
    <row r="623" spans="1:31" ht="15.4" x14ac:dyDescent="0.45">
      <c r="A623" s="4">
        <v>1</v>
      </c>
      <c r="B623" s="85">
        <v>81278739</v>
      </c>
      <c r="C623" s="91">
        <f t="shared" si="146"/>
        <v>0</v>
      </c>
      <c r="D623" s="50" t="s">
        <v>32</v>
      </c>
      <c r="E623" s="5" t="s">
        <v>32</v>
      </c>
      <c r="F623" s="5" t="s">
        <v>32</v>
      </c>
      <c r="G623" s="5" t="s">
        <v>32</v>
      </c>
      <c r="H623" s="5">
        <v>12280</v>
      </c>
      <c r="I623" s="5">
        <v>13420</v>
      </c>
      <c r="J623" s="5">
        <v>7980</v>
      </c>
      <c r="K623" s="5">
        <v>5980</v>
      </c>
      <c r="L623" s="52">
        <v>6050</v>
      </c>
      <c r="M623" s="5">
        <v>5178</v>
      </c>
      <c r="N623" s="5">
        <v>6413</v>
      </c>
      <c r="O623" s="7" t="s">
        <v>32</v>
      </c>
      <c r="P623" s="35"/>
      <c r="Q623" s="65">
        <f t="shared" si="147"/>
        <v>38</v>
      </c>
      <c r="R623" s="36">
        <f t="shared" si="148"/>
        <v>38</v>
      </c>
      <c r="S623" s="36">
        <f t="shared" si="149"/>
        <v>38</v>
      </c>
      <c r="T623" s="36">
        <f t="shared" si="150"/>
        <v>38</v>
      </c>
      <c r="U623" s="36">
        <f t="shared" si="161"/>
        <v>65.016000000000005</v>
      </c>
      <c r="V623" s="36">
        <f t="shared" si="151"/>
        <v>78.906000000000006</v>
      </c>
      <c r="W623" s="36">
        <f t="shared" si="152"/>
        <v>55.555999999999997</v>
      </c>
      <c r="X623" s="36">
        <f t="shared" si="153"/>
        <v>51.156000000000006</v>
      </c>
      <c r="Y623" s="36">
        <f t="shared" si="154"/>
        <v>51.31</v>
      </c>
      <c r="Z623" s="36">
        <f t="shared" si="155"/>
        <v>49.391599999999997</v>
      </c>
      <c r="AA623" s="36">
        <f t="shared" si="156"/>
        <v>52.108600000000003</v>
      </c>
      <c r="AB623" s="66">
        <f t="shared" si="157"/>
        <v>38</v>
      </c>
      <c r="AC623" s="19">
        <f t="shared" si="158"/>
        <v>8185.8571428571431</v>
      </c>
      <c r="AD623" s="20">
        <f t="shared" si="159"/>
        <v>57301</v>
      </c>
      <c r="AE623" s="192">
        <f t="shared" si="160"/>
        <v>593.44420000000002</v>
      </c>
    </row>
    <row r="624" spans="1:31" ht="15.4" x14ac:dyDescent="0.45">
      <c r="A624" s="4">
        <v>1</v>
      </c>
      <c r="B624" s="85">
        <v>81461971</v>
      </c>
      <c r="C624" s="91">
        <f t="shared" si="146"/>
        <v>0</v>
      </c>
      <c r="D624" s="50" t="s">
        <v>32</v>
      </c>
      <c r="E624" s="5" t="s">
        <v>32</v>
      </c>
      <c r="F624" s="5" t="s">
        <v>32</v>
      </c>
      <c r="G624" s="5" t="s">
        <v>32</v>
      </c>
      <c r="H624" s="5">
        <v>2620</v>
      </c>
      <c r="I624" s="5">
        <v>390</v>
      </c>
      <c r="J624" s="5">
        <v>450</v>
      </c>
      <c r="K624" s="5">
        <v>160</v>
      </c>
      <c r="L624" s="52">
        <v>280</v>
      </c>
      <c r="M624" s="5">
        <v>530</v>
      </c>
      <c r="N624" s="5">
        <v>300</v>
      </c>
      <c r="O624" s="7" t="s">
        <v>32</v>
      </c>
      <c r="P624" s="35"/>
      <c r="Q624" s="65">
        <f t="shared" si="147"/>
        <v>38</v>
      </c>
      <c r="R624" s="36">
        <f t="shared" si="148"/>
        <v>38</v>
      </c>
      <c r="S624" s="36">
        <f t="shared" si="149"/>
        <v>38</v>
      </c>
      <c r="T624" s="36">
        <f t="shared" si="150"/>
        <v>38</v>
      </c>
      <c r="U624" s="36">
        <f t="shared" si="161"/>
        <v>43.764000000000003</v>
      </c>
      <c r="V624" s="36">
        <f t="shared" si="151"/>
        <v>38.857999999999997</v>
      </c>
      <c r="W624" s="36">
        <f t="shared" si="152"/>
        <v>38.99</v>
      </c>
      <c r="X624" s="36">
        <f t="shared" si="153"/>
        <v>38.351999999999997</v>
      </c>
      <c r="Y624" s="36">
        <f t="shared" si="154"/>
        <v>38.616</v>
      </c>
      <c r="Z624" s="36">
        <f t="shared" si="155"/>
        <v>39.165999999999997</v>
      </c>
      <c r="AA624" s="36">
        <f t="shared" si="156"/>
        <v>38.659999999999997</v>
      </c>
      <c r="AB624" s="66">
        <f t="shared" si="157"/>
        <v>38</v>
      </c>
      <c r="AC624" s="19">
        <f t="shared" si="158"/>
        <v>675.71428571428567</v>
      </c>
      <c r="AD624" s="20">
        <f t="shared" si="159"/>
        <v>4730</v>
      </c>
      <c r="AE624" s="192">
        <f t="shared" si="160"/>
        <v>466.40599999999995</v>
      </c>
    </row>
    <row r="625" spans="1:31" ht="15.4" x14ac:dyDescent="0.45">
      <c r="A625" s="4">
        <v>1</v>
      </c>
      <c r="B625" s="85">
        <v>81461972</v>
      </c>
      <c r="C625" s="91">
        <f t="shared" si="146"/>
        <v>0</v>
      </c>
      <c r="D625" s="50" t="s">
        <v>32</v>
      </c>
      <c r="E625" s="5" t="s">
        <v>32</v>
      </c>
      <c r="F625" s="5" t="s">
        <v>32</v>
      </c>
      <c r="G625" s="5" t="s">
        <v>32</v>
      </c>
      <c r="H625" s="5">
        <v>2860</v>
      </c>
      <c r="I625" s="5">
        <v>610</v>
      </c>
      <c r="J625" s="5">
        <v>1790</v>
      </c>
      <c r="K625" s="5">
        <v>190</v>
      </c>
      <c r="L625" s="52">
        <v>990</v>
      </c>
      <c r="M625" s="5">
        <v>33972</v>
      </c>
      <c r="N625" s="5">
        <v>639</v>
      </c>
      <c r="O625" s="7" t="s">
        <v>32</v>
      </c>
      <c r="P625" s="35"/>
      <c r="Q625" s="65">
        <f t="shared" si="147"/>
        <v>38</v>
      </c>
      <c r="R625" s="36">
        <f t="shared" si="148"/>
        <v>38</v>
      </c>
      <c r="S625" s="36">
        <f t="shared" si="149"/>
        <v>38</v>
      </c>
      <c r="T625" s="36">
        <f t="shared" si="150"/>
        <v>38</v>
      </c>
      <c r="U625" s="36">
        <f t="shared" si="161"/>
        <v>44.292000000000002</v>
      </c>
      <c r="V625" s="36">
        <f t="shared" si="151"/>
        <v>39.341999999999999</v>
      </c>
      <c r="W625" s="36">
        <f t="shared" si="152"/>
        <v>41.938000000000002</v>
      </c>
      <c r="X625" s="36">
        <f t="shared" si="153"/>
        <v>38.417999999999999</v>
      </c>
      <c r="Y625" s="36">
        <f t="shared" si="154"/>
        <v>40.177999999999997</v>
      </c>
      <c r="Z625" s="36">
        <f t="shared" si="155"/>
        <v>185.97196</v>
      </c>
      <c r="AA625" s="36">
        <f t="shared" si="156"/>
        <v>39.405799999999999</v>
      </c>
      <c r="AB625" s="66">
        <f t="shared" si="157"/>
        <v>38</v>
      </c>
      <c r="AC625" s="19">
        <f t="shared" si="158"/>
        <v>5864.4285714285716</v>
      </c>
      <c r="AD625" s="20">
        <f t="shared" si="159"/>
        <v>41051</v>
      </c>
      <c r="AE625" s="192">
        <f t="shared" si="160"/>
        <v>619.54575999999997</v>
      </c>
    </row>
    <row r="626" spans="1:31" ht="15.4" x14ac:dyDescent="0.45">
      <c r="A626" s="4">
        <v>1</v>
      </c>
      <c r="B626" s="85">
        <v>81461973</v>
      </c>
      <c r="C626" s="91">
        <f t="shared" si="146"/>
        <v>0</v>
      </c>
      <c r="D626" s="50" t="s">
        <v>32</v>
      </c>
      <c r="E626" s="5" t="s">
        <v>32</v>
      </c>
      <c r="F626" s="5" t="s">
        <v>32</v>
      </c>
      <c r="G626" s="5" t="s">
        <v>32</v>
      </c>
      <c r="H626" s="5">
        <v>14180</v>
      </c>
      <c r="I626" s="5">
        <v>12470</v>
      </c>
      <c r="J626" s="5">
        <v>11240</v>
      </c>
      <c r="K626" s="5">
        <v>10280</v>
      </c>
      <c r="L626" s="52">
        <v>14005</v>
      </c>
      <c r="M626" s="5">
        <v>13442</v>
      </c>
      <c r="N626" s="5">
        <v>5317</v>
      </c>
      <c r="O626" s="7" t="s">
        <v>32</v>
      </c>
      <c r="P626" s="35"/>
      <c r="Q626" s="65">
        <f t="shared" si="147"/>
        <v>38</v>
      </c>
      <c r="R626" s="36">
        <f t="shared" si="148"/>
        <v>38</v>
      </c>
      <c r="S626" s="36">
        <f t="shared" si="149"/>
        <v>38</v>
      </c>
      <c r="T626" s="36">
        <f t="shared" si="150"/>
        <v>38</v>
      </c>
      <c r="U626" s="36">
        <f t="shared" si="161"/>
        <v>69.195999999999998</v>
      </c>
      <c r="V626" s="36">
        <f t="shared" si="151"/>
        <v>74.820999999999998</v>
      </c>
      <c r="W626" s="36">
        <f t="shared" si="152"/>
        <v>69.531999999999996</v>
      </c>
      <c r="X626" s="36">
        <f t="shared" si="153"/>
        <v>65.403999999999996</v>
      </c>
      <c r="Y626" s="36">
        <f t="shared" si="154"/>
        <v>81.421499999999995</v>
      </c>
      <c r="Z626" s="36">
        <f t="shared" si="155"/>
        <v>79.000600000000006</v>
      </c>
      <c r="AA626" s="36">
        <f t="shared" si="156"/>
        <v>49.697400000000002</v>
      </c>
      <c r="AB626" s="66">
        <f t="shared" si="157"/>
        <v>38</v>
      </c>
      <c r="AC626" s="19">
        <f t="shared" si="158"/>
        <v>11562</v>
      </c>
      <c r="AD626" s="20">
        <f t="shared" si="159"/>
        <v>80934</v>
      </c>
      <c r="AE626" s="192">
        <f t="shared" si="160"/>
        <v>679.07249999999999</v>
      </c>
    </row>
    <row r="627" spans="1:31" ht="15.4" x14ac:dyDescent="0.45">
      <c r="A627" s="4">
        <v>1</v>
      </c>
      <c r="B627" s="85">
        <v>81462033</v>
      </c>
      <c r="C627" s="91">
        <f t="shared" si="146"/>
        <v>0</v>
      </c>
      <c r="D627" s="50" t="s">
        <v>32</v>
      </c>
      <c r="E627" s="5" t="s">
        <v>32</v>
      </c>
      <c r="F627" s="5" t="s">
        <v>32</v>
      </c>
      <c r="G627" s="5" t="s">
        <v>32</v>
      </c>
      <c r="H627" s="5">
        <v>11510</v>
      </c>
      <c r="I627" s="5">
        <v>12050</v>
      </c>
      <c r="J627" s="5">
        <v>23250</v>
      </c>
      <c r="K627" s="5">
        <v>25440</v>
      </c>
      <c r="L627" s="52">
        <v>25750</v>
      </c>
      <c r="M627" s="5">
        <v>19860</v>
      </c>
      <c r="N627" s="5">
        <v>1330</v>
      </c>
      <c r="O627" s="7" t="s">
        <v>32</v>
      </c>
      <c r="P627" s="35"/>
      <c r="Q627" s="65">
        <f t="shared" si="147"/>
        <v>38</v>
      </c>
      <c r="R627" s="36">
        <f t="shared" si="148"/>
        <v>38</v>
      </c>
      <c r="S627" s="36">
        <f t="shared" si="149"/>
        <v>38</v>
      </c>
      <c r="T627" s="36">
        <f t="shared" si="150"/>
        <v>38</v>
      </c>
      <c r="U627" s="36">
        <f t="shared" si="161"/>
        <v>63.322000000000003</v>
      </c>
      <c r="V627" s="36">
        <f t="shared" si="151"/>
        <v>73.015000000000001</v>
      </c>
      <c r="W627" s="36">
        <f t="shared" si="152"/>
        <v>121.17500000000001</v>
      </c>
      <c r="X627" s="36">
        <f t="shared" si="153"/>
        <v>130.59200000000001</v>
      </c>
      <c r="Y627" s="36">
        <f t="shared" si="154"/>
        <v>131.92500000000001</v>
      </c>
      <c r="Z627" s="36">
        <f t="shared" si="155"/>
        <v>106.598</v>
      </c>
      <c r="AA627" s="36">
        <f t="shared" si="156"/>
        <v>40.926000000000002</v>
      </c>
      <c r="AB627" s="66">
        <f t="shared" si="157"/>
        <v>38</v>
      </c>
      <c r="AC627" s="19">
        <f t="shared" si="158"/>
        <v>17027.142857142859</v>
      </c>
      <c r="AD627" s="20">
        <f t="shared" si="159"/>
        <v>119190</v>
      </c>
      <c r="AE627" s="192">
        <f t="shared" si="160"/>
        <v>857.553</v>
      </c>
    </row>
    <row r="628" spans="1:31" ht="15.4" x14ac:dyDescent="0.45">
      <c r="A628" s="4">
        <v>1</v>
      </c>
      <c r="B628" s="85">
        <v>81619972</v>
      </c>
      <c r="C628" s="91">
        <f t="shared" si="146"/>
        <v>0</v>
      </c>
      <c r="D628" s="50" t="s">
        <v>32</v>
      </c>
      <c r="E628" s="5" t="s">
        <v>32</v>
      </c>
      <c r="F628" s="5" t="s">
        <v>32</v>
      </c>
      <c r="G628" s="5" t="s">
        <v>32</v>
      </c>
      <c r="H628" s="5">
        <v>4270</v>
      </c>
      <c r="I628" s="5" t="s">
        <v>32</v>
      </c>
      <c r="J628" s="5">
        <v>1590</v>
      </c>
      <c r="K628" s="5">
        <v>2530</v>
      </c>
      <c r="L628" s="52">
        <v>3680</v>
      </c>
      <c r="M628" s="5">
        <v>1650</v>
      </c>
      <c r="N628" s="5">
        <v>686</v>
      </c>
      <c r="O628" s="7" t="s">
        <v>32</v>
      </c>
      <c r="P628" s="35"/>
      <c r="Q628" s="65">
        <f t="shared" si="147"/>
        <v>38</v>
      </c>
      <c r="R628" s="36">
        <f t="shared" si="148"/>
        <v>38</v>
      </c>
      <c r="S628" s="36">
        <f t="shared" si="149"/>
        <v>38</v>
      </c>
      <c r="T628" s="36">
        <f t="shared" si="150"/>
        <v>38</v>
      </c>
      <c r="U628" s="36">
        <f t="shared" si="161"/>
        <v>47.393999999999998</v>
      </c>
      <c r="V628" s="36">
        <f t="shared" si="151"/>
        <v>38</v>
      </c>
      <c r="W628" s="36">
        <f t="shared" si="152"/>
        <v>41.497999999999998</v>
      </c>
      <c r="X628" s="36">
        <f t="shared" si="153"/>
        <v>43.566000000000003</v>
      </c>
      <c r="Y628" s="36">
        <f t="shared" si="154"/>
        <v>46.096000000000004</v>
      </c>
      <c r="Z628" s="36">
        <f t="shared" si="155"/>
        <v>41.63</v>
      </c>
      <c r="AA628" s="36">
        <f t="shared" si="156"/>
        <v>39.5092</v>
      </c>
      <c r="AB628" s="66">
        <f t="shared" si="157"/>
        <v>38</v>
      </c>
      <c r="AC628" s="19">
        <f t="shared" si="158"/>
        <v>2401</v>
      </c>
      <c r="AD628" s="20">
        <f t="shared" si="159"/>
        <v>14406</v>
      </c>
      <c r="AE628" s="192">
        <f t="shared" si="160"/>
        <v>487.69319999999999</v>
      </c>
    </row>
    <row r="629" spans="1:31" ht="15.4" x14ac:dyDescent="0.45">
      <c r="A629" s="4">
        <v>1</v>
      </c>
      <c r="B629" s="85">
        <v>81619973</v>
      </c>
      <c r="C629" s="91">
        <f t="shared" si="146"/>
        <v>0</v>
      </c>
      <c r="D629" s="50" t="s">
        <v>32</v>
      </c>
      <c r="E629" s="5" t="s">
        <v>32</v>
      </c>
      <c r="F629" s="5" t="s">
        <v>32</v>
      </c>
      <c r="G629" s="5" t="s">
        <v>32</v>
      </c>
      <c r="H629" s="5">
        <v>4110</v>
      </c>
      <c r="I629" s="5">
        <v>460</v>
      </c>
      <c r="J629" s="5">
        <v>1150</v>
      </c>
      <c r="K629" s="5">
        <v>930</v>
      </c>
      <c r="L629" s="52">
        <v>290</v>
      </c>
      <c r="M629" s="5">
        <v>1060</v>
      </c>
      <c r="N629" s="5">
        <v>515</v>
      </c>
      <c r="O629" s="7" t="s">
        <v>32</v>
      </c>
      <c r="P629" s="35"/>
      <c r="Q629" s="65">
        <f t="shared" si="147"/>
        <v>38</v>
      </c>
      <c r="R629" s="36">
        <f t="shared" si="148"/>
        <v>38</v>
      </c>
      <c r="S629" s="36">
        <f t="shared" si="149"/>
        <v>38</v>
      </c>
      <c r="T629" s="36">
        <f t="shared" si="150"/>
        <v>38</v>
      </c>
      <c r="U629" s="36">
        <f t="shared" si="161"/>
        <v>47.042000000000002</v>
      </c>
      <c r="V629" s="36">
        <f t="shared" si="151"/>
        <v>39.012</v>
      </c>
      <c r="W629" s="36">
        <f t="shared" si="152"/>
        <v>40.53</v>
      </c>
      <c r="X629" s="36">
        <f t="shared" si="153"/>
        <v>40.045999999999999</v>
      </c>
      <c r="Y629" s="36">
        <f t="shared" si="154"/>
        <v>38.637999999999998</v>
      </c>
      <c r="Z629" s="36">
        <f t="shared" si="155"/>
        <v>40.332000000000001</v>
      </c>
      <c r="AA629" s="36">
        <f t="shared" si="156"/>
        <v>39.133000000000003</v>
      </c>
      <c r="AB629" s="66">
        <f t="shared" si="157"/>
        <v>38</v>
      </c>
      <c r="AC629" s="19">
        <f t="shared" si="158"/>
        <v>1216.4285714285713</v>
      </c>
      <c r="AD629" s="20">
        <f t="shared" si="159"/>
        <v>8515</v>
      </c>
      <c r="AE629" s="192">
        <f t="shared" si="160"/>
        <v>474.73299999999995</v>
      </c>
    </row>
    <row r="630" spans="1:31" ht="15.4" x14ac:dyDescent="0.45">
      <c r="A630" s="4">
        <v>1</v>
      </c>
      <c r="B630" s="85">
        <v>81619975</v>
      </c>
      <c r="C630" s="91">
        <f t="shared" si="146"/>
        <v>0</v>
      </c>
      <c r="D630" s="50" t="s">
        <v>32</v>
      </c>
      <c r="E630" s="5" t="s">
        <v>32</v>
      </c>
      <c r="F630" s="5" t="s">
        <v>32</v>
      </c>
      <c r="G630" s="5" t="s">
        <v>32</v>
      </c>
      <c r="H630" s="5">
        <v>12020</v>
      </c>
      <c r="I630" s="5">
        <v>11320</v>
      </c>
      <c r="J630" s="5">
        <v>15370</v>
      </c>
      <c r="K630" s="5">
        <v>8740</v>
      </c>
      <c r="L630" s="52">
        <v>13920</v>
      </c>
      <c r="M630" s="5">
        <v>8854</v>
      </c>
      <c r="N630" s="5">
        <v>6338</v>
      </c>
      <c r="O630" s="7" t="s">
        <v>32</v>
      </c>
      <c r="P630" s="35"/>
      <c r="Q630" s="65">
        <f t="shared" si="147"/>
        <v>38</v>
      </c>
      <c r="R630" s="36">
        <f t="shared" si="148"/>
        <v>38</v>
      </c>
      <c r="S630" s="36">
        <f t="shared" si="149"/>
        <v>38</v>
      </c>
      <c r="T630" s="36">
        <f t="shared" si="150"/>
        <v>38</v>
      </c>
      <c r="U630" s="36">
        <f t="shared" si="161"/>
        <v>64.444000000000003</v>
      </c>
      <c r="V630" s="36">
        <f t="shared" si="151"/>
        <v>69.876000000000005</v>
      </c>
      <c r="W630" s="36">
        <f t="shared" si="152"/>
        <v>87.290999999999997</v>
      </c>
      <c r="X630" s="36">
        <f t="shared" si="153"/>
        <v>58.782000000000004</v>
      </c>
      <c r="Y630" s="36">
        <f t="shared" si="154"/>
        <v>81.055999999999997</v>
      </c>
      <c r="Z630" s="36">
        <f t="shared" si="155"/>
        <v>59.272199999999998</v>
      </c>
      <c r="AA630" s="36">
        <f t="shared" si="156"/>
        <v>51.943600000000004</v>
      </c>
      <c r="AB630" s="66">
        <f t="shared" si="157"/>
        <v>38</v>
      </c>
      <c r="AC630" s="19">
        <f t="shared" si="158"/>
        <v>10937.428571428571</v>
      </c>
      <c r="AD630" s="20">
        <f t="shared" si="159"/>
        <v>76562</v>
      </c>
      <c r="AE630" s="192">
        <f t="shared" si="160"/>
        <v>662.66480000000001</v>
      </c>
    </row>
    <row r="631" spans="1:31" ht="15.4" x14ac:dyDescent="0.45">
      <c r="A631" s="4">
        <v>1</v>
      </c>
      <c r="B631" s="85">
        <v>81619977</v>
      </c>
      <c r="C631" s="91">
        <f t="shared" si="146"/>
        <v>0</v>
      </c>
      <c r="D631" s="50" t="s">
        <v>32</v>
      </c>
      <c r="E631" s="5" t="s">
        <v>32</v>
      </c>
      <c r="F631" s="5" t="s">
        <v>32</v>
      </c>
      <c r="G631" s="5" t="s">
        <v>32</v>
      </c>
      <c r="H631" s="5">
        <v>9430</v>
      </c>
      <c r="I631" s="5">
        <v>1980</v>
      </c>
      <c r="J631" s="5">
        <v>1530</v>
      </c>
      <c r="K631" s="5">
        <v>5630</v>
      </c>
      <c r="L631" s="52">
        <v>38065</v>
      </c>
      <c r="M631" s="5">
        <v>27965</v>
      </c>
      <c r="N631" s="5">
        <v>1137</v>
      </c>
      <c r="O631" s="7" t="s">
        <v>32</v>
      </c>
      <c r="P631" s="35"/>
      <c r="Q631" s="65">
        <f t="shared" si="147"/>
        <v>38</v>
      </c>
      <c r="R631" s="36">
        <f t="shared" si="148"/>
        <v>38</v>
      </c>
      <c r="S631" s="36">
        <f t="shared" si="149"/>
        <v>38</v>
      </c>
      <c r="T631" s="36">
        <f t="shared" si="150"/>
        <v>38</v>
      </c>
      <c r="U631" s="36">
        <f t="shared" si="161"/>
        <v>58.746000000000002</v>
      </c>
      <c r="V631" s="36">
        <f t="shared" si="151"/>
        <v>42.356000000000002</v>
      </c>
      <c r="W631" s="36">
        <f t="shared" si="152"/>
        <v>41.366</v>
      </c>
      <c r="X631" s="36">
        <f t="shared" si="153"/>
        <v>50.386000000000003</v>
      </c>
      <c r="Y631" s="36">
        <f t="shared" si="154"/>
        <v>216.38294999999999</v>
      </c>
      <c r="Z631" s="36">
        <f t="shared" si="155"/>
        <v>141.4495</v>
      </c>
      <c r="AA631" s="36">
        <f t="shared" si="156"/>
        <v>40.501400000000004</v>
      </c>
      <c r="AB631" s="66">
        <f t="shared" si="157"/>
        <v>38</v>
      </c>
      <c r="AC631" s="19">
        <f t="shared" si="158"/>
        <v>12248.142857142857</v>
      </c>
      <c r="AD631" s="20">
        <f t="shared" si="159"/>
        <v>85737</v>
      </c>
      <c r="AE631" s="192">
        <f t="shared" si="160"/>
        <v>781.18784999999991</v>
      </c>
    </row>
    <row r="632" spans="1:31" ht="15.4" x14ac:dyDescent="0.45">
      <c r="A632" s="4">
        <v>1</v>
      </c>
      <c r="B632" s="85">
        <v>81619985</v>
      </c>
      <c r="C632" s="91">
        <f t="shared" si="146"/>
        <v>0</v>
      </c>
      <c r="D632" s="50" t="s">
        <v>32</v>
      </c>
      <c r="E632" s="5" t="s">
        <v>32</v>
      </c>
      <c r="F632" s="5" t="s">
        <v>32</v>
      </c>
      <c r="G632" s="5" t="s">
        <v>32</v>
      </c>
      <c r="H632" s="5">
        <v>6760</v>
      </c>
      <c r="I632" s="5">
        <v>640</v>
      </c>
      <c r="J632" s="5">
        <v>3170</v>
      </c>
      <c r="K632" s="5">
        <v>2160</v>
      </c>
      <c r="L632" s="52">
        <v>2910</v>
      </c>
      <c r="M632" s="5">
        <v>2220</v>
      </c>
      <c r="N632" s="5">
        <v>2632</v>
      </c>
      <c r="O632" s="7" t="s">
        <v>32</v>
      </c>
      <c r="P632" s="35"/>
      <c r="Q632" s="65">
        <f t="shared" si="147"/>
        <v>38</v>
      </c>
      <c r="R632" s="36">
        <f t="shared" si="148"/>
        <v>38</v>
      </c>
      <c r="S632" s="36">
        <f t="shared" si="149"/>
        <v>38</v>
      </c>
      <c r="T632" s="36">
        <f t="shared" si="150"/>
        <v>38</v>
      </c>
      <c r="U632" s="36">
        <f t="shared" si="161"/>
        <v>52.872</v>
      </c>
      <c r="V632" s="36">
        <f t="shared" si="151"/>
        <v>39.408000000000001</v>
      </c>
      <c r="W632" s="36">
        <f t="shared" si="152"/>
        <v>44.974000000000004</v>
      </c>
      <c r="X632" s="36">
        <f t="shared" si="153"/>
        <v>42.752000000000002</v>
      </c>
      <c r="Y632" s="36">
        <f t="shared" si="154"/>
        <v>44.402000000000001</v>
      </c>
      <c r="Z632" s="36">
        <f t="shared" si="155"/>
        <v>42.884</v>
      </c>
      <c r="AA632" s="36">
        <f t="shared" si="156"/>
        <v>43.790399999999998</v>
      </c>
      <c r="AB632" s="66">
        <f t="shared" si="157"/>
        <v>38</v>
      </c>
      <c r="AC632" s="19">
        <f t="shared" si="158"/>
        <v>2927.4285714285716</v>
      </c>
      <c r="AD632" s="20">
        <f t="shared" si="159"/>
        <v>20492</v>
      </c>
      <c r="AE632" s="192">
        <f t="shared" si="160"/>
        <v>501.08240000000001</v>
      </c>
    </row>
    <row r="633" spans="1:31" ht="15.4" x14ac:dyDescent="0.45">
      <c r="A633" s="4">
        <v>1</v>
      </c>
      <c r="B633" s="85">
        <v>81619986</v>
      </c>
      <c r="C633" s="91">
        <f t="shared" si="146"/>
        <v>0</v>
      </c>
      <c r="D633" s="50" t="s">
        <v>32</v>
      </c>
      <c r="E633" s="5" t="s">
        <v>32</v>
      </c>
      <c r="F633" s="5" t="s">
        <v>32</v>
      </c>
      <c r="G633" s="5" t="s">
        <v>32</v>
      </c>
      <c r="H633" s="5">
        <v>17320</v>
      </c>
      <c r="I633" s="5">
        <v>4990</v>
      </c>
      <c r="J633" s="5" t="s">
        <v>32</v>
      </c>
      <c r="K633" s="5">
        <v>6790</v>
      </c>
      <c r="L633" s="52">
        <v>2350</v>
      </c>
      <c r="M633" s="5">
        <v>16650</v>
      </c>
      <c r="N633" s="5">
        <v>17942</v>
      </c>
      <c r="O633" s="7" t="s">
        <v>32</v>
      </c>
      <c r="P633" s="35"/>
      <c r="Q633" s="65">
        <f t="shared" si="147"/>
        <v>38</v>
      </c>
      <c r="R633" s="36">
        <f t="shared" si="148"/>
        <v>38</v>
      </c>
      <c r="S633" s="36">
        <f t="shared" si="149"/>
        <v>38</v>
      </c>
      <c r="T633" s="36">
        <f t="shared" si="150"/>
        <v>38</v>
      </c>
      <c r="U633" s="36">
        <f t="shared" si="161"/>
        <v>76.104000000000013</v>
      </c>
      <c r="V633" s="36">
        <f t="shared" si="151"/>
        <v>48.978000000000002</v>
      </c>
      <c r="W633" s="36">
        <f t="shared" si="152"/>
        <v>38</v>
      </c>
      <c r="X633" s="36">
        <f t="shared" si="153"/>
        <v>52.938000000000002</v>
      </c>
      <c r="Y633" s="36">
        <f t="shared" si="154"/>
        <v>43.17</v>
      </c>
      <c r="Z633" s="36">
        <f t="shared" si="155"/>
        <v>92.795000000000002</v>
      </c>
      <c r="AA633" s="36">
        <f t="shared" si="156"/>
        <v>98.3506</v>
      </c>
      <c r="AB633" s="66">
        <f t="shared" si="157"/>
        <v>38</v>
      </c>
      <c r="AC633" s="19">
        <f t="shared" si="158"/>
        <v>11007</v>
      </c>
      <c r="AD633" s="20">
        <f t="shared" si="159"/>
        <v>66042</v>
      </c>
      <c r="AE633" s="192">
        <f t="shared" si="160"/>
        <v>640.3356</v>
      </c>
    </row>
    <row r="634" spans="1:31" ht="15.4" x14ac:dyDescent="0.45">
      <c r="A634" s="4">
        <v>1</v>
      </c>
      <c r="B634" s="85">
        <v>81766985</v>
      </c>
      <c r="C634" s="91">
        <f t="shared" si="146"/>
        <v>0</v>
      </c>
      <c r="D634" s="50" t="s">
        <v>32</v>
      </c>
      <c r="E634" s="5" t="s">
        <v>32</v>
      </c>
      <c r="F634" s="5" t="s">
        <v>32</v>
      </c>
      <c r="G634" s="5" t="s">
        <v>32</v>
      </c>
      <c r="H634" s="5">
        <v>6640</v>
      </c>
      <c r="I634" s="5">
        <v>720</v>
      </c>
      <c r="J634" s="5">
        <v>1340</v>
      </c>
      <c r="K634" s="5">
        <v>560</v>
      </c>
      <c r="L634" s="52">
        <v>840</v>
      </c>
      <c r="M634" s="5">
        <v>440</v>
      </c>
      <c r="N634" s="5">
        <v>489</v>
      </c>
      <c r="O634" s="7" t="s">
        <v>32</v>
      </c>
      <c r="P634" s="35"/>
      <c r="Q634" s="65">
        <f t="shared" si="147"/>
        <v>38</v>
      </c>
      <c r="R634" s="36">
        <f t="shared" si="148"/>
        <v>38</v>
      </c>
      <c r="S634" s="36">
        <f t="shared" si="149"/>
        <v>38</v>
      </c>
      <c r="T634" s="36">
        <f t="shared" si="150"/>
        <v>38</v>
      </c>
      <c r="U634" s="36">
        <f t="shared" si="161"/>
        <v>52.608000000000004</v>
      </c>
      <c r="V634" s="36">
        <f t="shared" si="151"/>
        <v>39.584000000000003</v>
      </c>
      <c r="W634" s="36">
        <f t="shared" si="152"/>
        <v>40.948</v>
      </c>
      <c r="X634" s="36">
        <f t="shared" si="153"/>
        <v>39.231999999999999</v>
      </c>
      <c r="Y634" s="36">
        <f t="shared" si="154"/>
        <v>39.847999999999999</v>
      </c>
      <c r="Z634" s="36">
        <f t="shared" si="155"/>
        <v>38.968000000000004</v>
      </c>
      <c r="AA634" s="36">
        <f t="shared" si="156"/>
        <v>39.075800000000001</v>
      </c>
      <c r="AB634" s="66">
        <f t="shared" si="157"/>
        <v>38</v>
      </c>
      <c r="AC634" s="19">
        <f t="shared" si="158"/>
        <v>1575.5714285714287</v>
      </c>
      <c r="AD634" s="20">
        <f t="shared" si="159"/>
        <v>11029</v>
      </c>
      <c r="AE634" s="192">
        <f t="shared" si="160"/>
        <v>480.2638</v>
      </c>
    </row>
    <row r="635" spans="1:31" ht="15.4" x14ac:dyDescent="0.45">
      <c r="A635" s="4">
        <v>1</v>
      </c>
      <c r="B635" s="85">
        <v>81766986</v>
      </c>
      <c r="C635" s="91">
        <f t="shared" si="146"/>
        <v>0</v>
      </c>
      <c r="D635" s="50" t="s">
        <v>32</v>
      </c>
      <c r="E635" s="5" t="s">
        <v>32</v>
      </c>
      <c r="F635" s="5" t="s">
        <v>32</v>
      </c>
      <c r="G635" s="5" t="s">
        <v>32</v>
      </c>
      <c r="H635" s="5">
        <v>5510</v>
      </c>
      <c r="I635" s="5">
        <v>2340</v>
      </c>
      <c r="J635" s="5">
        <v>1000</v>
      </c>
      <c r="K635" s="5">
        <v>1590</v>
      </c>
      <c r="L635" s="52">
        <v>3130</v>
      </c>
      <c r="M635" s="5">
        <v>5213</v>
      </c>
      <c r="N635" s="5">
        <v>658</v>
      </c>
      <c r="O635" s="7" t="s">
        <v>32</v>
      </c>
      <c r="P635" s="35"/>
      <c r="Q635" s="65">
        <f t="shared" si="147"/>
        <v>38</v>
      </c>
      <c r="R635" s="36">
        <f t="shared" si="148"/>
        <v>38</v>
      </c>
      <c r="S635" s="36">
        <f t="shared" si="149"/>
        <v>38</v>
      </c>
      <c r="T635" s="36">
        <f t="shared" si="150"/>
        <v>38</v>
      </c>
      <c r="U635" s="36">
        <f t="shared" si="161"/>
        <v>50.122</v>
      </c>
      <c r="V635" s="36">
        <f t="shared" si="151"/>
        <v>43.147999999999996</v>
      </c>
      <c r="W635" s="36">
        <f t="shared" si="152"/>
        <v>40.200000000000003</v>
      </c>
      <c r="X635" s="36">
        <f t="shared" si="153"/>
        <v>41.497999999999998</v>
      </c>
      <c r="Y635" s="36">
        <f t="shared" si="154"/>
        <v>44.886000000000003</v>
      </c>
      <c r="Z635" s="36">
        <f t="shared" si="155"/>
        <v>49.468600000000002</v>
      </c>
      <c r="AA635" s="36">
        <f t="shared" si="156"/>
        <v>39.447600000000001</v>
      </c>
      <c r="AB635" s="66">
        <f t="shared" si="157"/>
        <v>38</v>
      </c>
      <c r="AC635" s="19">
        <f t="shared" si="158"/>
        <v>2777.2857142857142</v>
      </c>
      <c r="AD635" s="20">
        <f t="shared" si="159"/>
        <v>19441</v>
      </c>
      <c r="AE635" s="192">
        <f t="shared" si="160"/>
        <v>498.77020000000005</v>
      </c>
    </row>
    <row r="636" spans="1:31" ht="15.4" x14ac:dyDescent="0.45">
      <c r="A636" s="4">
        <v>1</v>
      </c>
      <c r="B636" s="85">
        <v>82008706</v>
      </c>
      <c r="C636" s="91">
        <f t="shared" si="146"/>
        <v>0</v>
      </c>
      <c r="D636" s="50" t="s">
        <v>32</v>
      </c>
      <c r="E636" s="5" t="s">
        <v>32</v>
      </c>
      <c r="F636" s="5" t="s">
        <v>32</v>
      </c>
      <c r="G636" s="5" t="s">
        <v>32</v>
      </c>
      <c r="H636" s="5">
        <v>13110</v>
      </c>
      <c r="I636" s="5">
        <v>7440</v>
      </c>
      <c r="J636" s="5">
        <v>10530</v>
      </c>
      <c r="K636" s="5">
        <v>14020</v>
      </c>
      <c r="L636" s="52">
        <v>12890</v>
      </c>
      <c r="M636" s="5">
        <v>6330</v>
      </c>
      <c r="N636" s="5">
        <v>85</v>
      </c>
      <c r="O636" s="7" t="s">
        <v>32</v>
      </c>
      <c r="P636" s="35"/>
      <c r="Q636" s="65">
        <f t="shared" si="147"/>
        <v>38</v>
      </c>
      <c r="R636" s="36">
        <f t="shared" si="148"/>
        <v>38</v>
      </c>
      <c r="S636" s="36">
        <f t="shared" si="149"/>
        <v>38</v>
      </c>
      <c r="T636" s="36">
        <f t="shared" si="150"/>
        <v>38</v>
      </c>
      <c r="U636" s="36">
        <f t="shared" si="161"/>
        <v>66.841999999999999</v>
      </c>
      <c r="V636" s="36">
        <f t="shared" si="151"/>
        <v>54.368000000000002</v>
      </c>
      <c r="W636" s="36">
        <f t="shared" si="152"/>
        <v>66.478999999999999</v>
      </c>
      <c r="X636" s="36">
        <f t="shared" si="153"/>
        <v>81.48599999999999</v>
      </c>
      <c r="Y636" s="36">
        <f t="shared" si="154"/>
        <v>76.626999999999995</v>
      </c>
      <c r="Z636" s="36">
        <f t="shared" si="155"/>
        <v>51.926000000000002</v>
      </c>
      <c r="AA636" s="36">
        <f t="shared" si="156"/>
        <v>38.186999999999998</v>
      </c>
      <c r="AB636" s="66">
        <f t="shared" si="157"/>
        <v>38</v>
      </c>
      <c r="AC636" s="19">
        <f t="shared" si="158"/>
        <v>9200.7142857142862</v>
      </c>
      <c r="AD636" s="20">
        <f t="shared" si="159"/>
        <v>64405</v>
      </c>
      <c r="AE636" s="192">
        <f t="shared" si="160"/>
        <v>625.91499999999996</v>
      </c>
    </row>
    <row r="637" spans="1:31" ht="15.4" x14ac:dyDescent="0.45">
      <c r="A637" s="4">
        <v>1</v>
      </c>
      <c r="B637" s="85">
        <v>82008707</v>
      </c>
      <c r="C637" s="91">
        <f t="shared" si="146"/>
        <v>0</v>
      </c>
      <c r="D637" s="50" t="s">
        <v>32</v>
      </c>
      <c r="E637" s="5" t="s">
        <v>32</v>
      </c>
      <c r="F637" s="5" t="s">
        <v>32</v>
      </c>
      <c r="G637" s="5" t="s">
        <v>32</v>
      </c>
      <c r="H637" s="5">
        <v>27010</v>
      </c>
      <c r="I637" s="5">
        <v>2950</v>
      </c>
      <c r="J637" s="5">
        <v>7610</v>
      </c>
      <c r="K637" s="5">
        <v>9440</v>
      </c>
      <c r="L637" s="52">
        <v>22108</v>
      </c>
      <c r="M637" s="5">
        <v>17807</v>
      </c>
      <c r="N637" s="5">
        <v>10643</v>
      </c>
      <c r="O637" s="7" t="s">
        <v>32</v>
      </c>
      <c r="P637" s="35"/>
      <c r="Q637" s="65">
        <f t="shared" si="147"/>
        <v>38</v>
      </c>
      <c r="R637" s="36">
        <f t="shared" si="148"/>
        <v>38</v>
      </c>
      <c r="S637" s="36">
        <f t="shared" si="149"/>
        <v>38</v>
      </c>
      <c r="T637" s="36">
        <f t="shared" si="150"/>
        <v>38</v>
      </c>
      <c r="U637" s="36">
        <f t="shared" si="161"/>
        <v>97.422000000000011</v>
      </c>
      <c r="V637" s="36">
        <f t="shared" si="151"/>
        <v>44.49</v>
      </c>
      <c r="W637" s="36">
        <f t="shared" si="152"/>
        <v>54.742000000000004</v>
      </c>
      <c r="X637" s="36">
        <f t="shared" si="153"/>
        <v>61.792000000000002</v>
      </c>
      <c r="Y637" s="36">
        <f t="shared" si="154"/>
        <v>116.26439999999999</v>
      </c>
      <c r="Z637" s="36">
        <f t="shared" si="155"/>
        <v>97.770099999999999</v>
      </c>
      <c r="AA637" s="36">
        <f t="shared" si="156"/>
        <v>66.9649</v>
      </c>
      <c r="AB637" s="66">
        <f t="shared" si="157"/>
        <v>38</v>
      </c>
      <c r="AC637" s="19">
        <f t="shared" si="158"/>
        <v>13938.285714285714</v>
      </c>
      <c r="AD637" s="20">
        <f t="shared" si="159"/>
        <v>97568</v>
      </c>
      <c r="AE637" s="192">
        <f t="shared" si="160"/>
        <v>729.44540000000006</v>
      </c>
    </row>
    <row r="638" spans="1:31" ht="15.4" x14ac:dyDescent="0.45">
      <c r="A638" s="4">
        <v>1</v>
      </c>
      <c r="B638" s="85">
        <v>82008708</v>
      </c>
      <c r="C638" s="91">
        <f t="shared" si="146"/>
        <v>0</v>
      </c>
      <c r="D638" s="50" t="s">
        <v>32</v>
      </c>
      <c r="E638" s="5" t="s">
        <v>32</v>
      </c>
      <c r="F638" s="5" t="s">
        <v>32</v>
      </c>
      <c r="G638" s="5" t="s">
        <v>32</v>
      </c>
      <c r="H638" s="5">
        <v>7280</v>
      </c>
      <c r="I638" s="5">
        <v>500</v>
      </c>
      <c r="J638" s="5">
        <v>2010</v>
      </c>
      <c r="K638" s="5">
        <v>20370</v>
      </c>
      <c r="L638" s="52">
        <v>28410</v>
      </c>
      <c r="M638" s="5">
        <v>27200</v>
      </c>
      <c r="N638" s="5">
        <v>17311</v>
      </c>
      <c r="O638" s="7" t="s">
        <v>32</v>
      </c>
      <c r="P638" s="35"/>
      <c r="Q638" s="65">
        <f t="shared" si="147"/>
        <v>38</v>
      </c>
      <c r="R638" s="36">
        <f t="shared" si="148"/>
        <v>38</v>
      </c>
      <c r="S638" s="36">
        <f t="shared" si="149"/>
        <v>38</v>
      </c>
      <c r="T638" s="36">
        <f t="shared" si="150"/>
        <v>38</v>
      </c>
      <c r="U638" s="36">
        <f t="shared" si="161"/>
        <v>54.016000000000005</v>
      </c>
      <c r="V638" s="36">
        <f t="shared" si="151"/>
        <v>39.1</v>
      </c>
      <c r="W638" s="36">
        <f t="shared" si="152"/>
        <v>42.421999999999997</v>
      </c>
      <c r="X638" s="36">
        <f t="shared" si="153"/>
        <v>108.791</v>
      </c>
      <c r="Y638" s="36">
        <f t="shared" si="154"/>
        <v>144.6463</v>
      </c>
      <c r="Z638" s="36">
        <f t="shared" si="155"/>
        <v>138.16</v>
      </c>
      <c r="AA638" s="36">
        <f t="shared" si="156"/>
        <v>95.637299999999996</v>
      </c>
      <c r="AB638" s="66">
        <f t="shared" si="157"/>
        <v>38</v>
      </c>
      <c r="AC638" s="19">
        <f t="shared" si="158"/>
        <v>14725.857142857143</v>
      </c>
      <c r="AD638" s="20">
        <f t="shared" si="159"/>
        <v>103081</v>
      </c>
      <c r="AE638" s="192">
        <f t="shared" si="160"/>
        <v>812.77260000000001</v>
      </c>
    </row>
    <row r="639" spans="1:31" ht="15.4" x14ac:dyDescent="0.45">
      <c r="A639" s="4">
        <v>1</v>
      </c>
      <c r="B639" s="85">
        <v>82008709</v>
      </c>
      <c r="C639" s="91">
        <f t="shared" si="146"/>
        <v>0</v>
      </c>
      <c r="D639" s="50" t="s">
        <v>32</v>
      </c>
      <c r="E639" s="5" t="s">
        <v>32</v>
      </c>
      <c r="F639" s="5" t="s">
        <v>32</v>
      </c>
      <c r="G639" s="5" t="s">
        <v>32</v>
      </c>
      <c r="H639" s="5">
        <v>20150</v>
      </c>
      <c r="I639" s="5">
        <v>10630</v>
      </c>
      <c r="J639" s="5">
        <v>61020</v>
      </c>
      <c r="K639" s="5">
        <v>30370</v>
      </c>
      <c r="L639" s="52">
        <v>19880</v>
      </c>
      <c r="M639" s="5">
        <v>14136</v>
      </c>
      <c r="N639" s="5">
        <v>3365</v>
      </c>
      <c r="O639" s="7" t="s">
        <v>32</v>
      </c>
      <c r="P639" s="35"/>
      <c r="Q639" s="65">
        <f t="shared" si="147"/>
        <v>38</v>
      </c>
      <c r="R639" s="36">
        <f t="shared" si="148"/>
        <v>38</v>
      </c>
      <c r="S639" s="36">
        <f t="shared" si="149"/>
        <v>38</v>
      </c>
      <c r="T639" s="36">
        <f t="shared" si="150"/>
        <v>38</v>
      </c>
      <c r="U639" s="36">
        <f t="shared" si="161"/>
        <v>82.33</v>
      </c>
      <c r="V639" s="36">
        <f t="shared" si="151"/>
        <v>66.909000000000006</v>
      </c>
      <c r="W639" s="36">
        <f t="shared" si="152"/>
        <v>386.93860000000001</v>
      </c>
      <c r="X639" s="36">
        <f t="shared" si="153"/>
        <v>159.20910000000001</v>
      </c>
      <c r="Y639" s="36">
        <f t="shared" si="154"/>
        <v>106.684</v>
      </c>
      <c r="Z639" s="36">
        <f t="shared" si="155"/>
        <v>81.984800000000007</v>
      </c>
      <c r="AA639" s="36">
        <f t="shared" si="156"/>
        <v>45.402999999999999</v>
      </c>
      <c r="AB639" s="66">
        <f t="shared" si="157"/>
        <v>38</v>
      </c>
      <c r="AC639" s="19">
        <f t="shared" si="158"/>
        <v>22793</v>
      </c>
      <c r="AD639" s="20">
        <f t="shared" si="159"/>
        <v>159551</v>
      </c>
      <c r="AE639" s="192">
        <f t="shared" si="160"/>
        <v>1119.4585</v>
      </c>
    </row>
    <row r="640" spans="1:31" ht="15.4" x14ac:dyDescent="0.45">
      <c r="A640" s="4">
        <v>1</v>
      </c>
      <c r="B640" s="85">
        <v>82008710</v>
      </c>
      <c r="C640" s="91">
        <f t="shared" si="146"/>
        <v>0</v>
      </c>
      <c r="D640" s="50" t="s">
        <v>32</v>
      </c>
      <c r="E640" s="5" t="s">
        <v>32</v>
      </c>
      <c r="F640" s="5" t="s">
        <v>32</v>
      </c>
      <c r="G640" s="5" t="s">
        <v>32</v>
      </c>
      <c r="H640" s="5">
        <v>39280</v>
      </c>
      <c r="I640" s="5">
        <v>59830</v>
      </c>
      <c r="J640" s="5">
        <v>55930</v>
      </c>
      <c r="K640" s="5">
        <v>43940</v>
      </c>
      <c r="L640" s="52">
        <v>44738</v>
      </c>
      <c r="M640" s="5">
        <v>37204</v>
      </c>
      <c r="N640" s="5">
        <v>25646</v>
      </c>
      <c r="O640" s="7" t="s">
        <v>32</v>
      </c>
      <c r="P640" s="35"/>
      <c r="Q640" s="65">
        <f t="shared" si="147"/>
        <v>38</v>
      </c>
      <c r="R640" s="36">
        <f t="shared" si="148"/>
        <v>38</v>
      </c>
      <c r="S640" s="36">
        <f t="shared" si="149"/>
        <v>38</v>
      </c>
      <c r="T640" s="36">
        <f t="shared" si="150"/>
        <v>38</v>
      </c>
      <c r="U640" s="36">
        <f t="shared" si="161"/>
        <v>124.41600000000001</v>
      </c>
      <c r="V640" s="36">
        <f t="shared" si="151"/>
        <v>378.09690000000001</v>
      </c>
      <c r="W640" s="36">
        <f t="shared" si="152"/>
        <v>349.11989999999997</v>
      </c>
      <c r="X640" s="36">
        <f t="shared" si="153"/>
        <v>260.0342</v>
      </c>
      <c r="Y640" s="36">
        <f t="shared" si="154"/>
        <v>265.96334000000002</v>
      </c>
      <c r="Z640" s="36">
        <f t="shared" si="155"/>
        <v>209.98572000000001</v>
      </c>
      <c r="AA640" s="36">
        <f t="shared" si="156"/>
        <v>131.4778</v>
      </c>
      <c r="AB640" s="66">
        <f t="shared" si="157"/>
        <v>38</v>
      </c>
      <c r="AC640" s="19">
        <f t="shared" si="158"/>
        <v>43795.428571428572</v>
      </c>
      <c r="AD640" s="20">
        <f t="shared" si="159"/>
        <v>306568</v>
      </c>
      <c r="AE640" s="192">
        <f t="shared" si="160"/>
        <v>1909.0938599999999</v>
      </c>
    </row>
    <row r="641" spans="1:31" ht="15.4" x14ac:dyDescent="0.45">
      <c r="A641" s="4">
        <v>1</v>
      </c>
      <c r="B641" s="85">
        <v>82008711</v>
      </c>
      <c r="C641" s="91">
        <f t="shared" si="146"/>
        <v>0</v>
      </c>
      <c r="D641" s="50" t="s">
        <v>32</v>
      </c>
      <c r="E641" s="5" t="s">
        <v>32</v>
      </c>
      <c r="F641" s="5" t="s">
        <v>32</v>
      </c>
      <c r="G641" s="5" t="s">
        <v>32</v>
      </c>
      <c r="H641" s="5">
        <v>7230</v>
      </c>
      <c r="I641" s="5">
        <v>17040</v>
      </c>
      <c r="J641" s="5">
        <v>25980</v>
      </c>
      <c r="K641" s="5">
        <v>15810</v>
      </c>
      <c r="L641" s="52">
        <v>17550</v>
      </c>
      <c r="M641" s="5">
        <v>16150</v>
      </c>
      <c r="N641" s="5">
        <v>8353</v>
      </c>
      <c r="O641" s="7" t="s">
        <v>32</v>
      </c>
      <c r="P641" s="35"/>
      <c r="Q641" s="65">
        <f t="shared" si="147"/>
        <v>38</v>
      </c>
      <c r="R641" s="36">
        <f t="shared" si="148"/>
        <v>38</v>
      </c>
      <c r="S641" s="36">
        <f t="shared" si="149"/>
        <v>38</v>
      </c>
      <c r="T641" s="36">
        <f t="shared" si="150"/>
        <v>38</v>
      </c>
      <c r="U641" s="36">
        <f t="shared" si="161"/>
        <v>53.906000000000006</v>
      </c>
      <c r="V641" s="36">
        <f t="shared" si="151"/>
        <v>94.471999999999994</v>
      </c>
      <c r="W641" s="36">
        <f t="shared" si="152"/>
        <v>132.91399999999999</v>
      </c>
      <c r="X641" s="36">
        <f t="shared" si="153"/>
        <v>89.182999999999993</v>
      </c>
      <c r="Y641" s="36">
        <f t="shared" si="154"/>
        <v>96.665000000000006</v>
      </c>
      <c r="Z641" s="36">
        <f t="shared" si="155"/>
        <v>90.64500000000001</v>
      </c>
      <c r="AA641" s="36">
        <f t="shared" si="156"/>
        <v>57.117899999999999</v>
      </c>
      <c r="AB641" s="66">
        <f t="shared" si="157"/>
        <v>38</v>
      </c>
      <c r="AC641" s="19">
        <f t="shared" si="158"/>
        <v>15444.714285714286</v>
      </c>
      <c r="AD641" s="20">
        <f t="shared" si="159"/>
        <v>108113</v>
      </c>
      <c r="AE641" s="192">
        <f t="shared" si="160"/>
        <v>804.90289999999982</v>
      </c>
    </row>
    <row r="642" spans="1:31" ht="15.4" x14ac:dyDescent="0.45">
      <c r="A642" s="4">
        <v>1</v>
      </c>
      <c r="B642" s="85">
        <v>82008712</v>
      </c>
      <c r="C642" s="91">
        <f t="shared" si="146"/>
        <v>0</v>
      </c>
      <c r="D642" s="50" t="s">
        <v>32</v>
      </c>
      <c r="E642" s="5" t="s">
        <v>32</v>
      </c>
      <c r="F642" s="5" t="s">
        <v>32</v>
      </c>
      <c r="G642" s="5" t="s">
        <v>32</v>
      </c>
      <c r="H642" s="5">
        <v>40770</v>
      </c>
      <c r="I642" s="5">
        <v>34850</v>
      </c>
      <c r="J642" s="5">
        <v>43880</v>
      </c>
      <c r="K642" s="5">
        <v>31990</v>
      </c>
      <c r="L642" s="52">
        <v>36100</v>
      </c>
      <c r="M642" s="5">
        <v>23200</v>
      </c>
      <c r="N642" s="5">
        <v>6179</v>
      </c>
      <c r="O642" s="7" t="s">
        <v>32</v>
      </c>
      <c r="P642" s="35"/>
      <c r="Q642" s="65">
        <f t="shared" si="147"/>
        <v>38</v>
      </c>
      <c r="R642" s="36">
        <f t="shared" si="148"/>
        <v>38</v>
      </c>
      <c r="S642" s="36">
        <f t="shared" si="149"/>
        <v>38</v>
      </c>
      <c r="T642" s="36">
        <f t="shared" si="150"/>
        <v>38</v>
      </c>
      <c r="U642" s="36">
        <f t="shared" si="161"/>
        <v>129.31100000000001</v>
      </c>
      <c r="V642" s="36">
        <f t="shared" si="151"/>
        <v>192.49549999999999</v>
      </c>
      <c r="W642" s="36">
        <f t="shared" si="152"/>
        <v>259.58839999999998</v>
      </c>
      <c r="X642" s="36">
        <f t="shared" si="153"/>
        <v>171.2457</v>
      </c>
      <c r="Y642" s="36">
        <f t="shared" si="154"/>
        <v>201.78299999999999</v>
      </c>
      <c r="Z642" s="36">
        <f t="shared" si="155"/>
        <v>120.96000000000001</v>
      </c>
      <c r="AA642" s="36">
        <f t="shared" si="156"/>
        <v>51.593800000000002</v>
      </c>
      <c r="AB642" s="66">
        <f t="shared" si="157"/>
        <v>38</v>
      </c>
      <c r="AC642" s="19">
        <f t="shared" si="158"/>
        <v>30995.571428571428</v>
      </c>
      <c r="AD642" s="20">
        <f t="shared" si="159"/>
        <v>216969</v>
      </c>
      <c r="AE642" s="192">
        <f t="shared" si="160"/>
        <v>1316.9774</v>
      </c>
    </row>
    <row r="643" spans="1:31" ht="15.4" x14ac:dyDescent="0.45">
      <c r="A643" s="4">
        <v>1</v>
      </c>
      <c r="B643" s="85">
        <v>82008713</v>
      </c>
      <c r="C643" s="91">
        <f t="shared" si="146"/>
        <v>0</v>
      </c>
      <c r="D643" s="50" t="s">
        <v>32</v>
      </c>
      <c r="E643" s="5" t="s">
        <v>32</v>
      </c>
      <c r="F643" s="5" t="s">
        <v>32</v>
      </c>
      <c r="G643" s="5" t="s">
        <v>32</v>
      </c>
      <c r="H643" s="5">
        <v>11170</v>
      </c>
      <c r="I643" s="5">
        <v>5700</v>
      </c>
      <c r="J643" s="5">
        <v>6880</v>
      </c>
      <c r="K643" s="5">
        <v>6130</v>
      </c>
      <c r="L643" s="52">
        <v>8510</v>
      </c>
      <c r="M643" s="5">
        <v>6528</v>
      </c>
      <c r="N643" s="5">
        <v>2358</v>
      </c>
      <c r="O643" s="7" t="s">
        <v>32</v>
      </c>
      <c r="P643" s="35"/>
      <c r="Q643" s="65">
        <f t="shared" si="147"/>
        <v>38</v>
      </c>
      <c r="R643" s="36">
        <f t="shared" si="148"/>
        <v>38</v>
      </c>
      <c r="S643" s="36">
        <f t="shared" si="149"/>
        <v>38</v>
      </c>
      <c r="T643" s="36">
        <f t="shared" si="150"/>
        <v>38</v>
      </c>
      <c r="U643" s="36">
        <f t="shared" si="161"/>
        <v>62.573999999999998</v>
      </c>
      <c r="V643" s="36">
        <f t="shared" si="151"/>
        <v>50.54</v>
      </c>
      <c r="W643" s="36">
        <f t="shared" si="152"/>
        <v>53.136000000000003</v>
      </c>
      <c r="X643" s="36">
        <f t="shared" si="153"/>
        <v>51.486000000000004</v>
      </c>
      <c r="Y643" s="36">
        <f t="shared" si="154"/>
        <v>57.792999999999999</v>
      </c>
      <c r="Z643" s="36">
        <f t="shared" si="155"/>
        <v>52.361600000000003</v>
      </c>
      <c r="AA643" s="36">
        <f t="shared" si="156"/>
        <v>43.187600000000003</v>
      </c>
      <c r="AB643" s="66">
        <f t="shared" si="157"/>
        <v>38</v>
      </c>
      <c r="AC643" s="19">
        <f t="shared" si="158"/>
        <v>6753.7142857142853</v>
      </c>
      <c r="AD643" s="20">
        <f t="shared" si="159"/>
        <v>47276</v>
      </c>
      <c r="AE643" s="192">
        <f t="shared" si="160"/>
        <v>561.07820000000004</v>
      </c>
    </row>
    <row r="644" spans="1:31" ht="15.4" x14ac:dyDescent="0.45">
      <c r="A644" s="4">
        <v>1</v>
      </c>
      <c r="B644" s="85">
        <v>82008714</v>
      </c>
      <c r="C644" s="91">
        <f t="shared" si="146"/>
        <v>0</v>
      </c>
      <c r="D644" s="57" t="s">
        <v>32</v>
      </c>
      <c r="E644" s="5" t="s">
        <v>32</v>
      </c>
      <c r="F644" s="5" t="s">
        <v>32</v>
      </c>
      <c r="G644" s="5" t="s">
        <v>32</v>
      </c>
      <c r="H644" s="5">
        <v>8060</v>
      </c>
      <c r="I644" s="5">
        <v>9810</v>
      </c>
      <c r="J644" s="5">
        <v>39310</v>
      </c>
      <c r="K644" s="5">
        <v>29690</v>
      </c>
      <c r="L644" s="52">
        <v>42886</v>
      </c>
      <c r="M644" s="5">
        <v>46123</v>
      </c>
      <c r="N644" s="5">
        <v>28139</v>
      </c>
      <c r="O644" s="7" t="s">
        <v>32</v>
      </c>
      <c r="P644" s="35"/>
      <c r="Q644" s="65">
        <f t="shared" si="147"/>
        <v>38</v>
      </c>
      <c r="R644" s="36">
        <f t="shared" si="148"/>
        <v>38</v>
      </c>
      <c r="S644" s="36">
        <f t="shared" si="149"/>
        <v>38</v>
      </c>
      <c r="T644" s="36">
        <f t="shared" si="150"/>
        <v>38</v>
      </c>
      <c r="U644" s="36">
        <f t="shared" si="161"/>
        <v>55.731999999999999</v>
      </c>
      <c r="V644" s="36">
        <f t="shared" si="151"/>
        <v>63.383000000000003</v>
      </c>
      <c r="W644" s="36">
        <f t="shared" si="152"/>
        <v>225.63329999999999</v>
      </c>
      <c r="X644" s="36">
        <f t="shared" si="153"/>
        <v>154.1567</v>
      </c>
      <c r="Y644" s="36">
        <f t="shared" si="154"/>
        <v>252.20297999999997</v>
      </c>
      <c r="Z644" s="36">
        <f t="shared" si="155"/>
        <v>276.25388999999996</v>
      </c>
      <c r="AA644" s="36">
        <f t="shared" si="156"/>
        <v>142.63276999999999</v>
      </c>
      <c r="AB644" s="66">
        <f t="shared" si="157"/>
        <v>38</v>
      </c>
      <c r="AC644" s="19">
        <f t="shared" si="158"/>
        <v>29145.428571428572</v>
      </c>
      <c r="AD644" s="20">
        <f t="shared" si="159"/>
        <v>204018</v>
      </c>
      <c r="AE644" s="192">
        <f t="shared" si="160"/>
        <v>1359.9946399999999</v>
      </c>
    </row>
    <row r="645" spans="1:31" ht="15.4" x14ac:dyDescent="0.45">
      <c r="A645" s="4">
        <v>1</v>
      </c>
      <c r="B645" s="85">
        <v>82008715</v>
      </c>
      <c r="C645" s="91">
        <f t="shared" si="146"/>
        <v>0</v>
      </c>
      <c r="D645" s="57" t="s">
        <v>32</v>
      </c>
      <c r="E645" s="5" t="s">
        <v>32</v>
      </c>
      <c r="F645" s="5" t="s">
        <v>32</v>
      </c>
      <c r="G645" s="5" t="s">
        <v>32</v>
      </c>
      <c r="H645" s="5">
        <v>1650</v>
      </c>
      <c r="I645" s="5">
        <v>1090</v>
      </c>
      <c r="J645" s="5">
        <v>4830</v>
      </c>
      <c r="K645" s="5">
        <v>4590</v>
      </c>
      <c r="L645" s="52">
        <v>2860</v>
      </c>
      <c r="M645" s="5">
        <v>1670</v>
      </c>
      <c r="N645" s="5">
        <v>2219</v>
      </c>
      <c r="O645" s="7" t="s">
        <v>32</v>
      </c>
      <c r="P645" s="35"/>
      <c r="Q645" s="65">
        <f t="shared" si="147"/>
        <v>38</v>
      </c>
      <c r="R645" s="36">
        <f t="shared" si="148"/>
        <v>38</v>
      </c>
      <c r="S645" s="36">
        <f t="shared" si="149"/>
        <v>38</v>
      </c>
      <c r="T645" s="36">
        <f t="shared" si="150"/>
        <v>38</v>
      </c>
      <c r="U645" s="36">
        <f t="shared" si="161"/>
        <v>41.63</v>
      </c>
      <c r="V645" s="36">
        <f t="shared" si="151"/>
        <v>40.398000000000003</v>
      </c>
      <c r="W645" s="36">
        <f t="shared" si="152"/>
        <v>48.626000000000005</v>
      </c>
      <c r="X645" s="36">
        <f t="shared" si="153"/>
        <v>48.097999999999999</v>
      </c>
      <c r="Y645" s="36">
        <f t="shared" si="154"/>
        <v>44.292000000000002</v>
      </c>
      <c r="Z645" s="36">
        <f t="shared" si="155"/>
        <v>41.673999999999999</v>
      </c>
      <c r="AA645" s="36">
        <f t="shared" si="156"/>
        <v>42.881799999999998</v>
      </c>
      <c r="AB645" s="66">
        <f t="shared" si="157"/>
        <v>38</v>
      </c>
      <c r="AC645" s="19">
        <f t="shared" si="158"/>
        <v>2701.2857142857142</v>
      </c>
      <c r="AD645" s="20">
        <f t="shared" si="159"/>
        <v>18909</v>
      </c>
      <c r="AE645" s="192">
        <f t="shared" si="160"/>
        <v>497.59979999999996</v>
      </c>
    </row>
    <row r="646" spans="1:31" ht="15.4" x14ac:dyDescent="0.45">
      <c r="A646" s="4">
        <v>1</v>
      </c>
      <c r="B646" s="85">
        <v>82008716</v>
      </c>
      <c r="C646" s="91">
        <f t="shared" si="146"/>
        <v>0</v>
      </c>
      <c r="D646" s="57" t="s">
        <v>32</v>
      </c>
      <c r="E646" s="5" t="s">
        <v>32</v>
      </c>
      <c r="F646" s="5" t="s">
        <v>32</v>
      </c>
      <c r="G646" s="5" t="s">
        <v>32</v>
      </c>
      <c r="H646" s="5">
        <v>1630</v>
      </c>
      <c r="I646" s="5">
        <v>560</v>
      </c>
      <c r="J646" s="5">
        <v>3050</v>
      </c>
      <c r="K646" s="5">
        <v>23470</v>
      </c>
      <c r="L646" s="52">
        <v>25093</v>
      </c>
      <c r="M646" s="5">
        <v>18173</v>
      </c>
      <c r="N646" s="5">
        <v>232</v>
      </c>
      <c r="O646" s="7" t="s">
        <v>32</v>
      </c>
      <c r="P646" s="35"/>
      <c r="Q646" s="65">
        <f t="shared" si="147"/>
        <v>38</v>
      </c>
      <c r="R646" s="36">
        <f t="shared" si="148"/>
        <v>38</v>
      </c>
      <c r="S646" s="36">
        <f t="shared" si="149"/>
        <v>38</v>
      </c>
      <c r="T646" s="36">
        <f t="shared" si="150"/>
        <v>38</v>
      </c>
      <c r="U646" s="36">
        <f t="shared" si="161"/>
        <v>41.585999999999999</v>
      </c>
      <c r="V646" s="36">
        <f t="shared" si="151"/>
        <v>39.231999999999999</v>
      </c>
      <c r="W646" s="36">
        <f t="shared" si="152"/>
        <v>44.71</v>
      </c>
      <c r="X646" s="36">
        <f t="shared" si="153"/>
        <v>122.12100000000001</v>
      </c>
      <c r="Y646" s="36">
        <f t="shared" si="154"/>
        <v>129.09989999999999</v>
      </c>
      <c r="Z646" s="36">
        <f t="shared" si="155"/>
        <v>99.343899999999991</v>
      </c>
      <c r="AA646" s="36">
        <f t="shared" si="156"/>
        <v>38.510399999999997</v>
      </c>
      <c r="AB646" s="66">
        <f t="shared" si="157"/>
        <v>38</v>
      </c>
      <c r="AC646" s="19">
        <f t="shared" si="158"/>
        <v>10315.428571428571</v>
      </c>
      <c r="AD646" s="20">
        <f t="shared" si="159"/>
        <v>72208</v>
      </c>
      <c r="AE646" s="192">
        <f t="shared" si="160"/>
        <v>704.60320000000002</v>
      </c>
    </row>
    <row r="647" spans="1:31" ht="15.4" x14ac:dyDescent="0.45">
      <c r="A647" s="4">
        <v>1</v>
      </c>
      <c r="B647" s="85">
        <v>82008717</v>
      </c>
      <c r="C647" s="91">
        <f t="shared" ref="C647:C710" si="162">COUNTIF($AU$7:$AU$118,B647)</f>
        <v>0</v>
      </c>
      <c r="D647" s="57" t="s">
        <v>32</v>
      </c>
      <c r="E647" s="5" t="s">
        <v>32</v>
      </c>
      <c r="F647" s="5" t="s">
        <v>32</v>
      </c>
      <c r="G647" s="5" t="s">
        <v>32</v>
      </c>
      <c r="H647" s="5">
        <v>2190</v>
      </c>
      <c r="I647" s="5">
        <v>2560</v>
      </c>
      <c r="J647" s="5">
        <v>9220</v>
      </c>
      <c r="K647" s="5">
        <v>10540</v>
      </c>
      <c r="L647" s="52">
        <v>10520</v>
      </c>
      <c r="M647" s="5">
        <v>53720</v>
      </c>
      <c r="N647" s="5">
        <v>4809</v>
      </c>
      <c r="O647" s="7" t="s">
        <v>32</v>
      </c>
      <c r="P647" s="35"/>
      <c r="Q647" s="65">
        <f t="shared" ref="Q647:Q710" si="163">IFERROR(38+IF(D647&gt;8000, 8000/1000*2.2,D647/1000*2.2)+IF(IF(D647&gt;28000,(28000-8000)/1000*4.3,(D647-8000)/1000*4.3)&lt;0,0,IF(D647&gt;28000,(28000-8000)/1000*4.3,(D647-8000)/1000*4.3))+IF(D647&gt;28000,(D647-28000)/1000*7.43,0),38)</f>
        <v>38</v>
      </c>
      <c r="R647" s="36">
        <f t="shared" ref="R647:R710" si="164">IFERROR(38+IF(E647&gt;8000, 8000/1000*2.2,E647/1000*2.2)+IF(IF(E647&gt;28000,(28000-8000)/1000*4.3,(E647-8000)/1000*4.3)&lt;0,0,IF(E647&gt;28000,(28000-8000)/1000*4.3,(E647-8000)/1000*4.3))+IF(E647&gt;28000,(E647-28000)/1000*7.43,0),38)</f>
        <v>38</v>
      </c>
      <c r="S647" s="36">
        <f t="shared" ref="S647:S710" si="165">IFERROR(38+IF(F647&gt;8000, 8000/1000*2.2,F647/1000*2.2)+IF(IF(F647&gt;28000,(28000-8000)/1000*4.3,(F647-8000)/1000*4.3)&lt;0,0,IF(F647&gt;28000,(28000-8000)/1000*4.3,(F647-8000)/1000*4.3))+IF(F647&gt;28000,(F647-28000)/1000*7.43,0),38)</f>
        <v>38</v>
      </c>
      <c r="T647" s="36">
        <f t="shared" ref="T647:T710" si="166">IFERROR(38+IF(G647&gt;8000, 8000/1000*2.2,G647/1000*2.2)+IF(IF(G647&gt;28000,(28000-8000)/1000*4.3,(G647-8000)/1000*4.3)&lt;0,0,IF(G647&gt;28000,(28000-8000)/1000*4.3,(G647-8000)/1000*4.3))+IF(G647&gt;28000,(G647-28000)/1000*7.43,0),38)</f>
        <v>38</v>
      </c>
      <c r="U647" s="36">
        <f t="shared" si="161"/>
        <v>42.817999999999998</v>
      </c>
      <c r="V647" s="36">
        <f t="shared" ref="V647:V710" si="167">IFERROR(38+IF(I647&gt;8000, 8000/1000*2.2,I647/1000*2.2)+IF(IF(I647&gt;28000,(28000-8000)/1000*4.3,(I647-8000)/1000*4.3)&lt;0,0,IF(I647&gt;28000,(28000-8000)/1000*4.3,(I647-8000)/1000*4.3))+IF(I647&gt;28000,(I647-28000)/1000*7.43,0),38)</f>
        <v>43.631999999999998</v>
      </c>
      <c r="W647" s="36">
        <f t="shared" ref="W647:W710" si="168">IFERROR(38+IF(J647&gt;8000, 8000/1000*2.2,J647/1000*2.2)+IF(IF(J647&gt;28000,(28000-8000)/1000*4.3,(J647-8000)/1000*4.3)&lt;0,0,IF(J647&gt;28000,(28000-8000)/1000*4.3,(J647-8000)/1000*4.3))+IF(J647&gt;28000,(J647-28000)/1000*7.43,0),38)</f>
        <v>60.846000000000004</v>
      </c>
      <c r="X647" s="36">
        <f t="shared" ref="X647:X710" si="169">IFERROR(38+IF(K647&gt;8000, 8000/1000*2.2,K647/1000*2.2)+IF(IF(K647&gt;28000,(28000-8000)/1000*4.3,(K647-8000)/1000*4.3)&lt;0,0,IF(K647&gt;28000,(28000-8000)/1000*4.3,(K647-8000)/1000*4.3))+IF(K647&gt;28000,(K647-28000)/1000*7.43,0),38)</f>
        <v>66.522000000000006</v>
      </c>
      <c r="Y647" s="36">
        <f t="shared" ref="Y647:Y710" si="170">IFERROR(38+IF(L647&gt;8000, 8000/1000*2.2,L647/1000*2.2)+IF(IF(L647&gt;28000,(28000-8000)/1000*4.3,(L647-8000)/1000*4.3)&lt;0,0,IF(L647&gt;28000,(28000-8000)/1000*4.3,(L647-8000)/1000*4.3))+IF(L647&gt;28000,(L647-28000)/1000*7.43,0),38)</f>
        <v>66.436000000000007</v>
      </c>
      <c r="Z647" s="36">
        <f t="shared" ref="Z647:Z710" si="171">IFERROR(38+IF(M647&gt;8000, 8000/1000*2.2,M647/1000*2.2)+IF(IF(M647&gt;28000,(28000-8000)/1000*4.3,(M647-8000)/1000*4.3)&lt;0,0,IF(M647&gt;28000,(28000-8000)/1000*4.3,(M647-8000)/1000*4.3))+IF(M647&gt;28000,(M647-28000)/1000*7.43,0),38)</f>
        <v>332.69959999999998</v>
      </c>
      <c r="AA647" s="36">
        <f t="shared" ref="AA647:AA710" si="172">IFERROR(38+IF(N647&gt;8000, 8000/1000*2.2,N647/1000*2.2)+IF(IF(N647&gt;28000,(28000-8000)/1000*4.3,(N647-8000)/1000*4.3)&lt;0,0,IF(N647&gt;28000,(28000-8000)/1000*4.3,(N647-8000)/1000*4.3))+IF(N647&gt;28000,(N647-28000)/1000*7.43,0),38)</f>
        <v>48.579799999999999</v>
      </c>
      <c r="AB647" s="66">
        <f t="shared" ref="AB647:AB710" si="173">IFERROR(38+IF(O647&gt;8000, 8000/1000*2.2,O647/1000*2.2)+IF(IF(O647&gt;28000,(28000-8000)/1000*4.3,(O647-8000)/1000*4.3)&lt;0,0,IF(O647&gt;28000,(28000-8000)/1000*4.3,(O647-8000)/1000*4.3))+IF(O647&gt;28000,(O647-28000)/1000*7.43,0),38)</f>
        <v>38</v>
      </c>
      <c r="AC647" s="19">
        <f t="shared" ref="AC647:AC710" si="174">IFERROR(AVERAGE(D647:O647),"")</f>
        <v>13365.571428571429</v>
      </c>
      <c r="AD647" s="20">
        <f t="shared" ref="AD647:AD710" si="175">SUM(D647:O647)</f>
        <v>93559</v>
      </c>
      <c r="AE647" s="192">
        <f t="shared" ref="AE647:AE710" si="176">SUM(Q647:AB647)</f>
        <v>851.53340000000003</v>
      </c>
    </row>
    <row r="648" spans="1:31" ht="15.4" x14ac:dyDescent="0.45">
      <c r="A648" s="4">
        <v>1</v>
      </c>
      <c r="B648" s="85">
        <v>82008718</v>
      </c>
      <c r="C648" s="91">
        <f t="shared" si="162"/>
        <v>0</v>
      </c>
      <c r="D648" s="57" t="s">
        <v>32</v>
      </c>
      <c r="E648" s="5" t="s">
        <v>32</v>
      </c>
      <c r="F648" s="5" t="s">
        <v>32</v>
      </c>
      <c r="G648" s="5" t="s">
        <v>32</v>
      </c>
      <c r="H648" s="5">
        <v>11600</v>
      </c>
      <c r="I648" s="5">
        <v>20530</v>
      </c>
      <c r="J648" s="5">
        <v>11830</v>
      </c>
      <c r="K648" s="5">
        <v>14290</v>
      </c>
      <c r="L648" s="52">
        <v>13382</v>
      </c>
      <c r="M648" s="5">
        <v>10117</v>
      </c>
      <c r="N648" s="5">
        <v>6825</v>
      </c>
      <c r="O648" s="7" t="s">
        <v>32</v>
      </c>
      <c r="P648" s="35"/>
      <c r="Q648" s="65">
        <f t="shared" si="163"/>
        <v>38</v>
      </c>
      <c r="R648" s="36">
        <f t="shared" si="164"/>
        <v>38</v>
      </c>
      <c r="S648" s="36">
        <f t="shared" si="165"/>
        <v>38</v>
      </c>
      <c r="T648" s="36">
        <f t="shared" si="166"/>
        <v>38</v>
      </c>
      <c r="U648" s="36">
        <f t="shared" ref="U648:U711" si="177">IFERROR(38+IF(H648&gt;40000, 40000/1000*2.2,H648/1000*2.2)+IF(IF(H648&gt;140000,(140000-40000)/1000*4.3,(H648-40000)/1000*4.3)&lt;0,0,IF(H648&gt;140000,(140000-40000)/1000*4.3,(H648-40000)/1000*4.3))+IF(H648&gt;140000,(H648-140000)/1000*7.43,0),38)</f>
        <v>63.519999999999996</v>
      </c>
      <c r="V648" s="36">
        <f t="shared" si="167"/>
        <v>109.479</v>
      </c>
      <c r="W648" s="36">
        <f t="shared" si="168"/>
        <v>72.069000000000003</v>
      </c>
      <c r="X648" s="36">
        <f t="shared" si="169"/>
        <v>82.647000000000006</v>
      </c>
      <c r="Y648" s="36">
        <f t="shared" si="170"/>
        <v>78.742599999999996</v>
      </c>
      <c r="Z648" s="36">
        <f t="shared" si="171"/>
        <v>64.703100000000006</v>
      </c>
      <c r="AA648" s="36">
        <f t="shared" si="172"/>
        <v>53.015000000000001</v>
      </c>
      <c r="AB648" s="66">
        <f t="shared" si="173"/>
        <v>38</v>
      </c>
      <c r="AC648" s="19">
        <f t="shared" si="174"/>
        <v>12653.428571428571</v>
      </c>
      <c r="AD648" s="20">
        <f t="shared" si="175"/>
        <v>88574</v>
      </c>
      <c r="AE648" s="192">
        <f t="shared" si="176"/>
        <v>714.17569999999989</v>
      </c>
    </row>
    <row r="649" spans="1:31" ht="15.4" x14ac:dyDescent="0.45">
      <c r="A649" s="4">
        <v>1</v>
      </c>
      <c r="B649" s="85">
        <v>82008719</v>
      </c>
      <c r="C649" s="91">
        <f t="shared" si="162"/>
        <v>0</v>
      </c>
      <c r="D649" s="57" t="s">
        <v>32</v>
      </c>
      <c r="E649" s="5" t="s">
        <v>32</v>
      </c>
      <c r="F649" s="5" t="s">
        <v>32</v>
      </c>
      <c r="G649" s="5" t="s">
        <v>32</v>
      </c>
      <c r="H649" s="5">
        <v>23030</v>
      </c>
      <c r="I649" s="5">
        <v>89250</v>
      </c>
      <c r="J649" s="5">
        <v>27860</v>
      </c>
      <c r="K649" s="5">
        <v>27490</v>
      </c>
      <c r="L649" s="52">
        <v>28530</v>
      </c>
      <c r="M649" s="5">
        <v>2552</v>
      </c>
      <c r="N649" s="5">
        <v>13874</v>
      </c>
      <c r="O649" s="7" t="s">
        <v>32</v>
      </c>
      <c r="P649" s="35"/>
      <c r="Q649" s="65">
        <f t="shared" si="163"/>
        <v>38</v>
      </c>
      <c r="R649" s="36">
        <f t="shared" si="164"/>
        <v>38</v>
      </c>
      <c r="S649" s="36">
        <f t="shared" si="165"/>
        <v>38</v>
      </c>
      <c r="T649" s="36">
        <f t="shared" si="166"/>
        <v>38</v>
      </c>
      <c r="U649" s="36">
        <f t="shared" si="177"/>
        <v>88.665999999999997</v>
      </c>
      <c r="V649" s="36">
        <f t="shared" si="167"/>
        <v>596.6875</v>
      </c>
      <c r="W649" s="36">
        <f t="shared" si="168"/>
        <v>140.99799999999999</v>
      </c>
      <c r="X649" s="36">
        <f t="shared" si="169"/>
        <v>139.40699999999998</v>
      </c>
      <c r="Y649" s="36">
        <f t="shared" si="170"/>
        <v>145.53790000000001</v>
      </c>
      <c r="Z649" s="36">
        <f t="shared" si="171"/>
        <v>43.614400000000003</v>
      </c>
      <c r="AA649" s="36">
        <f t="shared" si="172"/>
        <v>80.858199999999997</v>
      </c>
      <c r="AB649" s="66">
        <f t="shared" si="173"/>
        <v>38</v>
      </c>
      <c r="AC649" s="19">
        <f t="shared" si="174"/>
        <v>30369.428571428572</v>
      </c>
      <c r="AD649" s="20">
        <f t="shared" si="175"/>
        <v>212586</v>
      </c>
      <c r="AE649" s="192">
        <f t="shared" si="176"/>
        <v>1425.7689999999998</v>
      </c>
    </row>
    <row r="650" spans="1:31" ht="15.4" x14ac:dyDescent="0.45">
      <c r="A650" s="4">
        <v>1</v>
      </c>
      <c r="B650" s="85">
        <v>82008720</v>
      </c>
      <c r="C650" s="91">
        <f t="shared" si="162"/>
        <v>0</v>
      </c>
      <c r="D650" s="57" t="s">
        <v>32</v>
      </c>
      <c r="E650" s="5" t="s">
        <v>32</v>
      </c>
      <c r="F650" s="5" t="s">
        <v>32</v>
      </c>
      <c r="G650" s="5" t="s">
        <v>32</v>
      </c>
      <c r="H650" s="5">
        <v>3930</v>
      </c>
      <c r="I650" s="5">
        <v>470</v>
      </c>
      <c r="J650" s="5">
        <v>930</v>
      </c>
      <c r="K650" s="5">
        <v>320</v>
      </c>
      <c r="L650" s="52">
        <v>700</v>
      </c>
      <c r="M650" s="5">
        <v>328</v>
      </c>
      <c r="N650" s="5">
        <v>200</v>
      </c>
      <c r="O650" s="7" t="s">
        <v>32</v>
      </c>
      <c r="P650" s="35"/>
      <c r="Q650" s="65">
        <f t="shared" si="163"/>
        <v>38</v>
      </c>
      <c r="R650" s="36">
        <f t="shared" si="164"/>
        <v>38</v>
      </c>
      <c r="S650" s="36">
        <f t="shared" si="165"/>
        <v>38</v>
      </c>
      <c r="T650" s="36">
        <f t="shared" si="166"/>
        <v>38</v>
      </c>
      <c r="U650" s="36">
        <f t="shared" si="177"/>
        <v>46.646000000000001</v>
      </c>
      <c r="V650" s="36">
        <f t="shared" si="167"/>
        <v>39.033999999999999</v>
      </c>
      <c r="W650" s="36">
        <f t="shared" si="168"/>
        <v>40.045999999999999</v>
      </c>
      <c r="X650" s="36">
        <f t="shared" si="169"/>
        <v>38.704000000000001</v>
      </c>
      <c r="Y650" s="36">
        <f t="shared" si="170"/>
        <v>39.54</v>
      </c>
      <c r="Z650" s="36">
        <f t="shared" si="171"/>
        <v>38.721600000000002</v>
      </c>
      <c r="AA650" s="36">
        <f t="shared" si="172"/>
        <v>38.44</v>
      </c>
      <c r="AB650" s="66">
        <f t="shared" si="173"/>
        <v>38</v>
      </c>
      <c r="AC650" s="19">
        <f t="shared" si="174"/>
        <v>982.57142857142856</v>
      </c>
      <c r="AD650" s="20">
        <f t="shared" si="175"/>
        <v>6878</v>
      </c>
      <c r="AE650" s="192">
        <f t="shared" si="176"/>
        <v>471.13160000000005</v>
      </c>
    </row>
    <row r="651" spans="1:31" ht="15.4" x14ac:dyDescent="0.45">
      <c r="A651" s="4">
        <v>1</v>
      </c>
      <c r="B651" s="85">
        <v>82008721</v>
      </c>
      <c r="C651" s="91">
        <f t="shared" si="162"/>
        <v>0</v>
      </c>
      <c r="D651" s="57" t="s">
        <v>32</v>
      </c>
      <c r="E651" s="5" t="s">
        <v>32</v>
      </c>
      <c r="F651" s="5" t="s">
        <v>32</v>
      </c>
      <c r="G651" s="5" t="s">
        <v>32</v>
      </c>
      <c r="H651" s="5">
        <v>1150</v>
      </c>
      <c r="I651" s="5">
        <v>840</v>
      </c>
      <c r="J651" s="5">
        <v>3820</v>
      </c>
      <c r="K651" s="5">
        <v>2510</v>
      </c>
      <c r="L651" s="52">
        <v>3050</v>
      </c>
      <c r="M651" s="5">
        <v>3120</v>
      </c>
      <c r="N651" s="5">
        <v>2790</v>
      </c>
      <c r="O651" s="7" t="s">
        <v>32</v>
      </c>
      <c r="P651" s="35"/>
      <c r="Q651" s="65">
        <f t="shared" si="163"/>
        <v>38</v>
      </c>
      <c r="R651" s="36">
        <f t="shared" si="164"/>
        <v>38</v>
      </c>
      <c r="S651" s="36">
        <f t="shared" si="165"/>
        <v>38</v>
      </c>
      <c r="T651" s="36">
        <f t="shared" si="166"/>
        <v>38</v>
      </c>
      <c r="U651" s="36">
        <f t="shared" si="177"/>
        <v>40.53</v>
      </c>
      <c r="V651" s="36">
        <f t="shared" si="167"/>
        <v>39.847999999999999</v>
      </c>
      <c r="W651" s="36">
        <f t="shared" si="168"/>
        <v>46.403999999999996</v>
      </c>
      <c r="X651" s="36">
        <f t="shared" si="169"/>
        <v>43.521999999999998</v>
      </c>
      <c r="Y651" s="36">
        <f t="shared" si="170"/>
        <v>44.71</v>
      </c>
      <c r="Z651" s="36">
        <f t="shared" si="171"/>
        <v>44.864000000000004</v>
      </c>
      <c r="AA651" s="36">
        <f t="shared" si="172"/>
        <v>44.137999999999998</v>
      </c>
      <c r="AB651" s="66">
        <f t="shared" si="173"/>
        <v>38</v>
      </c>
      <c r="AC651" s="19">
        <f t="shared" si="174"/>
        <v>2468.5714285714284</v>
      </c>
      <c r="AD651" s="20">
        <f t="shared" si="175"/>
        <v>17280</v>
      </c>
      <c r="AE651" s="192">
        <f t="shared" si="176"/>
        <v>494.01599999999991</v>
      </c>
    </row>
    <row r="652" spans="1:31" ht="15.4" x14ac:dyDescent="0.45">
      <c r="A652" s="4">
        <v>1</v>
      </c>
      <c r="B652" s="85">
        <v>82008722</v>
      </c>
      <c r="C652" s="91">
        <f t="shared" si="162"/>
        <v>0</v>
      </c>
      <c r="D652" s="57" t="s">
        <v>32</v>
      </c>
      <c r="E652" s="5" t="s">
        <v>32</v>
      </c>
      <c r="F652" s="5" t="s">
        <v>32</v>
      </c>
      <c r="G652" s="5" t="s">
        <v>32</v>
      </c>
      <c r="H652" s="5">
        <v>18300</v>
      </c>
      <c r="I652" s="5">
        <v>19760</v>
      </c>
      <c r="J652" s="5">
        <v>15650</v>
      </c>
      <c r="K652" s="5">
        <v>18580</v>
      </c>
      <c r="L652" s="52">
        <v>17888</v>
      </c>
      <c r="M652" s="5">
        <v>9207</v>
      </c>
      <c r="N652" s="5">
        <v>2006</v>
      </c>
      <c r="O652" s="7" t="s">
        <v>32</v>
      </c>
      <c r="P652" s="35"/>
      <c r="Q652" s="65">
        <f t="shared" si="163"/>
        <v>38</v>
      </c>
      <c r="R652" s="36">
        <f t="shared" si="164"/>
        <v>38</v>
      </c>
      <c r="S652" s="36">
        <f t="shared" si="165"/>
        <v>38</v>
      </c>
      <c r="T652" s="36">
        <f t="shared" si="166"/>
        <v>38</v>
      </c>
      <c r="U652" s="36">
        <f t="shared" si="177"/>
        <v>78.260000000000005</v>
      </c>
      <c r="V652" s="36">
        <f t="shared" si="167"/>
        <v>106.16800000000001</v>
      </c>
      <c r="W652" s="36">
        <f t="shared" si="168"/>
        <v>88.495000000000005</v>
      </c>
      <c r="X652" s="36">
        <f t="shared" si="169"/>
        <v>101.09399999999999</v>
      </c>
      <c r="Y652" s="36">
        <f t="shared" si="170"/>
        <v>98.118400000000008</v>
      </c>
      <c r="Z652" s="36">
        <f t="shared" si="171"/>
        <v>60.790100000000002</v>
      </c>
      <c r="AA652" s="36">
        <f t="shared" si="172"/>
        <v>42.413200000000003</v>
      </c>
      <c r="AB652" s="66">
        <f t="shared" si="173"/>
        <v>38</v>
      </c>
      <c r="AC652" s="19">
        <f t="shared" si="174"/>
        <v>14484.428571428571</v>
      </c>
      <c r="AD652" s="20">
        <f t="shared" si="175"/>
        <v>101391</v>
      </c>
      <c r="AE652" s="192">
        <f t="shared" si="176"/>
        <v>765.33870000000013</v>
      </c>
    </row>
    <row r="653" spans="1:31" ht="15.4" x14ac:dyDescent="0.45">
      <c r="A653" s="4">
        <v>1</v>
      </c>
      <c r="B653" s="85">
        <v>82008723</v>
      </c>
      <c r="C653" s="91">
        <f t="shared" si="162"/>
        <v>0</v>
      </c>
      <c r="D653" s="57" t="s">
        <v>32</v>
      </c>
      <c r="E653" s="5" t="s">
        <v>32</v>
      </c>
      <c r="F653" s="5" t="s">
        <v>32</v>
      </c>
      <c r="G653" s="5" t="s">
        <v>32</v>
      </c>
      <c r="H653" s="5">
        <v>10520</v>
      </c>
      <c r="I653" s="5">
        <v>4280</v>
      </c>
      <c r="J653" s="5">
        <v>9390</v>
      </c>
      <c r="K653" s="5">
        <v>9180</v>
      </c>
      <c r="L653" s="52">
        <v>10320</v>
      </c>
      <c r="M653" s="5">
        <v>6988</v>
      </c>
      <c r="N653" s="5">
        <v>1894</v>
      </c>
      <c r="O653" s="7" t="s">
        <v>32</v>
      </c>
      <c r="P653" s="35"/>
      <c r="Q653" s="65">
        <f t="shared" si="163"/>
        <v>38</v>
      </c>
      <c r="R653" s="36">
        <f t="shared" si="164"/>
        <v>38</v>
      </c>
      <c r="S653" s="36">
        <f t="shared" si="165"/>
        <v>38</v>
      </c>
      <c r="T653" s="36">
        <f t="shared" si="166"/>
        <v>38</v>
      </c>
      <c r="U653" s="36">
        <f t="shared" si="177"/>
        <v>61.144000000000005</v>
      </c>
      <c r="V653" s="36">
        <f t="shared" si="167"/>
        <v>47.416000000000004</v>
      </c>
      <c r="W653" s="36">
        <f t="shared" si="168"/>
        <v>61.576999999999998</v>
      </c>
      <c r="X653" s="36">
        <f t="shared" si="169"/>
        <v>60.673999999999999</v>
      </c>
      <c r="Y653" s="36">
        <f t="shared" si="170"/>
        <v>65.575999999999993</v>
      </c>
      <c r="Z653" s="36">
        <f t="shared" si="171"/>
        <v>53.373600000000003</v>
      </c>
      <c r="AA653" s="36">
        <f t="shared" si="172"/>
        <v>42.166800000000002</v>
      </c>
      <c r="AB653" s="66">
        <f t="shared" si="173"/>
        <v>38</v>
      </c>
      <c r="AC653" s="19">
        <f t="shared" si="174"/>
        <v>7510.2857142857147</v>
      </c>
      <c r="AD653" s="20">
        <f t="shared" si="175"/>
        <v>52572</v>
      </c>
      <c r="AE653" s="192">
        <f t="shared" si="176"/>
        <v>581.92739999999992</v>
      </c>
    </row>
    <row r="654" spans="1:31" ht="15.4" x14ac:dyDescent="0.45">
      <c r="A654" s="4">
        <v>1</v>
      </c>
      <c r="B654" s="85">
        <v>82008724</v>
      </c>
      <c r="C654" s="91">
        <f t="shared" si="162"/>
        <v>0</v>
      </c>
      <c r="D654" s="57" t="s">
        <v>32</v>
      </c>
      <c r="E654" s="5" t="s">
        <v>32</v>
      </c>
      <c r="F654" s="5" t="s">
        <v>32</v>
      </c>
      <c r="G654" s="5" t="s">
        <v>32</v>
      </c>
      <c r="H654" s="5">
        <v>13220</v>
      </c>
      <c r="I654" s="5">
        <v>11720</v>
      </c>
      <c r="J654" s="5">
        <v>10810</v>
      </c>
      <c r="K654" s="5">
        <v>10180</v>
      </c>
      <c r="L654" s="52">
        <v>105210</v>
      </c>
      <c r="M654" s="5">
        <v>10592</v>
      </c>
      <c r="N654" s="5">
        <v>4860</v>
      </c>
      <c r="O654" s="7" t="s">
        <v>32</v>
      </c>
      <c r="P654" s="35"/>
      <c r="Q654" s="65">
        <f t="shared" si="163"/>
        <v>38</v>
      </c>
      <c r="R654" s="36">
        <f t="shared" si="164"/>
        <v>38</v>
      </c>
      <c r="S654" s="36">
        <f t="shared" si="165"/>
        <v>38</v>
      </c>
      <c r="T654" s="36">
        <f t="shared" si="166"/>
        <v>38</v>
      </c>
      <c r="U654" s="36">
        <f t="shared" si="177"/>
        <v>67.084000000000003</v>
      </c>
      <c r="V654" s="36">
        <f t="shared" si="167"/>
        <v>71.596000000000004</v>
      </c>
      <c r="W654" s="36">
        <f t="shared" si="168"/>
        <v>67.683000000000007</v>
      </c>
      <c r="X654" s="36">
        <f t="shared" si="169"/>
        <v>64.974000000000004</v>
      </c>
      <c r="Y654" s="36">
        <f t="shared" si="170"/>
        <v>715.27029999999991</v>
      </c>
      <c r="Z654" s="36">
        <f t="shared" si="171"/>
        <v>66.745599999999996</v>
      </c>
      <c r="AA654" s="36">
        <f t="shared" si="172"/>
        <v>48.692</v>
      </c>
      <c r="AB654" s="66">
        <f t="shared" si="173"/>
        <v>38</v>
      </c>
      <c r="AC654" s="19">
        <f t="shared" si="174"/>
        <v>23798.857142857141</v>
      </c>
      <c r="AD654" s="20">
        <f t="shared" si="175"/>
        <v>166592</v>
      </c>
      <c r="AE654" s="192">
        <f t="shared" si="176"/>
        <v>1292.0448999999999</v>
      </c>
    </row>
    <row r="655" spans="1:31" ht="15.4" x14ac:dyDescent="0.45">
      <c r="A655" s="4">
        <v>1</v>
      </c>
      <c r="B655" s="85">
        <v>82008725</v>
      </c>
      <c r="C655" s="91">
        <f t="shared" si="162"/>
        <v>0</v>
      </c>
      <c r="D655" s="57" t="s">
        <v>32</v>
      </c>
      <c r="E655" s="5" t="s">
        <v>32</v>
      </c>
      <c r="F655" s="5" t="s">
        <v>32</v>
      </c>
      <c r="G655" s="5" t="s">
        <v>32</v>
      </c>
      <c r="H655" s="5">
        <v>2640</v>
      </c>
      <c r="I655" s="5">
        <v>310</v>
      </c>
      <c r="J655" s="5">
        <v>510</v>
      </c>
      <c r="K655" s="5">
        <v>170</v>
      </c>
      <c r="L655" s="52">
        <v>77360</v>
      </c>
      <c r="M655" s="5">
        <v>92770</v>
      </c>
      <c r="N655" s="5">
        <v>29877</v>
      </c>
      <c r="O655" s="7" t="s">
        <v>32</v>
      </c>
      <c r="P655" s="35"/>
      <c r="Q655" s="65">
        <f t="shared" si="163"/>
        <v>38</v>
      </c>
      <c r="R655" s="36">
        <f t="shared" si="164"/>
        <v>38</v>
      </c>
      <c r="S655" s="36">
        <f t="shared" si="165"/>
        <v>38</v>
      </c>
      <c r="T655" s="36">
        <f t="shared" si="166"/>
        <v>38</v>
      </c>
      <c r="U655" s="36">
        <f t="shared" si="177"/>
        <v>43.808</v>
      </c>
      <c r="V655" s="36">
        <f t="shared" si="167"/>
        <v>38.682000000000002</v>
      </c>
      <c r="W655" s="36">
        <f t="shared" si="168"/>
        <v>39.122</v>
      </c>
      <c r="X655" s="36">
        <f t="shared" si="169"/>
        <v>38.374000000000002</v>
      </c>
      <c r="Y655" s="36">
        <f t="shared" si="170"/>
        <v>508.34479999999996</v>
      </c>
      <c r="Z655" s="36">
        <f t="shared" si="171"/>
        <v>622.84109999999998</v>
      </c>
      <c r="AA655" s="36">
        <f t="shared" si="172"/>
        <v>155.54611</v>
      </c>
      <c r="AB655" s="66">
        <f t="shared" si="173"/>
        <v>38</v>
      </c>
      <c r="AC655" s="19">
        <f t="shared" si="174"/>
        <v>29091</v>
      </c>
      <c r="AD655" s="20">
        <f t="shared" si="175"/>
        <v>203637</v>
      </c>
      <c r="AE655" s="192">
        <f t="shared" si="176"/>
        <v>1636.7180099999998</v>
      </c>
    </row>
    <row r="656" spans="1:31" ht="15.4" x14ac:dyDescent="0.45">
      <c r="A656" s="4">
        <v>1</v>
      </c>
      <c r="B656" s="85">
        <v>82008727</v>
      </c>
      <c r="C656" s="91">
        <f t="shared" si="162"/>
        <v>0</v>
      </c>
      <c r="D656" s="57" t="s">
        <v>32</v>
      </c>
      <c r="E656" s="5" t="s">
        <v>32</v>
      </c>
      <c r="F656" s="5" t="s">
        <v>32</v>
      </c>
      <c r="G656" s="5" t="s">
        <v>32</v>
      </c>
      <c r="H656" s="5">
        <v>22820</v>
      </c>
      <c r="I656" s="5">
        <v>5340</v>
      </c>
      <c r="J656" s="5">
        <v>6650</v>
      </c>
      <c r="K656" s="5">
        <v>12520</v>
      </c>
      <c r="L656" s="52">
        <v>13820</v>
      </c>
      <c r="M656" s="5">
        <v>4440</v>
      </c>
      <c r="N656" s="5">
        <v>3618</v>
      </c>
      <c r="O656" s="7" t="s">
        <v>32</v>
      </c>
      <c r="P656" s="35"/>
      <c r="Q656" s="65">
        <f t="shared" si="163"/>
        <v>38</v>
      </c>
      <c r="R656" s="36">
        <f t="shared" si="164"/>
        <v>38</v>
      </c>
      <c r="S656" s="36">
        <f t="shared" si="165"/>
        <v>38</v>
      </c>
      <c r="T656" s="36">
        <f t="shared" si="166"/>
        <v>38</v>
      </c>
      <c r="U656" s="36">
        <f t="shared" si="177"/>
        <v>88.204000000000008</v>
      </c>
      <c r="V656" s="36">
        <f t="shared" si="167"/>
        <v>49.748000000000005</v>
      </c>
      <c r="W656" s="36">
        <f t="shared" si="168"/>
        <v>52.63</v>
      </c>
      <c r="X656" s="36">
        <f t="shared" si="169"/>
        <v>75.036000000000001</v>
      </c>
      <c r="Y656" s="36">
        <f t="shared" si="170"/>
        <v>80.626000000000005</v>
      </c>
      <c r="Z656" s="36">
        <f t="shared" si="171"/>
        <v>47.768000000000001</v>
      </c>
      <c r="AA656" s="36">
        <f t="shared" si="172"/>
        <v>45.959600000000002</v>
      </c>
      <c r="AB656" s="66">
        <f t="shared" si="173"/>
        <v>38</v>
      </c>
      <c r="AC656" s="19">
        <f t="shared" si="174"/>
        <v>9886.8571428571431</v>
      </c>
      <c r="AD656" s="20">
        <f t="shared" si="175"/>
        <v>69208</v>
      </c>
      <c r="AE656" s="192">
        <f t="shared" si="176"/>
        <v>629.97160000000008</v>
      </c>
    </row>
    <row r="657" spans="1:31" ht="15.4" x14ac:dyDescent="0.45">
      <c r="A657" s="4">
        <v>1</v>
      </c>
      <c r="B657" s="85">
        <v>82008728</v>
      </c>
      <c r="C657" s="91">
        <f t="shared" si="162"/>
        <v>0</v>
      </c>
      <c r="D657" s="57" t="s">
        <v>32</v>
      </c>
      <c r="E657" s="5" t="s">
        <v>32</v>
      </c>
      <c r="F657" s="5" t="s">
        <v>32</v>
      </c>
      <c r="G657" s="5" t="s">
        <v>32</v>
      </c>
      <c r="H657" s="5">
        <v>20550</v>
      </c>
      <c r="I657" s="5">
        <v>20280</v>
      </c>
      <c r="J657" s="5" t="s">
        <v>32</v>
      </c>
      <c r="K657" s="5">
        <v>16910</v>
      </c>
      <c r="L657" s="52">
        <v>11328</v>
      </c>
      <c r="M657" s="5">
        <v>10826</v>
      </c>
      <c r="N657" s="5">
        <v>1983</v>
      </c>
      <c r="O657" s="7" t="s">
        <v>32</v>
      </c>
      <c r="P657" s="35"/>
      <c r="Q657" s="65">
        <f t="shared" si="163"/>
        <v>38</v>
      </c>
      <c r="R657" s="36">
        <f t="shared" si="164"/>
        <v>38</v>
      </c>
      <c r="S657" s="36">
        <f t="shared" si="165"/>
        <v>38</v>
      </c>
      <c r="T657" s="36">
        <f t="shared" si="166"/>
        <v>38</v>
      </c>
      <c r="U657" s="36">
        <f t="shared" si="177"/>
        <v>83.210000000000008</v>
      </c>
      <c r="V657" s="36">
        <f t="shared" si="167"/>
        <v>108.404</v>
      </c>
      <c r="W657" s="36">
        <f t="shared" si="168"/>
        <v>38</v>
      </c>
      <c r="X657" s="36">
        <f t="shared" si="169"/>
        <v>93.913000000000011</v>
      </c>
      <c r="Y657" s="36">
        <f t="shared" si="170"/>
        <v>69.910399999999996</v>
      </c>
      <c r="Z657" s="36">
        <f t="shared" si="171"/>
        <v>67.751800000000003</v>
      </c>
      <c r="AA657" s="36">
        <f t="shared" si="172"/>
        <v>42.3626</v>
      </c>
      <c r="AB657" s="66">
        <f t="shared" si="173"/>
        <v>38</v>
      </c>
      <c r="AC657" s="19">
        <f t="shared" si="174"/>
        <v>13646.166666666666</v>
      </c>
      <c r="AD657" s="20">
        <f t="shared" si="175"/>
        <v>81877</v>
      </c>
      <c r="AE657" s="192">
        <f t="shared" si="176"/>
        <v>693.55180000000007</v>
      </c>
    </row>
    <row r="658" spans="1:31" ht="15.4" x14ac:dyDescent="0.45">
      <c r="A658" s="4">
        <v>1</v>
      </c>
      <c r="B658" s="85">
        <v>82008729</v>
      </c>
      <c r="C658" s="91">
        <f t="shared" si="162"/>
        <v>0</v>
      </c>
      <c r="D658" s="57" t="s">
        <v>32</v>
      </c>
      <c r="E658" s="5" t="s">
        <v>32</v>
      </c>
      <c r="F658" s="5" t="s">
        <v>32</v>
      </c>
      <c r="G658" s="5" t="s">
        <v>32</v>
      </c>
      <c r="H658" s="5">
        <v>3410</v>
      </c>
      <c r="I658" s="5">
        <v>600</v>
      </c>
      <c r="J658" s="5">
        <v>540</v>
      </c>
      <c r="K658" s="5">
        <v>700</v>
      </c>
      <c r="L658" s="52">
        <v>1220</v>
      </c>
      <c r="M658" s="5">
        <v>440</v>
      </c>
      <c r="N658" s="5">
        <v>655</v>
      </c>
      <c r="O658" s="7" t="s">
        <v>32</v>
      </c>
      <c r="P658" s="35"/>
      <c r="Q658" s="65">
        <f t="shared" si="163"/>
        <v>38</v>
      </c>
      <c r="R658" s="36">
        <f t="shared" si="164"/>
        <v>38</v>
      </c>
      <c r="S658" s="36">
        <f t="shared" si="165"/>
        <v>38</v>
      </c>
      <c r="T658" s="36">
        <f t="shared" si="166"/>
        <v>38</v>
      </c>
      <c r="U658" s="36">
        <f t="shared" si="177"/>
        <v>45.502000000000002</v>
      </c>
      <c r="V658" s="36">
        <f t="shared" si="167"/>
        <v>39.32</v>
      </c>
      <c r="W658" s="36">
        <f t="shared" si="168"/>
        <v>39.188000000000002</v>
      </c>
      <c r="X658" s="36">
        <f t="shared" si="169"/>
        <v>39.54</v>
      </c>
      <c r="Y658" s="36">
        <f t="shared" si="170"/>
        <v>40.683999999999997</v>
      </c>
      <c r="Z658" s="36">
        <f t="shared" si="171"/>
        <v>38.968000000000004</v>
      </c>
      <c r="AA658" s="36">
        <f t="shared" si="172"/>
        <v>39.441000000000003</v>
      </c>
      <c r="AB658" s="66">
        <f t="shared" si="173"/>
        <v>38</v>
      </c>
      <c r="AC658" s="19">
        <f t="shared" si="174"/>
        <v>1080.7142857142858</v>
      </c>
      <c r="AD658" s="20">
        <f t="shared" si="175"/>
        <v>7565</v>
      </c>
      <c r="AE658" s="192">
        <f t="shared" si="176"/>
        <v>472.64300000000003</v>
      </c>
    </row>
    <row r="659" spans="1:31" ht="15.4" x14ac:dyDescent="0.45">
      <c r="A659" s="4">
        <v>1</v>
      </c>
      <c r="B659" s="85">
        <v>82282595</v>
      </c>
      <c r="C659" s="91">
        <f t="shared" si="162"/>
        <v>0</v>
      </c>
      <c r="D659" s="57" t="s">
        <v>32</v>
      </c>
      <c r="E659" s="5" t="s">
        <v>32</v>
      </c>
      <c r="F659" s="5" t="s">
        <v>32</v>
      </c>
      <c r="G659" s="5" t="s">
        <v>32</v>
      </c>
      <c r="H659" s="5">
        <v>10780</v>
      </c>
      <c r="I659" s="5">
        <v>18340</v>
      </c>
      <c r="J659" s="5">
        <v>17500</v>
      </c>
      <c r="K659" s="5">
        <v>16520</v>
      </c>
      <c r="L659" s="52">
        <v>11150</v>
      </c>
      <c r="M659" s="5">
        <v>10433</v>
      </c>
      <c r="N659" s="5">
        <v>4070</v>
      </c>
      <c r="O659" s="7" t="s">
        <v>32</v>
      </c>
      <c r="P659" s="35"/>
      <c r="Q659" s="65">
        <f t="shared" si="163"/>
        <v>38</v>
      </c>
      <c r="R659" s="36">
        <f t="shared" si="164"/>
        <v>38</v>
      </c>
      <c r="S659" s="36">
        <f t="shared" si="165"/>
        <v>38</v>
      </c>
      <c r="T659" s="36">
        <f t="shared" si="166"/>
        <v>38</v>
      </c>
      <c r="U659" s="36">
        <f t="shared" si="177"/>
        <v>61.716000000000001</v>
      </c>
      <c r="V659" s="36">
        <f t="shared" si="167"/>
        <v>100.062</v>
      </c>
      <c r="W659" s="36">
        <f t="shared" si="168"/>
        <v>96.45</v>
      </c>
      <c r="X659" s="36">
        <f t="shared" si="169"/>
        <v>92.23599999999999</v>
      </c>
      <c r="Y659" s="36">
        <f t="shared" si="170"/>
        <v>69.144999999999996</v>
      </c>
      <c r="Z659" s="36">
        <f t="shared" si="171"/>
        <v>66.061899999999994</v>
      </c>
      <c r="AA659" s="36">
        <f t="shared" si="172"/>
        <v>46.954000000000001</v>
      </c>
      <c r="AB659" s="66">
        <f t="shared" si="173"/>
        <v>38</v>
      </c>
      <c r="AC659" s="19">
        <f t="shared" si="174"/>
        <v>12684.714285714286</v>
      </c>
      <c r="AD659" s="20">
        <f t="shared" si="175"/>
        <v>88793</v>
      </c>
      <c r="AE659" s="192">
        <f t="shared" si="176"/>
        <v>722.62490000000003</v>
      </c>
    </row>
    <row r="660" spans="1:31" ht="15.4" x14ac:dyDescent="0.45">
      <c r="A660" s="4">
        <v>1</v>
      </c>
      <c r="B660" s="85">
        <v>82282596</v>
      </c>
      <c r="C660" s="91">
        <f t="shared" si="162"/>
        <v>0</v>
      </c>
      <c r="D660" s="57" t="s">
        <v>32</v>
      </c>
      <c r="E660" s="5" t="s">
        <v>32</v>
      </c>
      <c r="F660" s="5" t="s">
        <v>32</v>
      </c>
      <c r="G660" s="5" t="s">
        <v>32</v>
      </c>
      <c r="H660" s="5">
        <v>10700</v>
      </c>
      <c r="I660" s="5">
        <v>4110</v>
      </c>
      <c r="J660" s="5">
        <v>4410</v>
      </c>
      <c r="K660" s="5">
        <v>3230</v>
      </c>
      <c r="L660" s="52">
        <v>2100</v>
      </c>
      <c r="M660" s="5">
        <v>2169</v>
      </c>
      <c r="N660" s="5">
        <v>1023</v>
      </c>
      <c r="O660" s="7" t="s">
        <v>32</v>
      </c>
      <c r="P660" s="35"/>
      <c r="Q660" s="65">
        <f t="shared" si="163"/>
        <v>38</v>
      </c>
      <c r="R660" s="36">
        <f t="shared" si="164"/>
        <v>38</v>
      </c>
      <c r="S660" s="36">
        <f t="shared" si="165"/>
        <v>38</v>
      </c>
      <c r="T660" s="36">
        <f t="shared" si="166"/>
        <v>38</v>
      </c>
      <c r="U660" s="36">
        <f t="shared" si="177"/>
        <v>61.54</v>
      </c>
      <c r="V660" s="36">
        <f t="shared" si="167"/>
        <v>47.042000000000002</v>
      </c>
      <c r="W660" s="36">
        <f t="shared" si="168"/>
        <v>47.701999999999998</v>
      </c>
      <c r="X660" s="36">
        <f t="shared" si="169"/>
        <v>45.106000000000002</v>
      </c>
      <c r="Y660" s="36">
        <f t="shared" si="170"/>
        <v>42.620000000000005</v>
      </c>
      <c r="Z660" s="36">
        <f t="shared" si="171"/>
        <v>42.771799999999999</v>
      </c>
      <c r="AA660" s="36">
        <f t="shared" si="172"/>
        <v>40.250599999999999</v>
      </c>
      <c r="AB660" s="66">
        <f t="shared" si="173"/>
        <v>38</v>
      </c>
      <c r="AC660" s="19">
        <f t="shared" si="174"/>
        <v>3963.1428571428573</v>
      </c>
      <c r="AD660" s="20">
        <f t="shared" si="175"/>
        <v>27742</v>
      </c>
      <c r="AE660" s="192">
        <f t="shared" si="176"/>
        <v>517.03240000000005</v>
      </c>
    </row>
    <row r="661" spans="1:31" ht="15.4" x14ac:dyDescent="0.45">
      <c r="A661" s="4">
        <v>1</v>
      </c>
      <c r="B661" s="85">
        <v>82282597</v>
      </c>
      <c r="C661" s="91">
        <f t="shared" si="162"/>
        <v>0</v>
      </c>
      <c r="D661" s="57" t="s">
        <v>32</v>
      </c>
      <c r="E661" s="5" t="s">
        <v>32</v>
      </c>
      <c r="F661" s="5" t="s">
        <v>32</v>
      </c>
      <c r="G661" s="5" t="s">
        <v>32</v>
      </c>
      <c r="H661" s="5">
        <v>14200</v>
      </c>
      <c r="I661" s="5">
        <v>6780</v>
      </c>
      <c r="J661" s="5">
        <v>9290</v>
      </c>
      <c r="K661" s="5">
        <v>12150</v>
      </c>
      <c r="L661" s="52">
        <v>18701</v>
      </c>
      <c r="M661" s="5">
        <v>16003</v>
      </c>
      <c r="N661" s="5">
        <v>7483</v>
      </c>
      <c r="O661" s="7" t="s">
        <v>32</v>
      </c>
      <c r="P661" s="35"/>
      <c r="Q661" s="65">
        <f t="shared" si="163"/>
        <v>38</v>
      </c>
      <c r="R661" s="36">
        <f t="shared" si="164"/>
        <v>38</v>
      </c>
      <c r="S661" s="36">
        <f t="shared" si="165"/>
        <v>38</v>
      </c>
      <c r="T661" s="36">
        <f t="shared" si="166"/>
        <v>38</v>
      </c>
      <c r="U661" s="36">
        <f t="shared" si="177"/>
        <v>69.240000000000009</v>
      </c>
      <c r="V661" s="36">
        <f t="shared" si="167"/>
        <v>52.916000000000004</v>
      </c>
      <c r="W661" s="36">
        <f t="shared" si="168"/>
        <v>61.146999999999998</v>
      </c>
      <c r="X661" s="36">
        <f t="shared" si="169"/>
        <v>73.445000000000007</v>
      </c>
      <c r="Y661" s="36">
        <f t="shared" si="170"/>
        <v>101.6143</v>
      </c>
      <c r="Z661" s="36">
        <f t="shared" si="171"/>
        <v>90.012900000000002</v>
      </c>
      <c r="AA661" s="36">
        <f t="shared" si="172"/>
        <v>54.462600000000002</v>
      </c>
      <c r="AB661" s="66">
        <f t="shared" si="173"/>
        <v>38</v>
      </c>
      <c r="AC661" s="19">
        <f t="shared" si="174"/>
        <v>12086.714285714286</v>
      </c>
      <c r="AD661" s="20">
        <f t="shared" si="175"/>
        <v>84607</v>
      </c>
      <c r="AE661" s="192">
        <f t="shared" si="176"/>
        <v>692.8377999999999</v>
      </c>
    </row>
    <row r="662" spans="1:31" ht="15.4" x14ac:dyDescent="0.45">
      <c r="A662" s="4">
        <v>1</v>
      </c>
      <c r="B662" s="85">
        <v>82282598</v>
      </c>
      <c r="C662" s="91">
        <f t="shared" si="162"/>
        <v>0</v>
      </c>
      <c r="D662" s="57" t="s">
        <v>32</v>
      </c>
      <c r="E662" s="5" t="s">
        <v>32</v>
      </c>
      <c r="F662" s="5" t="s">
        <v>32</v>
      </c>
      <c r="G662" s="5" t="s">
        <v>32</v>
      </c>
      <c r="H662" s="5">
        <v>19580</v>
      </c>
      <c r="I662" s="5">
        <v>34020</v>
      </c>
      <c r="J662" s="5">
        <v>34000</v>
      </c>
      <c r="K662" s="5">
        <v>32950</v>
      </c>
      <c r="L662" s="52">
        <v>32173</v>
      </c>
      <c r="M662" s="5">
        <v>30118</v>
      </c>
      <c r="N662" s="5">
        <v>9049</v>
      </c>
      <c r="O662" s="7" t="s">
        <v>32</v>
      </c>
      <c r="P662" s="35"/>
      <c r="Q662" s="65">
        <f t="shared" si="163"/>
        <v>38</v>
      </c>
      <c r="R662" s="36">
        <f t="shared" si="164"/>
        <v>38</v>
      </c>
      <c r="S662" s="36">
        <f t="shared" si="165"/>
        <v>38</v>
      </c>
      <c r="T662" s="36">
        <f t="shared" si="166"/>
        <v>38</v>
      </c>
      <c r="U662" s="36">
        <f t="shared" si="177"/>
        <v>81.075999999999993</v>
      </c>
      <c r="V662" s="36">
        <f t="shared" si="167"/>
        <v>186.32859999999999</v>
      </c>
      <c r="W662" s="36">
        <f t="shared" si="168"/>
        <v>186.18</v>
      </c>
      <c r="X662" s="36">
        <f t="shared" si="169"/>
        <v>178.3785</v>
      </c>
      <c r="Y662" s="36">
        <f t="shared" si="170"/>
        <v>172.60539</v>
      </c>
      <c r="Z662" s="36">
        <f t="shared" si="171"/>
        <v>157.33673999999999</v>
      </c>
      <c r="AA662" s="36">
        <f t="shared" si="172"/>
        <v>60.110700000000001</v>
      </c>
      <c r="AB662" s="66">
        <f t="shared" si="173"/>
        <v>38</v>
      </c>
      <c r="AC662" s="19">
        <f t="shared" si="174"/>
        <v>27412.857142857141</v>
      </c>
      <c r="AD662" s="20">
        <f t="shared" si="175"/>
        <v>191890</v>
      </c>
      <c r="AE662" s="192">
        <f t="shared" si="176"/>
        <v>1212.0159299999998</v>
      </c>
    </row>
    <row r="663" spans="1:31" ht="15.4" x14ac:dyDescent="0.45">
      <c r="A663" s="4">
        <v>1</v>
      </c>
      <c r="B663" s="85">
        <v>82282599</v>
      </c>
      <c r="C663" s="91">
        <f t="shared" si="162"/>
        <v>0</v>
      </c>
      <c r="D663" s="57" t="s">
        <v>32</v>
      </c>
      <c r="E663" s="5" t="s">
        <v>32</v>
      </c>
      <c r="F663" s="5" t="s">
        <v>32</v>
      </c>
      <c r="G663" s="5" t="s">
        <v>32</v>
      </c>
      <c r="H663" s="5">
        <v>4210</v>
      </c>
      <c r="I663" s="5">
        <v>1010</v>
      </c>
      <c r="J663" s="5">
        <v>1600</v>
      </c>
      <c r="K663" s="5">
        <v>14500</v>
      </c>
      <c r="L663" s="52">
        <v>208494</v>
      </c>
      <c r="M663" s="5">
        <v>26163</v>
      </c>
      <c r="N663" s="5">
        <v>5990</v>
      </c>
      <c r="O663" s="7" t="s">
        <v>32</v>
      </c>
      <c r="P663" s="35"/>
      <c r="Q663" s="65">
        <f t="shared" si="163"/>
        <v>38</v>
      </c>
      <c r="R663" s="36">
        <f t="shared" si="164"/>
        <v>38</v>
      </c>
      <c r="S663" s="36">
        <f t="shared" si="165"/>
        <v>38</v>
      </c>
      <c r="T663" s="36">
        <f t="shared" si="166"/>
        <v>38</v>
      </c>
      <c r="U663" s="36">
        <f t="shared" si="177"/>
        <v>47.262</v>
      </c>
      <c r="V663" s="36">
        <f t="shared" si="167"/>
        <v>40.222000000000001</v>
      </c>
      <c r="W663" s="36">
        <f t="shared" si="168"/>
        <v>41.52</v>
      </c>
      <c r="X663" s="36">
        <f t="shared" si="169"/>
        <v>83.55</v>
      </c>
      <c r="Y663" s="36">
        <f t="shared" si="170"/>
        <v>1482.6704199999999</v>
      </c>
      <c r="Z663" s="36">
        <f t="shared" si="171"/>
        <v>133.70089999999999</v>
      </c>
      <c r="AA663" s="36">
        <f t="shared" si="172"/>
        <v>51.177999999999997</v>
      </c>
      <c r="AB663" s="66">
        <f t="shared" si="173"/>
        <v>38</v>
      </c>
      <c r="AC663" s="19">
        <f t="shared" si="174"/>
        <v>37423.857142857145</v>
      </c>
      <c r="AD663" s="20">
        <f t="shared" si="175"/>
        <v>261967</v>
      </c>
      <c r="AE663" s="192">
        <f t="shared" si="176"/>
        <v>2070.1033200000002</v>
      </c>
    </row>
    <row r="664" spans="1:31" ht="15.4" x14ac:dyDescent="0.45">
      <c r="A664" s="4">
        <v>1</v>
      </c>
      <c r="B664" s="85">
        <v>82282600</v>
      </c>
      <c r="C664" s="91">
        <f t="shared" si="162"/>
        <v>0</v>
      </c>
      <c r="D664" s="57" t="s">
        <v>32</v>
      </c>
      <c r="E664" s="5" t="s">
        <v>32</v>
      </c>
      <c r="F664" s="5" t="s">
        <v>32</v>
      </c>
      <c r="G664" s="5" t="s">
        <v>32</v>
      </c>
      <c r="H664" s="5">
        <v>3290</v>
      </c>
      <c r="I664" s="5">
        <v>1070</v>
      </c>
      <c r="J664" s="5">
        <v>3120</v>
      </c>
      <c r="K664" s="5">
        <v>3860</v>
      </c>
      <c r="L664" s="52">
        <v>7770</v>
      </c>
      <c r="M664" s="5">
        <v>6587</v>
      </c>
      <c r="N664" s="5">
        <v>1451</v>
      </c>
      <c r="O664" s="7" t="s">
        <v>32</v>
      </c>
      <c r="P664" s="35"/>
      <c r="Q664" s="65">
        <f t="shared" si="163"/>
        <v>38</v>
      </c>
      <c r="R664" s="36">
        <f t="shared" si="164"/>
        <v>38</v>
      </c>
      <c r="S664" s="36">
        <f t="shared" si="165"/>
        <v>38</v>
      </c>
      <c r="T664" s="36">
        <f t="shared" si="166"/>
        <v>38</v>
      </c>
      <c r="U664" s="36">
        <f t="shared" si="177"/>
        <v>45.238</v>
      </c>
      <c r="V664" s="36">
        <f t="shared" si="167"/>
        <v>40.353999999999999</v>
      </c>
      <c r="W664" s="36">
        <f t="shared" si="168"/>
        <v>44.864000000000004</v>
      </c>
      <c r="X664" s="36">
        <f t="shared" si="169"/>
        <v>46.492000000000004</v>
      </c>
      <c r="Y664" s="36">
        <f t="shared" si="170"/>
        <v>55.094000000000001</v>
      </c>
      <c r="Z664" s="36">
        <f t="shared" si="171"/>
        <v>52.491399999999999</v>
      </c>
      <c r="AA664" s="36">
        <f t="shared" si="172"/>
        <v>41.1922</v>
      </c>
      <c r="AB664" s="66">
        <f t="shared" si="173"/>
        <v>38</v>
      </c>
      <c r="AC664" s="19">
        <f t="shared" si="174"/>
        <v>3878.2857142857142</v>
      </c>
      <c r="AD664" s="20">
        <f t="shared" si="175"/>
        <v>27148</v>
      </c>
      <c r="AE664" s="192">
        <f t="shared" si="176"/>
        <v>515.72559999999999</v>
      </c>
    </row>
    <row r="665" spans="1:31" ht="15.4" x14ac:dyDescent="0.45">
      <c r="A665" s="4">
        <v>1</v>
      </c>
      <c r="B665" s="85">
        <v>82282637</v>
      </c>
      <c r="C665" s="91">
        <f t="shared" si="162"/>
        <v>0</v>
      </c>
      <c r="D665" s="57" t="s">
        <v>32</v>
      </c>
      <c r="E665" s="5" t="s">
        <v>32</v>
      </c>
      <c r="F665" s="5" t="s">
        <v>32</v>
      </c>
      <c r="G665" s="5" t="s">
        <v>32</v>
      </c>
      <c r="H665" s="5">
        <v>18260</v>
      </c>
      <c r="I665" s="5">
        <v>34850</v>
      </c>
      <c r="J665" s="5">
        <v>41990</v>
      </c>
      <c r="K665" s="5">
        <v>31740</v>
      </c>
      <c r="L665" s="52">
        <v>29050</v>
      </c>
      <c r="M665" s="5">
        <v>10532</v>
      </c>
      <c r="N665" s="5">
        <v>461</v>
      </c>
      <c r="O665" s="7" t="s">
        <v>32</v>
      </c>
      <c r="P665" s="35"/>
      <c r="Q665" s="65">
        <f t="shared" si="163"/>
        <v>38</v>
      </c>
      <c r="R665" s="36">
        <f t="shared" si="164"/>
        <v>38</v>
      </c>
      <c r="S665" s="36">
        <f t="shared" si="165"/>
        <v>38</v>
      </c>
      <c r="T665" s="36">
        <f t="shared" si="166"/>
        <v>38</v>
      </c>
      <c r="U665" s="36">
        <f t="shared" si="177"/>
        <v>78.171999999999997</v>
      </c>
      <c r="V665" s="36">
        <f t="shared" si="167"/>
        <v>192.49549999999999</v>
      </c>
      <c r="W665" s="36">
        <f t="shared" si="168"/>
        <v>245.54570000000001</v>
      </c>
      <c r="X665" s="36">
        <f t="shared" si="169"/>
        <v>169.38819999999998</v>
      </c>
      <c r="Y665" s="36">
        <f t="shared" si="170"/>
        <v>149.4015</v>
      </c>
      <c r="Z665" s="36">
        <f t="shared" si="171"/>
        <v>66.4876</v>
      </c>
      <c r="AA665" s="36">
        <f t="shared" si="172"/>
        <v>39.014200000000002</v>
      </c>
      <c r="AB665" s="66">
        <f t="shared" si="173"/>
        <v>38</v>
      </c>
      <c r="AC665" s="19">
        <f t="shared" si="174"/>
        <v>23840.428571428572</v>
      </c>
      <c r="AD665" s="20">
        <f t="shared" si="175"/>
        <v>166883</v>
      </c>
      <c r="AE665" s="192">
        <f t="shared" si="176"/>
        <v>1130.5047</v>
      </c>
    </row>
    <row r="666" spans="1:31" ht="15.4" x14ac:dyDescent="0.45">
      <c r="A666" s="4">
        <v>1</v>
      </c>
      <c r="B666" s="85">
        <v>82282638</v>
      </c>
      <c r="C666" s="91">
        <f t="shared" si="162"/>
        <v>0</v>
      </c>
      <c r="D666" s="57" t="s">
        <v>32</v>
      </c>
      <c r="E666" s="5" t="s">
        <v>32</v>
      </c>
      <c r="F666" s="5" t="s">
        <v>32</v>
      </c>
      <c r="G666" s="5" t="s">
        <v>32</v>
      </c>
      <c r="H666" s="5">
        <v>8210</v>
      </c>
      <c r="I666" s="5">
        <v>620</v>
      </c>
      <c r="J666" s="5">
        <v>2660</v>
      </c>
      <c r="K666" s="5">
        <v>2080</v>
      </c>
      <c r="L666" s="52">
        <v>2950</v>
      </c>
      <c r="M666" s="5">
        <v>1445</v>
      </c>
      <c r="N666" s="5">
        <v>1258</v>
      </c>
      <c r="O666" s="7" t="s">
        <v>32</v>
      </c>
      <c r="P666" s="35"/>
      <c r="Q666" s="65">
        <f t="shared" si="163"/>
        <v>38</v>
      </c>
      <c r="R666" s="36">
        <f t="shared" si="164"/>
        <v>38</v>
      </c>
      <c r="S666" s="36">
        <f t="shared" si="165"/>
        <v>38</v>
      </c>
      <c r="T666" s="36">
        <f t="shared" si="166"/>
        <v>38</v>
      </c>
      <c r="U666" s="36">
        <f t="shared" si="177"/>
        <v>56.062000000000005</v>
      </c>
      <c r="V666" s="36">
        <f t="shared" si="167"/>
        <v>39.363999999999997</v>
      </c>
      <c r="W666" s="36">
        <f t="shared" si="168"/>
        <v>43.852000000000004</v>
      </c>
      <c r="X666" s="36">
        <f t="shared" si="169"/>
        <v>42.576000000000001</v>
      </c>
      <c r="Y666" s="36">
        <f t="shared" si="170"/>
        <v>44.49</v>
      </c>
      <c r="Z666" s="36">
        <f t="shared" si="171"/>
        <v>41.179000000000002</v>
      </c>
      <c r="AA666" s="36">
        <f t="shared" si="172"/>
        <v>40.767600000000002</v>
      </c>
      <c r="AB666" s="66">
        <f t="shared" si="173"/>
        <v>38</v>
      </c>
      <c r="AC666" s="19">
        <f t="shared" si="174"/>
        <v>2746.1428571428573</v>
      </c>
      <c r="AD666" s="20">
        <f t="shared" si="175"/>
        <v>19223</v>
      </c>
      <c r="AE666" s="192">
        <f t="shared" si="176"/>
        <v>498.29060000000004</v>
      </c>
    </row>
    <row r="667" spans="1:31" ht="15.4" x14ac:dyDescent="0.45">
      <c r="A667" s="4">
        <v>1</v>
      </c>
      <c r="B667" s="85">
        <v>82282640</v>
      </c>
      <c r="C667" s="91">
        <f t="shared" si="162"/>
        <v>0</v>
      </c>
      <c r="D667" s="57" t="s">
        <v>32</v>
      </c>
      <c r="E667" s="5" t="s">
        <v>32</v>
      </c>
      <c r="F667" s="5" t="s">
        <v>32</v>
      </c>
      <c r="G667" s="5" t="s">
        <v>32</v>
      </c>
      <c r="H667" s="5">
        <v>41050</v>
      </c>
      <c r="I667" s="5">
        <v>54870</v>
      </c>
      <c r="J667" s="5">
        <v>50430</v>
      </c>
      <c r="K667" s="5">
        <v>45460</v>
      </c>
      <c r="L667" s="52">
        <v>48830</v>
      </c>
      <c r="M667" s="5">
        <v>27230</v>
      </c>
      <c r="N667" s="5">
        <v>20881</v>
      </c>
      <c r="O667" s="7" t="s">
        <v>32</v>
      </c>
      <c r="P667" s="35"/>
      <c r="Q667" s="65">
        <f t="shared" si="163"/>
        <v>38</v>
      </c>
      <c r="R667" s="36">
        <f t="shared" si="164"/>
        <v>38</v>
      </c>
      <c r="S667" s="36">
        <f t="shared" si="165"/>
        <v>38</v>
      </c>
      <c r="T667" s="36">
        <f t="shared" si="166"/>
        <v>38</v>
      </c>
      <c r="U667" s="36">
        <f t="shared" si="177"/>
        <v>130.51499999999999</v>
      </c>
      <c r="V667" s="36">
        <f t="shared" si="167"/>
        <v>341.2441</v>
      </c>
      <c r="W667" s="36">
        <f t="shared" si="168"/>
        <v>308.25490000000002</v>
      </c>
      <c r="X667" s="36">
        <f t="shared" si="169"/>
        <v>271.32780000000002</v>
      </c>
      <c r="Y667" s="36">
        <f t="shared" si="170"/>
        <v>296.36689999999999</v>
      </c>
      <c r="Z667" s="36">
        <f t="shared" si="171"/>
        <v>138.28899999999999</v>
      </c>
      <c r="AA667" s="36">
        <f t="shared" si="172"/>
        <v>110.98830000000001</v>
      </c>
      <c r="AB667" s="66">
        <f t="shared" si="173"/>
        <v>38</v>
      </c>
      <c r="AC667" s="19">
        <f t="shared" si="174"/>
        <v>41250.142857142855</v>
      </c>
      <c r="AD667" s="20">
        <f t="shared" si="175"/>
        <v>288751</v>
      </c>
      <c r="AE667" s="192">
        <f t="shared" si="176"/>
        <v>1786.9860000000001</v>
      </c>
    </row>
    <row r="668" spans="1:31" ht="15.4" x14ac:dyDescent="0.45">
      <c r="A668" s="4">
        <v>1</v>
      </c>
      <c r="B668" s="85">
        <v>82282641</v>
      </c>
      <c r="C668" s="91">
        <f t="shared" si="162"/>
        <v>0</v>
      </c>
      <c r="D668" s="57" t="s">
        <v>32</v>
      </c>
      <c r="E668" s="5" t="s">
        <v>32</v>
      </c>
      <c r="F668" s="5" t="s">
        <v>32</v>
      </c>
      <c r="G668" s="5" t="s">
        <v>32</v>
      </c>
      <c r="H668" s="5">
        <v>16100</v>
      </c>
      <c r="I668" s="5">
        <v>2110</v>
      </c>
      <c r="J668" s="5">
        <v>2280</v>
      </c>
      <c r="K668" s="5">
        <v>1980</v>
      </c>
      <c r="L668" s="52">
        <v>3590</v>
      </c>
      <c r="M668" s="5">
        <v>2363</v>
      </c>
      <c r="N668" s="5">
        <v>1559</v>
      </c>
      <c r="O668" s="7" t="s">
        <v>32</v>
      </c>
      <c r="P668" s="35"/>
      <c r="Q668" s="65">
        <f t="shared" si="163"/>
        <v>38</v>
      </c>
      <c r="R668" s="36">
        <f t="shared" si="164"/>
        <v>38</v>
      </c>
      <c r="S668" s="36">
        <f t="shared" si="165"/>
        <v>38</v>
      </c>
      <c r="T668" s="36">
        <f t="shared" si="166"/>
        <v>38</v>
      </c>
      <c r="U668" s="36">
        <f t="shared" si="177"/>
        <v>73.420000000000016</v>
      </c>
      <c r="V668" s="36">
        <f t="shared" si="167"/>
        <v>42.642000000000003</v>
      </c>
      <c r="W668" s="36">
        <f t="shared" si="168"/>
        <v>43.015999999999998</v>
      </c>
      <c r="X668" s="36">
        <f t="shared" si="169"/>
        <v>42.356000000000002</v>
      </c>
      <c r="Y668" s="36">
        <f t="shared" si="170"/>
        <v>45.898000000000003</v>
      </c>
      <c r="Z668" s="36">
        <f t="shared" si="171"/>
        <v>43.198599999999999</v>
      </c>
      <c r="AA668" s="36">
        <f t="shared" si="172"/>
        <v>41.4298</v>
      </c>
      <c r="AB668" s="66">
        <f t="shared" si="173"/>
        <v>38</v>
      </c>
      <c r="AC668" s="19">
        <f t="shared" si="174"/>
        <v>4283.1428571428569</v>
      </c>
      <c r="AD668" s="20">
        <f t="shared" si="175"/>
        <v>29982</v>
      </c>
      <c r="AE668" s="192">
        <f t="shared" si="176"/>
        <v>521.96040000000005</v>
      </c>
    </row>
    <row r="669" spans="1:31" ht="15.4" x14ac:dyDescent="0.45">
      <c r="A669" s="4">
        <v>1</v>
      </c>
      <c r="B669" s="85">
        <v>82282642</v>
      </c>
      <c r="C669" s="91">
        <f t="shared" si="162"/>
        <v>0</v>
      </c>
      <c r="D669" s="57" t="s">
        <v>32</v>
      </c>
      <c r="E669" s="5" t="s">
        <v>32</v>
      </c>
      <c r="F669" s="5" t="s">
        <v>32</v>
      </c>
      <c r="G669" s="5" t="s">
        <v>32</v>
      </c>
      <c r="H669" s="5">
        <v>4290</v>
      </c>
      <c r="I669" s="5">
        <v>110</v>
      </c>
      <c r="J669" s="5">
        <v>21280</v>
      </c>
      <c r="K669" s="5">
        <v>44940</v>
      </c>
      <c r="L669" s="52">
        <v>47820</v>
      </c>
      <c r="M669" s="5">
        <v>41117</v>
      </c>
      <c r="N669" s="5">
        <v>2232</v>
      </c>
      <c r="O669" s="7" t="s">
        <v>32</v>
      </c>
      <c r="P669" s="35"/>
      <c r="Q669" s="65">
        <f t="shared" si="163"/>
        <v>38</v>
      </c>
      <c r="R669" s="36">
        <f t="shared" si="164"/>
        <v>38</v>
      </c>
      <c r="S669" s="36">
        <f t="shared" si="165"/>
        <v>38</v>
      </c>
      <c r="T669" s="36">
        <f t="shared" si="166"/>
        <v>38</v>
      </c>
      <c r="U669" s="36">
        <f t="shared" si="177"/>
        <v>47.438000000000002</v>
      </c>
      <c r="V669" s="36">
        <f t="shared" si="167"/>
        <v>38.241999999999997</v>
      </c>
      <c r="W669" s="36">
        <f t="shared" si="168"/>
        <v>112.70399999999999</v>
      </c>
      <c r="X669" s="36">
        <f t="shared" si="169"/>
        <v>267.46420000000001</v>
      </c>
      <c r="Y669" s="36">
        <f t="shared" si="170"/>
        <v>288.86259999999999</v>
      </c>
      <c r="Z669" s="36">
        <f t="shared" si="171"/>
        <v>239.05930999999998</v>
      </c>
      <c r="AA669" s="36">
        <f t="shared" si="172"/>
        <v>42.910400000000003</v>
      </c>
      <c r="AB669" s="66">
        <f t="shared" si="173"/>
        <v>38</v>
      </c>
      <c r="AC669" s="19">
        <f t="shared" si="174"/>
        <v>23112.714285714286</v>
      </c>
      <c r="AD669" s="20">
        <f t="shared" si="175"/>
        <v>161789</v>
      </c>
      <c r="AE669" s="192">
        <f t="shared" si="176"/>
        <v>1226.6805099999999</v>
      </c>
    </row>
    <row r="670" spans="1:31" ht="15.4" x14ac:dyDescent="0.45">
      <c r="A670" s="4">
        <v>1</v>
      </c>
      <c r="B670" s="85">
        <v>82282679</v>
      </c>
      <c r="C670" s="91">
        <f t="shared" si="162"/>
        <v>0</v>
      </c>
      <c r="D670" s="57" t="s">
        <v>32</v>
      </c>
      <c r="E670" s="5" t="s">
        <v>32</v>
      </c>
      <c r="F670" s="5" t="s">
        <v>32</v>
      </c>
      <c r="G670" s="5" t="s">
        <v>32</v>
      </c>
      <c r="H670" s="5">
        <v>23450</v>
      </c>
      <c r="I670" s="5">
        <v>24580</v>
      </c>
      <c r="J670" s="5">
        <v>17690</v>
      </c>
      <c r="K670" s="5">
        <v>24380</v>
      </c>
      <c r="L670" s="52">
        <v>25490</v>
      </c>
      <c r="M670" s="5">
        <v>24540</v>
      </c>
      <c r="N670" s="5">
        <v>10116</v>
      </c>
      <c r="O670" s="7" t="s">
        <v>32</v>
      </c>
      <c r="P670" s="35"/>
      <c r="Q670" s="65">
        <f t="shared" si="163"/>
        <v>38</v>
      </c>
      <c r="R670" s="36">
        <f t="shared" si="164"/>
        <v>38</v>
      </c>
      <c r="S670" s="36">
        <f t="shared" si="165"/>
        <v>38</v>
      </c>
      <c r="T670" s="36">
        <f t="shared" si="166"/>
        <v>38</v>
      </c>
      <c r="U670" s="36">
        <f t="shared" si="177"/>
        <v>89.59</v>
      </c>
      <c r="V670" s="36">
        <f t="shared" si="167"/>
        <v>126.89399999999998</v>
      </c>
      <c r="W670" s="36">
        <f t="shared" si="168"/>
        <v>97.266999999999996</v>
      </c>
      <c r="X670" s="36">
        <f t="shared" si="169"/>
        <v>126.03399999999999</v>
      </c>
      <c r="Y670" s="36">
        <f t="shared" si="170"/>
        <v>130.80699999999999</v>
      </c>
      <c r="Z670" s="36">
        <f t="shared" si="171"/>
        <v>126.72200000000001</v>
      </c>
      <c r="AA670" s="36">
        <f t="shared" si="172"/>
        <v>64.698800000000006</v>
      </c>
      <c r="AB670" s="66">
        <f t="shared" si="173"/>
        <v>38</v>
      </c>
      <c r="AC670" s="19">
        <f t="shared" si="174"/>
        <v>21463.714285714286</v>
      </c>
      <c r="AD670" s="20">
        <f t="shared" si="175"/>
        <v>150246</v>
      </c>
      <c r="AE670" s="192">
        <f t="shared" si="176"/>
        <v>952.01279999999997</v>
      </c>
    </row>
    <row r="671" spans="1:31" ht="15.4" x14ac:dyDescent="0.45">
      <c r="A671" s="4">
        <v>1</v>
      </c>
      <c r="B671" s="85">
        <v>82282680</v>
      </c>
      <c r="C671" s="91">
        <f t="shared" si="162"/>
        <v>0</v>
      </c>
      <c r="D671" s="57" t="s">
        <v>32</v>
      </c>
      <c r="E671" s="5" t="s">
        <v>32</v>
      </c>
      <c r="F671" s="5">
        <v>6500</v>
      </c>
      <c r="G671" s="5" t="s">
        <v>32</v>
      </c>
      <c r="H671" s="5">
        <v>1560</v>
      </c>
      <c r="I671" s="5">
        <v>9210</v>
      </c>
      <c r="J671" s="5">
        <v>10980</v>
      </c>
      <c r="K671" s="5">
        <v>9460</v>
      </c>
      <c r="L671" s="52">
        <v>14653</v>
      </c>
      <c r="M671" s="5">
        <v>9464</v>
      </c>
      <c r="N671" s="5">
        <v>3502</v>
      </c>
      <c r="O671" s="7" t="s">
        <v>32</v>
      </c>
      <c r="P671" s="35"/>
      <c r="Q671" s="65">
        <f t="shared" si="163"/>
        <v>38</v>
      </c>
      <c r="R671" s="36">
        <f t="shared" si="164"/>
        <v>38</v>
      </c>
      <c r="S671" s="36">
        <f t="shared" si="165"/>
        <v>52.3</v>
      </c>
      <c r="T671" s="36">
        <f t="shared" si="166"/>
        <v>38</v>
      </c>
      <c r="U671" s="36">
        <f t="shared" si="177"/>
        <v>41.432000000000002</v>
      </c>
      <c r="V671" s="36">
        <f t="shared" si="167"/>
        <v>60.802999999999997</v>
      </c>
      <c r="W671" s="36">
        <f t="shared" si="168"/>
        <v>68.414000000000001</v>
      </c>
      <c r="X671" s="36">
        <f t="shared" si="169"/>
        <v>61.878</v>
      </c>
      <c r="Y671" s="36">
        <f t="shared" si="170"/>
        <v>84.207899999999995</v>
      </c>
      <c r="Z671" s="36">
        <f t="shared" si="171"/>
        <v>61.895200000000003</v>
      </c>
      <c r="AA671" s="36">
        <f t="shared" si="172"/>
        <v>45.7044</v>
      </c>
      <c r="AB671" s="66">
        <f t="shared" si="173"/>
        <v>38</v>
      </c>
      <c r="AC671" s="19">
        <f t="shared" si="174"/>
        <v>8166.125</v>
      </c>
      <c r="AD671" s="20">
        <f t="shared" si="175"/>
        <v>65329</v>
      </c>
      <c r="AE671" s="192">
        <f t="shared" si="176"/>
        <v>628.6345</v>
      </c>
    </row>
    <row r="672" spans="1:31" ht="15.4" x14ac:dyDescent="0.45">
      <c r="A672" s="4">
        <v>1</v>
      </c>
      <c r="B672" s="85">
        <v>82282681</v>
      </c>
      <c r="C672" s="91">
        <f t="shared" si="162"/>
        <v>0</v>
      </c>
      <c r="D672" s="57" t="s">
        <v>32</v>
      </c>
      <c r="E672" s="5" t="s">
        <v>32</v>
      </c>
      <c r="F672" s="5" t="s">
        <v>32</v>
      </c>
      <c r="G672" s="5" t="s">
        <v>32</v>
      </c>
      <c r="H672" s="5">
        <v>6700</v>
      </c>
      <c r="I672" s="5">
        <v>1700</v>
      </c>
      <c r="J672" s="5">
        <v>2730</v>
      </c>
      <c r="K672" s="5">
        <v>1980</v>
      </c>
      <c r="L672" s="52">
        <v>2060</v>
      </c>
      <c r="M672" s="5">
        <v>610</v>
      </c>
      <c r="N672" s="5">
        <v>2161</v>
      </c>
      <c r="O672" s="7" t="s">
        <v>32</v>
      </c>
      <c r="P672" s="35"/>
      <c r="Q672" s="65">
        <f t="shared" si="163"/>
        <v>38</v>
      </c>
      <c r="R672" s="36">
        <f t="shared" si="164"/>
        <v>38</v>
      </c>
      <c r="S672" s="36">
        <f t="shared" si="165"/>
        <v>38</v>
      </c>
      <c r="T672" s="36">
        <f t="shared" si="166"/>
        <v>38</v>
      </c>
      <c r="U672" s="36">
        <f t="shared" si="177"/>
        <v>52.74</v>
      </c>
      <c r="V672" s="36">
        <f t="shared" si="167"/>
        <v>41.74</v>
      </c>
      <c r="W672" s="36">
        <f t="shared" si="168"/>
        <v>44.006</v>
      </c>
      <c r="X672" s="36">
        <f t="shared" si="169"/>
        <v>42.356000000000002</v>
      </c>
      <c r="Y672" s="36">
        <f t="shared" si="170"/>
        <v>42.532000000000004</v>
      </c>
      <c r="Z672" s="36">
        <f t="shared" si="171"/>
        <v>39.341999999999999</v>
      </c>
      <c r="AA672" s="36">
        <f t="shared" si="172"/>
        <v>42.754199999999997</v>
      </c>
      <c r="AB672" s="66">
        <f t="shared" si="173"/>
        <v>38</v>
      </c>
      <c r="AC672" s="19">
        <f t="shared" si="174"/>
        <v>2563</v>
      </c>
      <c r="AD672" s="20">
        <f t="shared" si="175"/>
        <v>17941</v>
      </c>
      <c r="AE672" s="192">
        <f t="shared" si="176"/>
        <v>495.47019999999998</v>
      </c>
    </row>
    <row r="673" spans="1:31" ht="15.4" x14ac:dyDescent="0.45">
      <c r="A673" s="4">
        <v>1</v>
      </c>
      <c r="B673" s="85">
        <v>82282682</v>
      </c>
      <c r="C673" s="91">
        <f t="shared" si="162"/>
        <v>0</v>
      </c>
      <c r="D673" s="57" t="s">
        <v>32</v>
      </c>
      <c r="E673" s="5" t="s">
        <v>32</v>
      </c>
      <c r="F673" s="5" t="s">
        <v>32</v>
      </c>
      <c r="G673" s="5" t="s">
        <v>32</v>
      </c>
      <c r="H673" s="5">
        <v>13770</v>
      </c>
      <c r="I673" s="5">
        <v>13430</v>
      </c>
      <c r="J673" s="5">
        <v>33160</v>
      </c>
      <c r="K673" s="5">
        <v>39190</v>
      </c>
      <c r="L673" s="52">
        <v>44190</v>
      </c>
      <c r="M673" s="5">
        <v>23170</v>
      </c>
      <c r="N673" s="5">
        <v>2465</v>
      </c>
      <c r="O673" s="7" t="s">
        <v>32</v>
      </c>
      <c r="P673" s="35"/>
      <c r="Q673" s="65">
        <f t="shared" si="163"/>
        <v>38</v>
      </c>
      <c r="R673" s="36">
        <f t="shared" si="164"/>
        <v>38</v>
      </c>
      <c r="S673" s="36">
        <f t="shared" si="165"/>
        <v>38</v>
      </c>
      <c r="T673" s="36">
        <f t="shared" si="166"/>
        <v>38</v>
      </c>
      <c r="U673" s="36">
        <f t="shared" si="177"/>
        <v>68.293999999999997</v>
      </c>
      <c r="V673" s="36">
        <f t="shared" si="167"/>
        <v>78.948999999999998</v>
      </c>
      <c r="W673" s="36">
        <f t="shared" si="168"/>
        <v>179.93879999999999</v>
      </c>
      <c r="X673" s="36">
        <f t="shared" si="169"/>
        <v>224.74169999999998</v>
      </c>
      <c r="Y673" s="36">
        <f t="shared" si="170"/>
        <v>261.89170000000001</v>
      </c>
      <c r="Z673" s="36">
        <f t="shared" si="171"/>
        <v>120.83099999999999</v>
      </c>
      <c r="AA673" s="36">
        <f t="shared" si="172"/>
        <v>43.423000000000002</v>
      </c>
      <c r="AB673" s="66">
        <f t="shared" si="173"/>
        <v>38</v>
      </c>
      <c r="AC673" s="19">
        <f t="shared" si="174"/>
        <v>24196.428571428572</v>
      </c>
      <c r="AD673" s="20">
        <f t="shared" si="175"/>
        <v>169375</v>
      </c>
      <c r="AE673" s="192">
        <f t="shared" si="176"/>
        <v>1168.0691999999999</v>
      </c>
    </row>
    <row r="674" spans="1:31" ht="15.4" x14ac:dyDescent="0.45">
      <c r="A674" s="4">
        <v>1</v>
      </c>
      <c r="B674" s="85">
        <v>82282683</v>
      </c>
      <c r="C674" s="91">
        <f t="shared" si="162"/>
        <v>0</v>
      </c>
      <c r="D674" s="57" t="s">
        <v>32</v>
      </c>
      <c r="E674" s="5" t="s">
        <v>32</v>
      </c>
      <c r="F674" s="5" t="s">
        <v>32</v>
      </c>
      <c r="G674" s="5" t="s">
        <v>32</v>
      </c>
      <c r="H674" s="5">
        <v>8240</v>
      </c>
      <c r="I674" s="5">
        <v>1130</v>
      </c>
      <c r="J674" s="5">
        <v>440</v>
      </c>
      <c r="K674" s="5">
        <v>80</v>
      </c>
      <c r="L674" s="52">
        <v>2340</v>
      </c>
      <c r="M674" s="5">
        <v>210</v>
      </c>
      <c r="N674" s="5">
        <v>1089</v>
      </c>
      <c r="O674" s="7" t="s">
        <v>32</v>
      </c>
      <c r="P674" s="35"/>
      <c r="Q674" s="65">
        <f t="shared" si="163"/>
        <v>38</v>
      </c>
      <c r="R674" s="36">
        <f t="shared" si="164"/>
        <v>38</v>
      </c>
      <c r="S674" s="36">
        <f t="shared" si="165"/>
        <v>38</v>
      </c>
      <c r="T674" s="36">
        <f t="shared" si="166"/>
        <v>38</v>
      </c>
      <c r="U674" s="36">
        <f t="shared" si="177"/>
        <v>56.128</v>
      </c>
      <c r="V674" s="36">
        <f t="shared" si="167"/>
        <v>40.485999999999997</v>
      </c>
      <c r="W674" s="36">
        <f t="shared" si="168"/>
        <v>38.968000000000004</v>
      </c>
      <c r="X674" s="36">
        <f t="shared" si="169"/>
        <v>38.176000000000002</v>
      </c>
      <c r="Y674" s="36">
        <f t="shared" si="170"/>
        <v>43.147999999999996</v>
      </c>
      <c r="Z674" s="36">
        <f t="shared" si="171"/>
        <v>38.462000000000003</v>
      </c>
      <c r="AA674" s="36">
        <f t="shared" si="172"/>
        <v>40.395800000000001</v>
      </c>
      <c r="AB674" s="66">
        <f t="shared" si="173"/>
        <v>38</v>
      </c>
      <c r="AC674" s="19">
        <f t="shared" si="174"/>
        <v>1932.7142857142858</v>
      </c>
      <c r="AD674" s="20">
        <f t="shared" si="175"/>
        <v>13529</v>
      </c>
      <c r="AE674" s="192">
        <f t="shared" si="176"/>
        <v>485.76379999999995</v>
      </c>
    </row>
    <row r="675" spans="1:31" ht="15.4" x14ac:dyDescent="0.45">
      <c r="A675" s="4">
        <v>1</v>
      </c>
      <c r="B675" s="85">
        <v>82282684</v>
      </c>
      <c r="C675" s="91">
        <f t="shared" si="162"/>
        <v>0</v>
      </c>
      <c r="D675" s="57" t="s">
        <v>32</v>
      </c>
      <c r="E675" s="5" t="s">
        <v>32</v>
      </c>
      <c r="F675" s="5" t="s">
        <v>32</v>
      </c>
      <c r="G675" s="5" t="s">
        <v>32</v>
      </c>
      <c r="H675" s="5">
        <v>26290</v>
      </c>
      <c r="I675" s="5">
        <v>28190</v>
      </c>
      <c r="J675" s="5">
        <v>21250</v>
      </c>
      <c r="K675" s="5">
        <v>3990</v>
      </c>
      <c r="L675" s="52">
        <v>5830</v>
      </c>
      <c r="M675" s="5">
        <v>4840</v>
      </c>
      <c r="N675" s="5">
        <v>6589</v>
      </c>
      <c r="O675" s="7" t="s">
        <v>32</v>
      </c>
      <c r="P675" s="35"/>
      <c r="Q675" s="65">
        <f t="shared" si="163"/>
        <v>38</v>
      </c>
      <c r="R675" s="36">
        <f t="shared" si="164"/>
        <v>38</v>
      </c>
      <c r="S675" s="36">
        <f t="shared" si="165"/>
        <v>38</v>
      </c>
      <c r="T675" s="36">
        <f t="shared" si="166"/>
        <v>38</v>
      </c>
      <c r="U675" s="36">
        <f t="shared" si="177"/>
        <v>95.837999999999994</v>
      </c>
      <c r="V675" s="36">
        <f t="shared" si="167"/>
        <v>143.01169999999999</v>
      </c>
      <c r="W675" s="36">
        <f t="shared" si="168"/>
        <v>112.57499999999999</v>
      </c>
      <c r="X675" s="36">
        <f t="shared" si="169"/>
        <v>46.777999999999999</v>
      </c>
      <c r="Y675" s="36">
        <f t="shared" si="170"/>
        <v>50.826000000000001</v>
      </c>
      <c r="Z675" s="36">
        <f t="shared" si="171"/>
        <v>48.647999999999996</v>
      </c>
      <c r="AA675" s="36">
        <f t="shared" si="172"/>
        <v>52.495800000000003</v>
      </c>
      <c r="AB675" s="66">
        <f t="shared" si="173"/>
        <v>38</v>
      </c>
      <c r="AC675" s="19">
        <f t="shared" si="174"/>
        <v>13854.142857142857</v>
      </c>
      <c r="AD675" s="20">
        <f t="shared" si="175"/>
        <v>96979</v>
      </c>
      <c r="AE675" s="192">
        <f t="shared" si="176"/>
        <v>740.17250000000001</v>
      </c>
    </row>
    <row r="676" spans="1:31" ht="15.4" x14ac:dyDescent="0.45">
      <c r="A676" s="4">
        <v>1</v>
      </c>
      <c r="B676" s="85">
        <v>82983312</v>
      </c>
      <c r="C676" s="91">
        <f t="shared" si="162"/>
        <v>0</v>
      </c>
      <c r="D676" s="57" t="s">
        <v>32</v>
      </c>
      <c r="E676" s="5" t="s">
        <v>32</v>
      </c>
      <c r="F676" s="5" t="s">
        <v>32</v>
      </c>
      <c r="G676" s="5" t="s">
        <v>32</v>
      </c>
      <c r="H676" s="5">
        <v>29100</v>
      </c>
      <c r="I676" s="5">
        <v>63320</v>
      </c>
      <c r="J676" s="5">
        <v>156140</v>
      </c>
      <c r="K676" s="5">
        <v>129030</v>
      </c>
      <c r="L676" s="52">
        <v>2778424</v>
      </c>
      <c r="M676" s="5">
        <v>203028</v>
      </c>
      <c r="N676" s="5">
        <v>60531</v>
      </c>
      <c r="O676" s="7" t="s">
        <v>32</v>
      </c>
      <c r="P676" s="35"/>
      <c r="Q676" s="65">
        <f t="shared" si="163"/>
        <v>38</v>
      </c>
      <c r="R676" s="36">
        <f t="shared" si="164"/>
        <v>38</v>
      </c>
      <c r="S676" s="36">
        <f t="shared" si="165"/>
        <v>38</v>
      </c>
      <c r="T676" s="36">
        <f t="shared" si="166"/>
        <v>38</v>
      </c>
      <c r="U676" s="36">
        <f t="shared" si="177"/>
        <v>102.02000000000001</v>
      </c>
      <c r="V676" s="36">
        <f t="shared" si="167"/>
        <v>404.02760000000001</v>
      </c>
      <c r="W676" s="36">
        <f t="shared" si="168"/>
        <v>1093.6801999999998</v>
      </c>
      <c r="X676" s="36">
        <f t="shared" si="169"/>
        <v>892.25289999999995</v>
      </c>
      <c r="Y676" s="36">
        <f t="shared" si="170"/>
        <v>20577.250319999999</v>
      </c>
      <c r="Z676" s="36">
        <f t="shared" si="171"/>
        <v>1442.0580399999999</v>
      </c>
      <c r="AA676" s="36">
        <f t="shared" si="172"/>
        <v>383.30532999999997</v>
      </c>
      <c r="AB676" s="66">
        <f t="shared" si="173"/>
        <v>38</v>
      </c>
      <c r="AC676" s="19">
        <f t="shared" si="174"/>
        <v>488510.42857142858</v>
      </c>
      <c r="AD676" s="20">
        <f t="shared" si="175"/>
        <v>3419573</v>
      </c>
      <c r="AE676" s="192">
        <f t="shared" si="176"/>
        <v>25084.594389999998</v>
      </c>
    </row>
    <row r="677" spans="1:31" ht="15.4" x14ac:dyDescent="0.45">
      <c r="A677" s="4">
        <v>1</v>
      </c>
      <c r="B677" s="85">
        <v>82983313</v>
      </c>
      <c r="C677" s="91">
        <f t="shared" si="162"/>
        <v>0</v>
      </c>
      <c r="D677" s="5" t="s">
        <v>32</v>
      </c>
      <c r="E677" s="5" t="s">
        <v>32</v>
      </c>
      <c r="F677" s="5" t="s">
        <v>32</v>
      </c>
      <c r="G677" s="5" t="s">
        <v>32</v>
      </c>
      <c r="H677" s="5">
        <v>6150</v>
      </c>
      <c r="I677" s="5">
        <v>900</v>
      </c>
      <c r="J677" s="5">
        <v>2250</v>
      </c>
      <c r="K677" s="5">
        <v>3340</v>
      </c>
      <c r="L677" s="52">
        <v>1820</v>
      </c>
      <c r="M677" s="5">
        <v>1880</v>
      </c>
      <c r="N677" s="5">
        <v>1237</v>
      </c>
      <c r="O677" s="7" t="s">
        <v>32</v>
      </c>
      <c r="P677" s="35"/>
      <c r="Q677" s="65">
        <f t="shared" si="163"/>
        <v>38</v>
      </c>
      <c r="R677" s="36">
        <f t="shared" si="164"/>
        <v>38</v>
      </c>
      <c r="S677" s="36">
        <f t="shared" si="165"/>
        <v>38</v>
      </c>
      <c r="T677" s="36">
        <f t="shared" si="166"/>
        <v>38</v>
      </c>
      <c r="U677" s="36">
        <f t="shared" si="177"/>
        <v>51.53</v>
      </c>
      <c r="V677" s="36">
        <f t="shared" si="167"/>
        <v>39.979999999999997</v>
      </c>
      <c r="W677" s="36">
        <f t="shared" si="168"/>
        <v>42.95</v>
      </c>
      <c r="X677" s="36">
        <f t="shared" si="169"/>
        <v>45.347999999999999</v>
      </c>
      <c r="Y677" s="36">
        <f t="shared" si="170"/>
        <v>42.003999999999998</v>
      </c>
      <c r="Z677" s="36">
        <f t="shared" si="171"/>
        <v>42.136000000000003</v>
      </c>
      <c r="AA677" s="36">
        <f t="shared" si="172"/>
        <v>40.721400000000003</v>
      </c>
      <c r="AB677" s="66">
        <f t="shared" si="173"/>
        <v>38</v>
      </c>
      <c r="AC677" s="19">
        <f t="shared" si="174"/>
        <v>2511</v>
      </c>
      <c r="AD677" s="20">
        <f t="shared" si="175"/>
        <v>17577</v>
      </c>
      <c r="AE677" s="192">
        <f t="shared" si="176"/>
        <v>494.66940000000005</v>
      </c>
    </row>
    <row r="678" spans="1:31" ht="15.4" x14ac:dyDescent="0.45">
      <c r="A678" s="4">
        <v>1</v>
      </c>
      <c r="B678" s="85">
        <v>82983314</v>
      </c>
      <c r="C678" s="91">
        <f t="shared" si="162"/>
        <v>0</v>
      </c>
      <c r="D678" s="5" t="s">
        <v>32</v>
      </c>
      <c r="E678" s="5" t="s">
        <v>32</v>
      </c>
      <c r="F678" s="5" t="s">
        <v>32</v>
      </c>
      <c r="G678" s="5" t="s">
        <v>32</v>
      </c>
      <c r="H678" s="5">
        <v>15580</v>
      </c>
      <c r="I678" s="5">
        <v>5430</v>
      </c>
      <c r="J678" s="5">
        <v>2790</v>
      </c>
      <c r="K678" s="5">
        <v>1550</v>
      </c>
      <c r="L678" s="52">
        <v>4020</v>
      </c>
      <c r="M678" s="5">
        <v>2610</v>
      </c>
      <c r="N678" s="5">
        <v>2564</v>
      </c>
      <c r="O678" s="7" t="s">
        <v>32</v>
      </c>
      <c r="P678" s="35"/>
      <c r="Q678" s="65">
        <f t="shared" si="163"/>
        <v>38</v>
      </c>
      <c r="R678" s="36">
        <f t="shared" si="164"/>
        <v>38</v>
      </c>
      <c r="S678" s="36">
        <f t="shared" si="165"/>
        <v>38</v>
      </c>
      <c r="T678" s="36">
        <f t="shared" si="166"/>
        <v>38</v>
      </c>
      <c r="U678" s="36">
        <f t="shared" si="177"/>
        <v>72.27600000000001</v>
      </c>
      <c r="V678" s="36">
        <f t="shared" si="167"/>
        <v>49.945999999999998</v>
      </c>
      <c r="W678" s="36">
        <f t="shared" si="168"/>
        <v>44.137999999999998</v>
      </c>
      <c r="X678" s="36">
        <f t="shared" si="169"/>
        <v>41.410000000000004</v>
      </c>
      <c r="Y678" s="36">
        <f t="shared" si="170"/>
        <v>46.844000000000001</v>
      </c>
      <c r="Z678" s="36">
        <f t="shared" si="171"/>
        <v>43.741999999999997</v>
      </c>
      <c r="AA678" s="36">
        <f t="shared" si="172"/>
        <v>43.640799999999999</v>
      </c>
      <c r="AB678" s="66">
        <f t="shared" si="173"/>
        <v>38</v>
      </c>
      <c r="AC678" s="19">
        <f t="shared" si="174"/>
        <v>4934.8571428571431</v>
      </c>
      <c r="AD678" s="20">
        <f t="shared" si="175"/>
        <v>34544</v>
      </c>
      <c r="AE678" s="192">
        <f t="shared" si="176"/>
        <v>531.99680000000001</v>
      </c>
    </row>
    <row r="679" spans="1:31" ht="15.4" x14ac:dyDescent="0.45">
      <c r="A679" s="4">
        <v>1</v>
      </c>
      <c r="B679" s="85">
        <v>82983315</v>
      </c>
      <c r="C679" s="91">
        <f t="shared" si="162"/>
        <v>0</v>
      </c>
      <c r="D679" s="5" t="s">
        <v>32</v>
      </c>
      <c r="E679" s="5" t="s">
        <v>32</v>
      </c>
      <c r="F679" s="5" t="s">
        <v>32</v>
      </c>
      <c r="G679" s="5" t="s">
        <v>32</v>
      </c>
      <c r="H679" s="5">
        <v>7210</v>
      </c>
      <c r="I679" s="5">
        <v>440</v>
      </c>
      <c r="J679" s="5">
        <v>2790</v>
      </c>
      <c r="K679" s="5">
        <v>3300</v>
      </c>
      <c r="L679" s="52">
        <v>3020</v>
      </c>
      <c r="M679" s="5">
        <v>2540</v>
      </c>
      <c r="N679" s="5">
        <v>1394</v>
      </c>
      <c r="O679" s="7" t="s">
        <v>32</v>
      </c>
      <c r="P679" s="35"/>
      <c r="Q679" s="65">
        <f t="shared" si="163"/>
        <v>38</v>
      </c>
      <c r="R679" s="36">
        <f t="shared" si="164"/>
        <v>38</v>
      </c>
      <c r="S679" s="36">
        <f t="shared" si="165"/>
        <v>38</v>
      </c>
      <c r="T679" s="36">
        <f t="shared" si="166"/>
        <v>38</v>
      </c>
      <c r="U679" s="36">
        <f t="shared" si="177"/>
        <v>53.862000000000002</v>
      </c>
      <c r="V679" s="36">
        <f t="shared" si="167"/>
        <v>38.968000000000004</v>
      </c>
      <c r="W679" s="36">
        <f t="shared" si="168"/>
        <v>44.137999999999998</v>
      </c>
      <c r="X679" s="36">
        <f t="shared" si="169"/>
        <v>45.26</v>
      </c>
      <c r="Y679" s="36">
        <f t="shared" si="170"/>
        <v>44.643999999999998</v>
      </c>
      <c r="Z679" s="36">
        <f t="shared" si="171"/>
        <v>43.588000000000001</v>
      </c>
      <c r="AA679" s="36">
        <f t="shared" si="172"/>
        <v>41.066800000000001</v>
      </c>
      <c r="AB679" s="66">
        <f t="shared" si="173"/>
        <v>38</v>
      </c>
      <c r="AC679" s="19">
        <f t="shared" si="174"/>
        <v>2956.2857142857142</v>
      </c>
      <c r="AD679" s="20">
        <f t="shared" si="175"/>
        <v>20694</v>
      </c>
      <c r="AE679" s="192">
        <f t="shared" si="176"/>
        <v>501.52679999999998</v>
      </c>
    </row>
    <row r="680" spans="1:31" ht="15.4" x14ac:dyDescent="0.45">
      <c r="A680" s="4">
        <v>1</v>
      </c>
      <c r="B680" s="85">
        <v>82983316</v>
      </c>
      <c r="C680" s="91">
        <f t="shared" si="162"/>
        <v>0</v>
      </c>
      <c r="D680" s="5" t="s">
        <v>32</v>
      </c>
      <c r="E680" s="5" t="s">
        <v>32</v>
      </c>
      <c r="F680" s="5" t="s">
        <v>32</v>
      </c>
      <c r="G680" s="5" t="s">
        <v>32</v>
      </c>
      <c r="H680" s="5">
        <v>19990</v>
      </c>
      <c r="I680" s="5">
        <v>25620</v>
      </c>
      <c r="J680" s="5">
        <v>32490</v>
      </c>
      <c r="K680" s="5">
        <v>31180</v>
      </c>
      <c r="L680" s="52">
        <v>36360</v>
      </c>
      <c r="M680" s="5">
        <v>38921</v>
      </c>
      <c r="N680" s="5">
        <v>17880</v>
      </c>
      <c r="O680" s="7" t="s">
        <v>32</v>
      </c>
      <c r="P680" s="35"/>
      <c r="Q680" s="65">
        <f t="shared" si="163"/>
        <v>38</v>
      </c>
      <c r="R680" s="36">
        <f t="shared" si="164"/>
        <v>38</v>
      </c>
      <c r="S680" s="36">
        <f t="shared" si="165"/>
        <v>38</v>
      </c>
      <c r="T680" s="36">
        <f t="shared" si="166"/>
        <v>38</v>
      </c>
      <c r="U680" s="36">
        <f t="shared" si="177"/>
        <v>81.978000000000009</v>
      </c>
      <c r="V680" s="36">
        <f t="shared" si="167"/>
        <v>131.36600000000001</v>
      </c>
      <c r="W680" s="36">
        <f t="shared" si="168"/>
        <v>174.9607</v>
      </c>
      <c r="X680" s="36">
        <f t="shared" si="169"/>
        <v>165.22739999999999</v>
      </c>
      <c r="Y680" s="36">
        <f t="shared" si="170"/>
        <v>203.7148</v>
      </c>
      <c r="Z680" s="36">
        <f t="shared" si="171"/>
        <v>222.74302999999998</v>
      </c>
      <c r="AA680" s="36">
        <f t="shared" si="172"/>
        <v>98.084000000000003</v>
      </c>
      <c r="AB680" s="66">
        <f t="shared" si="173"/>
        <v>38</v>
      </c>
      <c r="AC680" s="19">
        <f t="shared" si="174"/>
        <v>28920.142857142859</v>
      </c>
      <c r="AD680" s="20">
        <f t="shared" si="175"/>
        <v>202441</v>
      </c>
      <c r="AE680" s="192">
        <f t="shared" si="176"/>
        <v>1268.07393</v>
      </c>
    </row>
    <row r="681" spans="1:31" ht="15.4" x14ac:dyDescent="0.45">
      <c r="A681" s="4">
        <v>1</v>
      </c>
      <c r="B681" s="85">
        <v>82983317</v>
      </c>
      <c r="C681" s="91">
        <f t="shared" si="162"/>
        <v>0</v>
      </c>
      <c r="D681" s="5" t="s">
        <v>32</v>
      </c>
      <c r="E681" s="5" t="s">
        <v>32</v>
      </c>
      <c r="F681" s="5" t="s">
        <v>32</v>
      </c>
      <c r="G681" s="5" t="s">
        <v>32</v>
      </c>
      <c r="H681" s="5">
        <v>8320</v>
      </c>
      <c r="I681" s="5">
        <v>2740</v>
      </c>
      <c r="J681" s="5">
        <v>3880</v>
      </c>
      <c r="K681" s="5">
        <v>3140</v>
      </c>
      <c r="L681" s="52">
        <v>3980</v>
      </c>
      <c r="M681" s="5">
        <v>2980</v>
      </c>
      <c r="N681" s="5">
        <v>2784</v>
      </c>
      <c r="O681" s="7" t="s">
        <v>32</v>
      </c>
      <c r="P681" s="35"/>
      <c r="Q681" s="65">
        <f t="shared" si="163"/>
        <v>38</v>
      </c>
      <c r="R681" s="36">
        <f t="shared" si="164"/>
        <v>38</v>
      </c>
      <c r="S681" s="36">
        <f t="shared" si="165"/>
        <v>38</v>
      </c>
      <c r="T681" s="36">
        <f t="shared" si="166"/>
        <v>38</v>
      </c>
      <c r="U681" s="36">
        <f t="shared" si="177"/>
        <v>56.304000000000002</v>
      </c>
      <c r="V681" s="36">
        <f t="shared" si="167"/>
        <v>44.027999999999999</v>
      </c>
      <c r="W681" s="36">
        <f t="shared" si="168"/>
        <v>46.536000000000001</v>
      </c>
      <c r="X681" s="36">
        <f t="shared" si="169"/>
        <v>44.908000000000001</v>
      </c>
      <c r="Y681" s="36">
        <f t="shared" si="170"/>
        <v>46.756</v>
      </c>
      <c r="Z681" s="36">
        <f t="shared" si="171"/>
        <v>44.555999999999997</v>
      </c>
      <c r="AA681" s="36">
        <f t="shared" si="172"/>
        <v>44.1248</v>
      </c>
      <c r="AB681" s="66">
        <f t="shared" si="173"/>
        <v>38</v>
      </c>
      <c r="AC681" s="19">
        <f t="shared" si="174"/>
        <v>3974.8571428571427</v>
      </c>
      <c r="AD681" s="20">
        <f t="shared" si="175"/>
        <v>27824</v>
      </c>
      <c r="AE681" s="192">
        <f t="shared" si="176"/>
        <v>517.21280000000002</v>
      </c>
    </row>
    <row r="682" spans="1:31" ht="15.4" x14ac:dyDescent="0.45">
      <c r="A682" s="4">
        <v>1</v>
      </c>
      <c r="B682" s="85">
        <v>82983336</v>
      </c>
      <c r="C682" s="91">
        <f t="shared" si="162"/>
        <v>0</v>
      </c>
      <c r="D682" s="5" t="s">
        <v>32</v>
      </c>
      <c r="E682" s="5" t="s">
        <v>32</v>
      </c>
      <c r="F682" s="5" t="s">
        <v>32</v>
      </c>
      <c r="G682" s="5" t="s">
        <v>32</v>
      </c>
      <c r="H682" s="5">
        <v>7420</v>
      </c>
      <c r="I682" s="5">
        <v>120</v>
      </c>
      <c r="J682" s="5">
        <v>21430</v>
      </c>
      <c r="K682" s="5">
        <v>36320</v>
      </c>
      <c r="L682" s="52">
        <v>38150</v>
      </c>
      <c r="M682" s="5">
        <v>25000</v>
      </c>
      <c r="N682" s="5">
        <v>11441</v>
      </c>
      <c r="O682" s="7" t="s">
        <v>32</v>
      </c>
      <c r="P682" s="35"/>
      <c r="Q682" s="65">
        <f t="shared" si="163"/>
        <v>38</v>
      </c>
      <c r="R682" s="36">
        <f t="shared" si="164"/>
        <v>38</v>
      </c>
      <c r="S682" s="36">
        <f t="shared" si="165"/>
        <v>38</v>
      </c>
      <c r="T682" s="36">
        <f t="shared" si="166"/>
        <v>38</v>
      </c>
      <c r="U682" s="36">
        <f t="shared" si="177"/>
        <v>54.323999999999998</v>
      </c>
      <c r="V682" s="36">
        <f t="shared" si="167"/>
        <v>38.264000000000003</v>
      </c>
      <c r="W682" s="36">
        <f t="shared" si="168"/>
        <v>113.34899999999999</v>
      </c>
      <c r="X682" s="36">
        <f t="shared" si="169"/>
        <v>203.41759999999999</v>
      </c>
      <c r="Y682" s="36">
        <f t="shared" si="170"/>
        <v>217.0145</v>
      </c>
      <c r="Z682" s="36">
        <f t="shared" si="171"/>
        <v>128.69999999999999</v>
      </c>
      <c r="AA682" s="36">
        <f t="shared" si="172"/>
        <v>70.396299999999997</v>
      </c>
      <c r="AB682" s="66">
        <f t="shared" si="173"/>
        <v>38</v>
      </c>
      <c r="AC682" s="19">
        <f t="shared" si="174"/>
        <v>19983</v>
      </c>
      <c r="AD682" s="20">
        <f t="shared" si="175"/>
        <v>139881</v>
      </c>
      <c r="AE682" s="192">
        <f t="shared" si="176"/>
        <v>1015.4653999999999</v>
      </c>
    </row>
    <row r="683" spans="1:31" ht="15.4" x14ac:dyDescent="0.45">
      <c r="A683" s="4">
        <v>1</v>
      </c>
      <c r="B683" s="85">
        <v>82983337</v>
      </c>
      <c r="C683" s="91">
        <f t="shared" si="162"/>
        <v>0</v>
      </c>
      <c r="D683" s="5" t="s">
        <v>32</v>
      </c>
      <c r="E683" s="5" t="s">
        <v>32</v>
      </c>
      <c r="F683" s="5" t="s">
        <v>32</v>
      </c>
      <c r="G683" s="5" t="s">
        <v>32</v>
      </c>
      <c r="H683" s="5">
        <v>8670</v>
      </c>
      <c r="I683" s="5">
        <v>6560</v>
      </c>
      <c r="J683" s="5">
        <v>8510</v>
      </c>
      <c r="K683" s="5">
        <v>7910</v>
      </c>
      <c r="L683" s="52">
        <v>8126</v>
      </c>
      <c r="M683" s="5">
        <v>6230</v>
      </c>
      <c r="N683" s="5">
        <v>1688</v>
      </c>
      <c r="O683" s="7" t="s">
        <v>32</v>
      </c>
      <c r="P683" s="35"/>
      <c r="Q683" s="65">
        <f t="shared" si="163"/>
        <v>38</v>
      </c>
      <c r="R683" s="36">
        <f t="shared" si="164"/>
        <v>38</v>
      </c>
      <c r="S683" s="36">
        <f t="shared" si="165"/>
        <v>38</v>
      </c>
      <c r="T683" s="36">
        <f t="shared" si="166"/>
        <v>38</v>
      </c>
      <c r="U683" s="36">
        <f t="shared" si="177"/>
        <v>57.073999999999998</v>
      </c>
      <c r="V683" s="36">
        <f t="shared" si="167"/>
        <v>52.432000000000002</v>
      </c>
      <c r="W683" s="36">
        <f t="shared" si="168"/>
        <v>57.792999999999999</v>
      </c>
      <c r="X683" s="36">
        <f t="shared" si="169"/>
        <v>55.402000000000001</v>
      </c>
      <c r="Y683" s="36">
        <f t="shared" si="170"/>
        <v>56.141800000000003</v>
      </c>
      <c r="Z683" s="36">
        <f t="shared" si="171"/>
        <v>51.706000000000003</v>
      </c>
      <c r="AA683" s="36">
        <f t="shared" si="172"/>
        <v>41.7136</v>
      </c>
      <c r="AB683" s="66">
        <f t="shared" si="173"/>
        <v>38</v>
      </c>
      <c r="AC683" s="19">
        <f t="shared" si="174"/>
        <v>6813.4285714285716</v>
      </c>
      <c r="AD683" s="20">
        <f t="shared" si="175"/>
        <v>47694</v>
      </c>
      <c r="AE683" s="192">
        <f t="shared" si="176"/>
        <v>562.26240000000007</v>
      </c>
    </row>
    <row r="684" spans="1:31" ht="15.4" x14ac:dyDescent="0.45">
      <c r="A684" s="4">
        <v>1</v>
      </c>
      <c r="B684" s="85">
        <v>82983338</v>
      </c>
      <c r="C684" s="91">
        <f t="shared" si="162"/>
        <v>0</v>
      </c>
      <c r="D684" s="5" t="s">
        <v>32</v>
      </c>
      <c r="E684" s="5" t="s">
        <v>32</v>
      </c>
      <c r="F684" s="5" t="s">
        <v>32</v>
      </c>
      <c r="G684" s="5" t="s">
        <v>32</v>
      </c>
      <c r="H684" s="5">
        <v>10480</v>
      </c>
      <c r="I684" s="5">
        <v>6300</v>
      </c>
      <c r="J684" s="5">
        <v>6710</v>
      </c>
      <c r="K684" s="5">
        <v>5210</v>
      </c>
      <c r="L684" s="52">
        <v>5720</v>
      </c>
      <c r="M684" s="5">
        <v>5350</v>
      </c>
      <c r="N684" s="5">
        <v>2646</v>
      </c>
      <c r="O684" s="7" t="s">
        <v>32</v>
      </c>
      <c r="P684" s="35"/>
      <c r="Q684" s="65">
        <f t="shared" si="163"/>
        <v>38</v>
      </c>
      <c r="R684" s="36">
        <f t="shared" si="164"/>
        <v>38</v>
      </c>
      <c r="S684" s="36">
        <f t="shared" si="165"/>
        <v>38</v>
      </c>
      <c r="T684" s="36">
        <f t="shared" si="166"/>
        <v>38</v>
      </c>
      <c r="U684" s="36">
        <f t="shared" si="177"/>
        <v>61.056000000000004</v>
      </c>
      <c r="V684" s="36">
        <f t="shared" si="167"/>
        <v>51.86</v>
      </c>
      <c r="W684" s="36">
        <f t="shared" si="168"/>
        <v>52.762</v>
      </c>
      <c r="X684" s="36">
        <f t="shared" si="169"/>
        <v>49.462000000000003</v>
      </c>
      <c r="Y684" s="36">
        <f t="shared" si="170"/>
        <v>50.584000000000003</v>
      </c>
      <c r="Z684" s="36">
        <f t="shared" si="171"/>
        <v>49.769999999999996</v>
      </c>
      <c r="AA684" s="36">
        <f t="shared" si="172"/>
        <v>43.821199999999997</v>
      </c>
      <c r="AB684" s="66">
        <f t="shared" si="173"/>
        <v>38</v>
      </c>
      <c r="AC684" s="19">
        <f t="shared" si="174"/>
        <v>6059.4285714285716</v>
      </c>
      <c r="AD684" s="20">
        <f t="shared" si="175"/>
        <v>42416</v>
      </c>
      <c r="AE684" s="192">
        <f t="shared" si="176"/>
        <v>549.3152</v>
      </c>
    </row>
    <row r="685" spans="1:31" ht="15.4" x14ac:dyDescent="0.45">
      <c r="A685" s="4">
        <v>1</v>
      </c>
      <c r="B685" s="85">
        <v>82983339</v>
      </c>
      <c r="C685" s="91">
        <f t="shared" si="162"/>
        <v>0</v>
      </c>
      <c r="D685" s="5" t="s">
        <v>32</v>
      </c>
      <c r="E685" s="5" t="s">
        <v>32</v>
      </c>
      <c r="F685" s="5" t="s">
        <v>32</v>
      </c>
      <c r="G685" s="5" t="s">
        <v>32</v>
      </c>
      <c r="H685" s="5">
        <v>670</v>
      </c>
      <c r="I685" s="5">
        <v>2420</v>
      </c>
      <c r="J685" s="5">
        <v>4290</v>
      </c>
      <c r="K685" s="5">
        <v>11040</v>
      </c>
      <c r="L685" s="52">
        <v>13790</v>
      </c>
      <c r="M685" s="5">
        <v>10500</v>
      </c>
      <c r="N685" s="5">
        <v>2200</v>
      </c>
      <c r="O685" s="7" t="s">
        <v>32</v>
      </c>
      <c r="P685" s="35"/>
      <c r="Q685" s="65">
        <f t="shared" si="163"/>
        <v>38</v>
      </c>
      <c r="R685" s="36">
        <f t="shared" si="164"/>
        <v>38</v>
      </c>
      <c r="S685" s="36">
        <f t="shared" si="165"/>
        <v>38</v>
      </c>
      <c r="T685" s="36">
        <f t="shared" si="166"/>
        <v>38</v>
      </c>
      <c r="U685" s="36">
        <f t="shared" si="177"/>
        <v>39.474000000000004</v>
      </c>
      <c r="V685" s="36">
        <f t="shared" si="167"/>
        <v>43.323999999999998</v>
      </c>
      <c r="W685" s="36">
        <f t="shared" si="168"/>
        <v>47.438000000000002</v>
      </c>
      <c r="X685" s="36">
        <f t="shared" si="169"/>
        <v>68.671999999999997</v>
      </c>
      <c r="Y685" s="36">
        <f t="shared" si="170"/>
        <v>80.497</v>
      </c>
      <c r="Z685" s="36">
        <f t="shared" si="171"/>
        <v>66.349999999999994</v>
      </c>
      <c r="AA685" s="36">
        <f t="shared" si="172"/>
        <v>42.84</v>
      </c>
      <c r="AB685" s="66">
        <f t="shared" si="173"/>
        <v>38</v>
      </c>
      <c r="AC685" s="19">
        <f t="shared" si="174"/>
        <v>6415.7142857142853</v>
      </c>
      <c r="AD685" s="20">
        <f t="shared" si="175"/>
        <v>44910</v>
      </c>
      <c r="AE685" s="192">
        <f t="shared" si="176"/>
        <v>578.59500000000003</v>
      </c>
    </row>
    <row r="686" spans="1:31" ht="15.4" x14ac:dyDescent="0.45">
      <c r="A686" s="4">
        <v>1</v>
      </c>
      <c r="B686" s="85">
        <v>82983340</v>
      </c>
      <c r="C686" s="91">
        <f t="shared" si="162"/>
        <v>0</v>
      </c>
      <c r="D686" s="5" t="s">
        <v>32</v>
      </c>
      <c r="E686" s="5" t="s">
        <v>32</v>
      </c>
      <c r="F686" s="5" t="s">
        <v>32</v>
      </c>
      <c r="G686" s="5" t="s">
        <v>32</v>
      </c>
      <c r="H686" s="5">
        <v>1120</v>
      </c>
      <c r="I686" s="5">
        <v>30110</v>
      </c>
      <c r="J686" s="5">
        <v>31660</v>
      </c>
      <c r="K686" s="5">
        <v>30080</v>
      </c>
      <c r="L686" s="52">
        <v>58470</v>
      </c>
      <c r="M686" s="5">
        <v>57060</v>
      </c>
      <c r="N686" s="5">
        <v>41631</v>
      </c>
      <c r="O686" s="7" t="s">
        <v>32</v>
      </c>
      <c r="P686" s="35"/>
      <c r="Q686" s="65">
        <f t="shared" si="163"/>
        <v>38</v>
      </c>
      <c r="R686" s="36">
        <f t="shared" si="164"/>
        <v>38</v>
      </c>
      <c r="S686" s="36">
        <f t="shared" si="165"/>
        <v>38</v>
      </c>
      <c r="T686" s="36">
        <f t="shared" si="166"/>
        <v>38</v>
      </c>
      <c r="U686" s="36">
        <f t="shared" si="177"/>
        <v>40.463999999999999</v>
      </c>
      <c r="V686" s="36">
        <f t="shared" si="167"/>
        <v>157.2773</v>
      </c>
      <c r="W686" s="36">
        <f t="shared" si="168"/>
        <v>168.7938</v>
      </c>
      <c r="X686" s="36">
        <f t="shared" si="169"/>
        <v>157.05439999999999</v>
      </c>
      <c r="Y686" s="36">
        <f t="shared" si="170"/>
        <v>367.99209999999994</v>
      </c>
      <c r="Z686" s="36">
        <f t="shared" si="171"/>
        <v>357.51580000000001</v>
      </c>
      <c r="AA686" s="36">
        <f t="shared" si="172"/>
        <v>242.87833000000001</v>
      </c>
      <c r="AB686" s="66">
        <f t="shared" si="173"/>
        <v>38</v>
      </c>
      <c r="AC686" s="19">
        <f t="shared" si="174"/>
        <v>35733</v>
      </c>
      <c r="AD686" s="20">
        <f t="shared" si="175"/>
        <v>250131</v>
      </c>
      <c r="AE686" s="192">
        <f t="shared" si="176"/>
        <v>1681.9757300000001</v>
      </c>
    </row>
    <row r="687" spans="1:31" ht="15.4" x14ac:dyDescent="0.45">
      <c r="A687" s="4">
        <v>1</v>
      </c>
      <c r="B687" s="85">
        <v>82983341</v>
      </c>
      <c r="C687" s="91">
        <f t="shared" si="162"/>
        <v>0</v>
      </c>
      <c r="D687" s="5" t="s">
        <v>32</v>
      </c>
      <c r="E687" s="5" t="s">
        <v>32</v>
      </c>
      <c r="F687" s="5" t="s">
        <v>32</v>
      </c>
      <c r="G687" s="5" t="s">
        <v>32</v>
      </c>
      <c r="H687" s="5">
        <v>61860</v>
      </c>
      <c r="I687" s="5">
        <v>79350</v>
      </c>
      <c r="J687" s="5">
        <v>39280</v>
      </c>
      <c r="K687" s="5">
        <v>33070</v>
      </c>
      <c r="L687" s="52">
        <v>13920</v>
      </c>
      <c r="M687" s="5">
        <v>12820</v>
      </c>
      <c r="N687" s="5">
        <v>4919</v>
      </c>
      <c r="O687" s="7" t="s">
        <v>32</v>
      </c>
      <c r="P687" s="35"/>
      <c r="Q687" s="65">
        <f t="shared" si="163"/>
        <v>38</v>
      </c>
      <c r="R687" s="36">
        <f t="shared" si="164"/>
        <v>38</v>
      </c>
      <c r="S687" s="36">
        <f t="shared" si="165"/>
        <v>38</v>
      </c>
      <c r="T687" s="36">
        <f t="shared" si="166"/>
        <v>38</v>
      </c>
      <c r="U687" s="36">
        <f t="shared" si="177"/>
        <v>219.99799999999999</v>
      </c>
      <c r="V687" s="36">
        <f t="shared" si="167"/>
        <v>523.13049999999998</v>
      </c>
      <c r="W687" s="36">
        <f t="shared" si="168"/>
        <v>225.41039999999998</v>
      </c>
      <c r="X687" s="36">
        <f t="shared" si="169"/>
        <v>179.27009999999999</v>
      </c>
      <c r="Y687" s="36">
        <f t="shared" si="170"/>
        <v>81.055999999999997</v>
      </c>
      <c r="Z687" s="36">
        <f t="shared" si="171"/>
        <v>76.325999999999993</v>
      </c>
      <c r="AA687" s="36">
        <f t="shared" si="172"/>
        <v>48.821799999999996</v>
      </c>
      <c r="AB687" s="66">
        <f t="shared" si="173"/>
        <v>38</v>
      </c>
      <c r="AC687" s="19">
        <f t="shared" si="174"/>
        <v>35031.285714285717</v>
      </c>
      <c r="AD687" s="20">
        <f t="shared" si="175"/>
        <v>245219</v>
      </c>
      <c r="AE687" s="192">
        <f t="shared" si="176"/>
        <v>1544.0128</v>
      </c>
    </row>
    <row r="688" spans="1:31" ht="15.4" x14ac:dyDescent="0.45">
      <c r="A688" s="4">
        <v>1</v>
      </c>
      <c r="B688" s="85">
        <v>82983360</v>
      </c>
      <c r="C688" s="91">
        <f t="shared" si="162"/>
        <v>0</v>
      </c>
      <c r="D688" s="5" t="s">
        <v>32</v>
      </c>
      <c r="E688" s="5" t="s">
        <v>32</v>
      </c>
      <c r="F688" s="5" t="s">
        <v>32</v>
      </c>
      <c r="G688" s="5" t="s">
        <v>32</v>
      </c>
      <c r="H688" s="5">
        <v>11070</v>
      </c>
      <c r="I688" s="5">
        <v>13830</v>
      </c>
      <c r="J688" s="5">
        <v>13660</v>
      </c>
      <c r="K688" s="5">
        <v>13270</v>
      </c>
      <c r="L688" s="52">
        <v>9820</v>
      </c>
      <c r="M688" s="5">
        <v>9638</v>
      </c>
      <c r="N688" s="5">
        <v>2885</v>
      </c>
      <c r="O688" s="7" t="s">
        <v>32</v>
      </c>
      <c r="P688" s="35"/>
      <c r="Q688" s="65">
        <f t="shared" si="163"/>
        <v>38</v>
      </c>
      <c r="R688" s="36">
        <f t="shared" si="164"/>
        <v>38</v>
      </c>
      <c r="S688" s="36">
        <f t="shared" si="165"/>
        <v>38</v>
      </c>
      <c r="T688" s="36">
        <f t="shared" si="166"/>
        <v>38</v>
      </c>
      <c r="U688" s="36">
        <f t="shared" si="177"/>
        <v>62.353999999999999</v>
      </c>
      <c r="V688" s="36">
        <f t="shared" si="167"/>
        <v>80.668999999999997</v>
      </c>
      <c r="W688" s="36">
        <f t="shared" si="168"/>
        <v>79.938000000000002</v>
      </c>
      <c r="X688" s="36">
        <f t="shared" si="169"/>
        <v>78.260999999999996</v>
      </c>
      <c r="Y688" s="36">
        <f t="shared" si="170"/>
        <v>63.426000000000002</v>
      </c>
      <c r="Z688" s="36">
        <f t="shared" si="171"/>
        <v>62.6434</v>
      </c>
      <c r="AA688" s="36">
        <f t="shared" si="172"/>
        <v>44.347000000000001</v>
      </c>
      <c r="AB688" s="66">
        <f t="shared" si="173"/>
        <v>38</v>
      </c>
      <c r="AC688" s="19">
        <f t="shared" si="174"/>
        <v>10596.142857142857</v>
      </c>
      <c r="AD688" s="20">
        <f t="shared" si="175"/>
        <v>74173</v>
      </c>
      <c r="AE688" s="192">
        <f t="shared" si="176"/>
        <v>661.63840000000005</v>
      </c>
    </row>
    <row r="689" spans="1:31" ht="15.4" x14ac:dyDescent="0.45">
      <c r="A689" s="4">
        <v>1</v>
      </c>
      <c r="B689" s="85">
        <v>82983362</v>
      </c>
      <c r="C689" s="91">
        <f t="shared" si="162"/>
        <v>0</v>
      </c>
      <c r="D689" s="5" t="s">
        <v>32</v>
      </c>
      <c r="E689" s="5" t="s">
        <v>32</v>
      </c>
      <c r="F689" s="5" t="s">
        <v>32</v>
      </c>
      <c r="G689" s="5" t="s">
        <v>32</v>
      </c>
      <c r="H689" s="5">
        <v>25080</v>
      </c>
      <c r="I689" s="5">
        <v>2180</v>
      </c>
      <c r="J689" s="5">
        <v>20020</v>
      </c>
      <c r="K689" s="5">
        <v>25080</v>
      </c>
      <c r="L689" s="52">
        <v>26100</v>
      </c>
      <c r="M689" s="5">
        <v>19330</v>
      </c>
      <c r="N689" s="5">
        <v>15218</v>
      </c>
      <c r="O689" s="7" t="s">
        <v>32</v>
      </c>
      <c r="P689" s="35"/>
      <c r="Q689" s="65">
        <f t="shared" si="163"/>
        <v>38</v>
      </c>
      <c r="R689" s="36">
        <f t="shared" si="164"/>
        <v>38</v>
      </c>
      <c r="S689" s="36">
        <f t="shared" si="165"/>
        <v>38</v>
      </c>
      <c r="T689" s="36">
        <f t="shared" si="166"/>
        <v>38</v>
      </c>
      <c r="U689" s="36">
        <f t="shared" si="177"/>
        <v>93.176000000000002</v>
      </c>
      <c r="V689" s="36">
        <f t="shared" si="167"/>
        <v>42.795999999999999</v>
      </c>
      <c r="W689" s="36">
        <f t="shared" si="168"/>
        <v>107.286</v>
      </c>
      <c r="X689" s="36">
        <f t="shared" si="169"/>
        <v>129.04399999999998</v>
      </c>
      <c r="Y689" s="36">
        <f t="shared" si="170"/>
        <v>133.43</v>
      </c>
      <c r="Z689" s="36">
        <f t="shared" si="171"/>
        <v>104.319</v>
      </c>
      <c r="AA689" s="36">
        <f t="shared" si="172"/>
        <v>86.6374</v>
      </c>
      <c r="AB689" s="66">
        <f t="shared" si="173"/>
        <v>38</v>
      </c>
      <c r="AC689" s="19">
        <f t="shared" si="174"/>
        <v>19001.142857142859</v>
      </c>
      <c r="AD689" s="20">
        <f t="shared" si="175"/>
        <v>133008</v>
      </c>
      <c r="AE689" s="192">
        <f t="shared" si="176"/>
        <v>886.68839999999989</v>
      </c>
    </row>
    <row r="690" spans="1:31" ht="15.4" x14ac:dyDescent="0.45">
      <c r="A690" s="4">
        <v>1</v>
      </c>
      <c r="B690" s="85">
        <v>82983363</v>
      </c>
      <c r="C690" s="91">
        <f t="shared" si="162"/>
        <v>0</v>
      </c>
      <c r="D690" s="5" t="s">
        <v>32</v>
      </c>
      <c r="E690" s="5" t="s">
        <v>32</v>
      </c>
      <c r="F690" s="5" t="s">
        <v>32</v>
      </c>
      <c r="G690" s="5" t="s">
        <v>32</v>
      </c>
      <c r="H690" s="5">
        <v>32950</v>
      </c>
      <c r="I690" s="5">
        <v>36070</v>
      </c>
      <c r="J690" s="5">
        <v>27710</v>
      </c>
      <c r="K690" s="5">
        <v>20680</v>
      </c>
      <c r="L690" s="52">
        <v>21960</v>
      </c>
      <c r="M690" s="5">
        <v>22720</v>
      </c>
      <c r="N690" s="5">
        <v>11790</v>
      </c>
      <c r="O690" s="7" t="s">
        <v>32</v>
      </c>
      <c r="P690" s="35"/>
      <c r="Q690" s="65">
        <f t="shared" si="163"/>
        <v>38</v>
      </c>
      <c r="R690" s="36">
        <f t="shared" si="164"/>
        <v>38</v>
      </c>
      <c r="S690" s="36">
        <f t="shared" si="165"/>
        <v>38</v>
      </c>
      <c r="T690" s="36">
        <f t="shared" si="166"/>
        <v>38</v>
      </c>
      <c r="U690" s="36">
        <f t="shared" si="177"/>
        <v>110.49000000000001</v>
      </c>
      <c r="V690" s="36">
        <f t="shared" si="167"/>
        <v>201.56009999999998</v>
      </c>
      <c r="W690" s="36">
        <f t="shared" si="168"/>
        <v>140.35300000000001</v>
      </c>
      <c r="X690" s="36">
        <f t="shared" si="169"/>
        <v>110.124</v>
      </c>
      <c r="Y690" s="36">
        <f t="shared" si="170"/>
        <v>115.628</v>
      </c>
      <c r="Z690" s="36">
        <f t="shared" si="171"/>
        <v>118.896</v>
      </c>
      <c r="AA690" s="36">
        <f t="shared" si="172"/>
        <v>71.897000000000006</v>
      </c>
      <c r="AB690" s="66">
        <f t="shared" si="173"/>
        <v>38</v>
      </c>
      <c r="AC690" s="19">
        <f t="shared" si="174"/>
        <v>24840</v>
      </c>
      <c r="AD690" s="20">
        <f t="shared" si="175"/>
        <v>173880</v>
      </c>
      <c r="AE690" s="192">
        <f t="shared" si="176"/>
        <v>1058.9481000000001</v>
      </c>
    </row>
    <row r="691" spans="1:31" ht="15.4" x14ac:dyDescent="0.45">
      <c r="A691" s="4">
        <v>1</v>
      </c>
      <c r="B691" s="85">
        <v>82983364</v>
      </c>
      <c r="C691" s="91">
        <f t="shared" si="162"/>
        <v>0</v>
      </c>
      <c r="D691" s="5" t="s">
        <v>32</v>
      </c>
      <c r="E691" s="5" t="s">
        <v>32</v>
      </c>
      <c r="F691" s="5" t="s">
        <v>32</v>
      </c>
      <c r="G691" s="5" t="s">
        <v>32</v>
      </c>
      <c r="H691" s="5">
        <v>1730</v>
      </c>
      <c r="I691" s="5">
        <v>2950</v>
      </c>
      <c r="J691" s="5">
        <v>5030</v>
      </c>
      <c r="K691" s="5">
        <v>4400</v>
      </c>
      <c r="L691" s="52">
        <v>4410</v>
      </c>
      <c r="M691" s="5">
        <v>3630</v>
      </c>
      <c r="N691" s="5">
        <v>769</v>
      </c>
      <c r="O691" s="7" t="s">
        <v>32</v>
      </c>
      <c r="P691" s="35"/>
      <c r="Q691" s="65">
        <f t="shared" si="163"/>
        <v>38</v>
      </c>
      <c r="R691" s="36">
        <f t="shared" si="164"/>
        <v>38</v>
      </c>
      <c r="S691" s="36">
        <f t="shared" si="165"/>
        <v>38</v>
      </c>
      <c r="T691" s="36">
        <f t="shared" si="166"/>
        <v>38</v>
      </c>
      <c r="U691" s="36">
        <f t="shared" si="177"/>
        <v>41.805999999999997</v>
      </c>
      <c r="V691" s="36">
        <f t="shared" si="167"/>
        <v>44.49</v>
      </c>
      <c r="W691" s="36">
        <f t="shared" si="168"/>
        <v>49.066000000000003</v>
      </c>
      <c r="X691" s="36">
        <f t="shared" si="169"/>
        <v>47.68</v>
      </c>
      <c r="Y691" s="36">
        <f t="shared" si="170"/>
        <v>47.701999999999998</v>
      </c>
      <c r="Z691" s="36">
        <f t="shared" si="171"/>
        <v>45.986000000000004</v>
      </c>
      <c r="AA691" s="36">
        <f t="shared" si="172"/>
        <v>39.691800000000001</v>
      </c>
      <c r="AB691" s="66">
        <f t="shared" si="173"/>
        <v>38</v>
      </c>
      <c r="AC691" s="19">
        <f t="shared" si="174"/>
        <v>3274.1428571428573</v>
      </c>
      <c r="AD691" s="20">
        <f t="shared" si="175"/>
        <v>22919</v>
      </c>
      <c r="AE691" s="192">
        <f t="shared" si="176"/>
        <v>506.42179999999996</v>
      </c>
    </row>
    <row r="692" spans="1:31" ht="15.4" x14ac:dyDescent="0.45">
      <c r="A692" s="4">
        <v>1</v>
      </c>
      <c r="B692" s="85">
        <v>82983365</v>
      </c>
      <c r="C692" s="91">
        <f t="shared" si="162"/>
        <v>0</v>
      </c>
      <c r="D692" s="5" t="s">
        <v>32</v>
      </c>
      <c r="E692" s="5" t="s">
        <v>32</v>
      </c>
      <c r="F692" s="5" t="s">
        <v>32</v>
      </c>
      <c r="G692" s="5" t="s">
        <v>32</v>
      </c>
      <c r="H692" s="5">
        <v>9270</v>
      </c>
      <c r="I692" s="5">
        <v>12540</v>
      </c>
      <c r="J692" s="5">
        <v>13390</v>
      </c>
      <c r="K692" s="5">
        <v>14340</v>
      </c>
      <c r="L692" s="52">
        <v>16689</v>
      </c>
      <c r="M692" s="5">
        <v>10040</v>
      </c>
      <c r="N692" s="5">
        <v>5806</v>
      </c>
      <c r="O692" s="7" t="s">
        <v>32</v>
      </c>
      <c r="P692" s="35"/>
      <c r="Q692" s="65">
        <f t="shared" si="163"/>
        <v>38</v>
      </c>
      <c r="R692" s="36">
        <f t="shared" si="164"/>
        <v>38</v>
      </c>
      <c r="S692" s="36">
        <f t="shared" si="165"/>
        <v>38</v>
      </c>
      <c r="T692" s="36">
        <f t="shared" si="166"/>
        <v>38</v>
      </c>
      <c r="U692" s="36">
        <f t="shared" si="177"/>
        <v>58.394000000000005</v>
      </c>
      <c r="V692" s="36">
        <f t="shared" si="167"/>
        <v>75.122</v>
      </c>
      <c r="W692" s="36">
        <f t="shared" si="168"/>
        <v>78.777000000000001</v>
      </c>
      <c r="X692" s="36">
        <f t="shared" si="169"/>
        <v>82.861999999999995</v>
      </c>
      <c r="Y692" s="36">
        <f t="shared" si="170"/>
        <v>92.962699999999998</v>
      </c>
      <c r="Z692" s="36">
        <f t="shared" si="171"/>
        <v>64.372</v>
      </c>
      <c r="AA692" s="36">
        <f t="shared" si="172"/>
        <v>50.773200000000003</v>
      </c>
      <c r="AB692" s="66">
        <f t="shared" si="173"/>
        <v>38</v>
      </c>
      <c r="AC692" s="19">
        <f t="shared" si="174"/>
        <v>11725</v>
      </c>
      <c r="AD692" s="20">
        <f t="shared" si="175"/>
        <v>82075</v>
      </c>
      <c r="AE692" s="192">
        <f t="shared" si="176"/>
        <v>693.26289999999995</v>
      </c>
    </row>
    <row r="693" spans="1:31" ht="15.4" x14ac:dyDescent="0.45">
      <c r="A693" s="4">
        <v>1</v>
      </c>
      <c r="B693" s="85">
        <v>83391416</v>
      </c>
      <c r="C693" s="91">
        <f t="shared" si="162"/>
        <v>0</v>
      </c>
      <c r="D693" s="5" t="s">
        <v>32</v>
      </c>
      <c r="E693" s="5" t="s">
        <v>32</v>
      </c>
      <c r="F693" s="5" t="s">
        <v>32</v>
      </c>
      <c r="G693" s="5" t="s">
        <v>32</v>
      </c>
      <c r="H693" s="5">
        <v>8090</v>
      </c>
      <c r="I693" s="5">
        <v>5580</v>
      </c>
      <c r="J693" s="5">
        <v>4940</v>
      </c>
      <c r="K693" s="5">
        <v>5450</v>
      </c>
      <c r="L693" s="52">
        <v>4646</v>
      </c>
      <c r="M693" s="5">
        <v>16270</v>
      </c>
      <c r="N693" s="5">
        <v>2868</v>
      </c>
      <c r="O693" s="7" t="s">
        <v>32</v>
      </c>
      <c r="P693" s="35"/>
      <c r="Q693" s="65">
        <f t="shared" si="163"/>
        <v>38</v>
      </c>
      <c r="R693" s="36">
        <f t="shared" si="164"/>
        <v>38</v>
      </c>
      <c r="S693" s="36">
        <f t="shared" si="165"/>
        <v>38</v>
      </c>
      <c r="T693" s="36">
        <f t="shared" si="166"/>
        <v>38</v>
      </c>
      <c r="U693" s="36">
        <f t="shared" si="177"/>
        <v>55.798000000000002</v>
      </c>
      <c r="V693" s="36">
        <f t="shared" si="167"/>
        <v>50.276000000000003</v>
      </c>
      <c r="W693" s="36">
        <f t="shared" si="168"/>
        <v>48.868000000000002</v>
      </c>
      <c r="X693" s="36">
        <f t="shared" si="169"/>
        <v>49.99</v>
      </c>
      <c r="Y693" s="36">
        <f t="shared" si="170"/>
        <v>48.221200000000003</v>
      </c>
      <c r="Z693" s="36">
        <f t="shared" si="171"/>
        <v>91.161000000000001</v>
      </c>
      <c r="AA693" s="36">
        <f t="shared" si="172"/>
        <v>44.309600000000003</v>
      </c>
      <c r="AB693" s="66">
        <f t="shared" si="173"/>
        <v>38</v>
      </c>
      <c r="AC693" s="19">
        <f t="shared" si="174"/>
        <v>6834.8571428571431</v>
      </c>
      <c r="AD693" s="20">
        <f t="shared" si="175"/>
        <v>47844</v>
      </c>
      <c r="AE693" s="192">
        <f t="shared" si="176"/>
        <v>578.62380000000007</v>
      </c>
    </row>
    <row r="694" spans="1:31" ht="15.4" x14ac:dyDescent="0.45">
      <c r="A694" s="4">
        <v>1</v>
      </c>
      <c r="B694" s="85">
        <v>83391417</v>
      </c>
      <c r="C694" s="91">
        <f t="shared" si="162"/>
        <v>0</v>
      </c>
      <c r="D694" s="5" t="s">
        <v>32</v>
      </c>
      <c r="E694" s="5" t="s">
        <v>32</v>
      </c>
      <c r="F694" s="5" t="s">
        <v>32</v>
      </c>
      <c r="G694" s="5" t="s">
        <v>32</v>
      </c>
      <c r="H694" s="5">
        <v>17090</v>
      </c>
      <c r="I694" s="5">
        <v>13530</v>
      </c>
      <c r="J694" s="5">
        <v>14640</v>
      </c>
      <c r="K694" s="5">
        <v>12180</v>
      </c>
      <c r="L694" s="52">
        <v>11700</v>
      </c>
      <c r="M694" s="5">
        <v>8316</v>
      </c>
      <c r="N694" s="5">
        <v>3562</v>
      </c>
      <c r="O694" s="7" t="s">
        <v>32</v>
      </c>
      <c r="P694" s="35"/>
      <c r="Q694" s="65">
        <f t="shared" si="163"/>
        <v>38</v>
      </c>
      <c r="R694" s="36">
        <f t="shared" si="164"/>
        <v>38</v>
      </c>
      <c r="S694" s="36">
        <f t="shared" si="165"/>
        <v>38</v>
      </c>
      <c r="T694" s="36">
        <f t="shared" si="166"/>
        <v>38</v>
      </c>
      <c r="U694" s="36">
        <f t="shared" si="177"/>
        <v>75.598000000000013</v>
      </c>
      <c r="V694" s="36">
        <f t="shared" si="167"/>
        <v>79.379000000000005</v>
      </c>
      <c r="W694" s="36">
        <f t="shared" si="168"/>
        <v>84.152000000000001</v>
      </c>
      <c r="X694" s="36">
        <f t="shared" si="169"/>
        <v>73.573999999999998</v>
      </c>
      <c r="Y694" s="36">
        <f t="shared" si="170"/>
        <v>71.510000000000005</v>
      </c>
      <c r="Z694" s="36">
        <f t="shared" si="171"/>
        <v>56.958800000000004</v>
      </c>
      <c r="AA694" s="36">
        <f t="shared" si="172"/>
        <v>45.836399999999998</v>
      </c>
      <c r="AB694" s="66">
        <f t="shared" si="173"/>
        <v>38</v>
      </c>
      <c r="AC694" s="19">
        <f t="shared" si="174"/>
        <v>11574</v>
      </c>
      <c r="AD694" s="20">
        <f t="shared" si="175"/>
        <v>81018</v>
      </c>
      <c r="AE694" s="192">
        <f t="shared" si="176"/>
        <v>677.0082000000001</v>
      </c>
    </row>
    <row r="695" spans="1:31" ht="15.4" x14ac:dyDescent="0.45">
      <c r="A695" s="4">
        <v>1</v>
      </c>
      <c r="B695" s="85">
        <v>83391418</v>
      </c>
      <c r="C695" s="91">
        <f t="shared" si="162"/>
        <v>0</v>
      </c>
      <c r="D695" s="5" t="s">
        <v>32</v>
      </c>
      <c r="E695" s="5" t="s">
        <v>32</v>
      </c>
      <c r="F695" s="5" t="s">
        <v>32</v>
      </c>
      <c r="G695" s="5" t="s">
        <v>32</v>
      </c>
      <c r="H695" s="5">
        <v>25820</v>
      </c>
      <c r="I695" s="5">
        <v>42600</v>
      </c>
      <c r="J695" s="5">
        <v>43850</v>
      </c>
      <c r="K695" s="5">
        <v>49230</v>
      </c>
      <c r="L695" s="52">
        <v>61900</v>
      </c>
      <c r="M695" s="5">
        <v>34810</v>
      </c>
      <c r="N695" s="5">
        <v>9912</v>
      </c>
      <c r="O695" s="7" t="s">
        <v>32</v>
      </c>
      <c r="P695" s="35"/>
      <c r="Q695" s="65">
        <f t="shared" si="163"/>
        <v>38</v>
      </c>
      <c r="R695" s="36">
        <f t="shared" si="164"/>
        <v>38</v>
      </c>
      <c r="S695" s="36">
        <f t="shared" si="165"/>
        <v>38</v>
      </c>
      <c r="T695" s="36">
        <f t="shared" si="166"/>
        <v>38</v>
      </c>
      <c r="U695" s="36">
        <f t="shared" si="177"/>
        <v>94.804000000000002</v>
      </c>
      <c r="V695" s="36">
        <f t="shared" si="167"/>
        <v>250.07799999999997</v>
      </c>
      <c r="W695" s="36">
        <f t="shared" si="168"/>
        <v>259.3655</v>
      </c>
      <c r="X695" s="36">
        <f t="shared" si="169"/>
        <v>299.33889999999997</v>
      </c>
      <c r="Y695" s="36">
        <f t="shared" si="170"/>
        <v>393.47699999999998</v>
      </c>
      <c r="Z695" s="36">
        <f t="shared" si="171"/>
        <v>192.19829999999999</v>
      </c>
      <c r="AA695" s="36">
        <f t="shared" si="172"/>
        <v>63.821600000000004</v>
      </c>
      <c r="AB695" s="66">
        <f t="shared" si="173"/>
        <v>38</v>
      </c>
      <c r="AC695" s="19">
        <f t="shared" si="174"/>
        <v>38303.142857142855</v>
      </c>
      <c r="AD695" s="20">
        <f t="shared" si="175"/>
        <v>268122</v>
      </c>
      <c r="AE695" s="192">
        <f t="shared" si="176"/>
        <v>1743.0833</v>
      </c>
    </row>
    <row r="696" spans="1:31" ht="15.4" x14ac:dyDescent="0.45">
      <c r="A696" s="4">
        <v>1</v>
      </c>
      <c r="B696" s="85">
        <v>83391419</v>
      </c>
      <c r="C696" s="91">
        <f t="shared" si="162"/>
        <v>0</v>
      </c>
      <c r="D696" s="5" t="s">
        <v>32</v>
      </c>
      <c r="E696" s="5" t="s">
        <v>32</v>
      </c>
      <c r="F696" s="5" t="s">
        <v>32</v>
      </c>
      <c r="G696" s="5" t="s">
        <v>32</v>
      </c>
      <c r="H696" s="5">
        <v>3040</v>
      </c>
      <c r="I696" s="5">
        <v>17420</v>
      </c>
      <c r="J696" s="5">
        <v>44110</v>
      </c>
      <c r="K696" s="5">
        <v>31060</v>
      </c>
      <c r="L696" s="52">
        <v>31500</v>
      </c>
      <c r="M696" s="5">
        <v>26870</v>
      </c>
      <c r="N696" s="5">
        <v>5109</v>
      </c>
      <c r="O696" s="7" t="s">
        <v>32</v>
      </c>
      <c r="P696" s="35"/>
      <c r="Q696" s="65">
        <f t="shared" si="163"/>
        <v>38</v>
      </c>
      <c r="R696" s="36">
        <f t="shared" si="164"/>
        <v>38</v>
      </c>
      <c r="S696" s="36">
        <f t="shared" si="165"/>
        <v>38</v>
      </c>
      <c r="T696" s="36">
        <f t="shared" si="166"/>
        <v>38</v>
      </c>
      <c r="U696" s="36">
        <f t="shared" si="177"/>
        <v>44.688000000000002</v>
      </c>
      <c r="V696" s="36">
        <f t="shared" si="167"/>
        <v>96.105999999999995</v>
      </c>
      <c r="W696" s="36">
        <f t="shared" si="168"/>
        <v>261.29729999999995</v>
      </c>
      <c r="X696" s="36">
        <f t="shared" si="169"/>
        <v>164.33580000000001</v>
      </c>
      <c r="Y696" s="36">
        <f t="shared" si="170"/>
        <v>167.60499999999999</v>
      </c>
      <c r="Z696" s="36">
        <f t="shared" si="171"/>
        <v>136.74100000000001</v>
      </c>
      <c r="AA696" s="36">
        <f t="shared" si="172"/>
        <v>49.239800000000002</v>
      </c>
      <c r="AB696" s="66">
        <f t="shared" si="173"/>
        <v>38</v>
      </c>
      <c r="AC696" s="19">
        <f t="shared" si="174"/>
        <v>22729.857142857141</v>
      </c>
      <c r="AD696" s="20">
        <f t="shared" si="175"/>
        <v>159109</v>
      </c>
      <c r="AE696" s="192">
        <f t="shared" si="176"/>
        <v>1110.0128999999999</v>
      </c>
    </row>
    <row r="697" spans="1:31" ht="15.4" x14ac:dyDescent="0.45">
      <c r="A697" s="4">
        <v>1</v>
      </c>
      <c r="B697" s="85">
        <v>83391420</v>
      </c>
      <c r="C697" s="91">
        <f t="shared" si="162"/>
        <v>0</v>
      </c>
      <c r="D697" s="5" t="s">
        <v>32</v>
      </c>
      <c r="E697" s="5" t="s">
        <v>32</v>
      </c>
      <c r="F697" s="5" t="s">
        <v>32</v>
      </c>
      <c r="G697" s="5" t="s">
        <v>32</v>
      </c>
      <c r="H697" s="5">
        <v>10720</v>
      </c>
      <c r="I697" s="5">
        <v>4130</v>
      </c>
      <c r="J697" s="5">
        <v>8870</v>
      </c>
      <c r="K697" s="5">
        <v>13620</v>
      </c>
      <c r="L697" s="52">
        <v>17107</v>
      </c>
      <c r="M697" s="5">
        <v>10449</v>
      </c>
      <c r="N697" s="5">
        <v>515</v>
      </c>
      <c r="O697" s="7" t="s">
        <v>32</v>
      </c>
      <c r="P697" s="35"/>
      <c r="Q697" s="65">
        <f t="shared" si="163"/>
        <v>38</v>
      </c>
      <c r="R697" s="36">
        <f t="shared" si="164"/>
        <v>38</v>
      </c>
      <c r="S697" s="36">
        <f t="shared" si="165"/>
        <v>38</v>
      </c>
      <c r="T697" s="36">
        <f t="shared" si="166"/>
        <v>38</v>
      </c>
      <c r="U697" s="36">
        <f t="shared" si="177"/>
        <v>61.584000000000003</v>
      </c>
      <c r="V697" s="36">
        <f t="shared" si="167"/>
        <v>47.085999999999999</v>
      </c>
      <c r="W697" s="36">
        <f t="shared" si="168"/>
        <v>59.341000000000001</v>
      </c>
      <c r="X697" s="36">
        <f t="shared" si="169"/>
        <v>79.766000000000005</v>
      </c>
      <c r="Y697" s="36">
        <f t="shared" si="170"/>
        <v>94.760099999999994</v>
      </c>
      <c r="Z697" s="36">
        <f t="shared" si="171"/>
        <v>66.130700000000004</v>
      </c>
      <c r="AA697" s="36">
        <f t="shared" si="172"/>
        <v>39.133000000000003</v>
      </c>
      <c r="AB697" s="66">
        <f t="shared" si="173"/>
        <v>38</v>
      </c>
      <c r="AC697" s="19">
        <f t="shared" si="174"/>
        <v>9344.4285714285706</v>
      </c>
      <c r="AD697" s="20">
        <f t="shared" si="175"/>
        <v>65411</v>
      </c>
      <c r="AE697" s="192">
        <f t="shared" si="176"/>
        <v>637.80080000000009</v>
      </c>
    </row>
    <row r="698" spans="1:31" ht="15.4" x14ac:dyDescent="0.45">
      <c r="A698" s="4">
        <v>1</v>
      </c>
      <c r="B698" s="85">
        <v>83391421</v>
      </c>
      <c r="C698" s="91">
        <f t="shared" si="162"/>
        <v>0</v>
      </c>
      <c r="D698" s="5" t="s">
        <v>32</v>
      </c>
      <c r="E698" s="5" t="s">
        <v>32</v>
      </c>
      <c r="F698" s="5" t="s">
        <v>32</v>
      </c>
      <c r="G698" s="5" t="s">
        <v>32</v>
      </c>
      <c r="H698" s="5">
        <v>11410</v>
      </c>
      <c r="I698" s="5">
        <v>2870</v>
      </c>
      <c r="J698" s="5">
        <v>5700</v>
      </c>
      <c r="K698" s="5">
        <v>4500</v>
      </c>
      <c r="L698" s="52">
        <v>4660</v>
      </c>
      <c r="M698" s="5">
        <v>4340</v>
      </c>
      <c r="N698" s="5">
        <v>4084</v>
      </c>
      <c r="O698" s="7" t="s">
        <v>32</v>
      </c>
      <c r="P698" s="35"/>
      <c r="Q698" s="65">
        <f t="shared" si="163"/>
        <v>38</v>
      </c>
      <c r="R698" s="36">
        <f t="shared" si="164"/>
        <v>38</v>
      </c>
      <c r="S698" s="36">
        <f t="shared" si="165"/>
        <v>38</v>
      </c>
      <c r="T698" s="36">
        <f t="shared" si="166"/>
        <v>38</v>
      </c>
      <c r="U698" s="36">
        <f t="shared" si="177"/>
        <v>63.102000000000004</v>
      </c>
      <c r="V698" s="36">
        <f t="shared" si="167"/>
        <v>44.314</v>
      </c>
      <c r="W698" s="36">
        <f t="shared" si="168"/>
        <v>50.54</v>
      </c>
      <c r="X698" s="36">
        <f t="shared" si="169"/>
        <v>47.9</v>
      </c>
      <c r="Y698" s="36">
        <f t="shared" si="170"/>
        <v>48.252000000000002</v>
      </c>
      <c r="Z698" s="36">
        <f t="shared" si="171"/>
        <v>47.548000000000002</v>
      </c>
      <c r="AA698" s="36">
        <f t="shared" si="172"/>
        <v>46.9848</v>
      </c>
      <c r="AB698" s="66">
        <f t="shared" si="173"/>
        <v>38</v>
      </c>
      <c r="AC698" s="19">
        <f t="shared" si="174"/>
        <v>5366.2857142857147</v>
      </c>
      <c r="AD698" s="20">
        <f t="shared" si="175"/>
        <v>37564</v>
      </c>
      <c r="AE698" s="192">
        <f t="shared" si="176"/>
        <v>538.64080000000001</v>
      </c>
    </row>
    <row r="699" spans="1:31" ht="15.4" x14ac:dyDescent="0.45">
      <c r="A699" s="4">
        <v>1</v>
      </c>
      <c r="B699" s="85">
        <v>83565314</v>
      </c>
      <c r="C699" s="91">
        <f t="shared" si="162"/>
        <v>0</v>
      </c>
      <c r="D699" s="5" t="s">
        <v>32</v>
      </c>
      <c r="E699" s="5" t="s">
        <v>32</v>
      </c>
      <c r="F699" s="5" t="s">
        <v>32</v>
      </c>
      <c r="G699" s="5" t="s">
        <v>32</v>
      </c>
      <c r="H699" s="5">
        <v>7290</v>
      </c>
      <c r="I699" s="5">
        <v>1090</v>
      </c>
      <c r="J699" s="5">
        <v>2310</v>
      </c>
      <c r="K699" s="5">
        <v>1400</v>
      </c>
      <c r="L699" s="52">
        <v>3530</v>
      </c>
      <c r="M699" s="5">
        <v>2140</v>
      </c>
      <c r="N699" s="5">
        <v>1348</v>
      </c>
      <c r="O699" s="7" t="s">
        <v>32</v>
      </c>
      <c r="P699" s="35"/>
      <c r="Q699" s="65">
        <f t="shared" si="163"/>
        <v>38</v>
      </c>
      <c r="R699" s="36">
        <f t="shared" si="164"/>
        <v>38</v>
      </c>
      <c r="S699" s="36">
        <f t="shared" si="165"/>
        <v>38</v>
      </c>
      <c r="T699" s="36">
        <f t="shared" si="166"/>
        <v>38</v>
      </c>
      <c r="U699" s="36">
        <f t="shared" si="177"/>
        <v>54.037999999999997</v>
      </c>
      <c r="V699" s="36">
        <f t="shared" si="167"/>
        <v>40.398000000000003</v>
      </c>
      <c r="W699" s="36">
        <f t="shared" si="168"/>
        <v>43.082000000000001</v>
      </c>
      <c r="X699" s="36">
        <f t="shared" si="169"/>
        <v>41.08</v>
      </c>
      <c r="Y699" s="36">
        <f t="shared" si="170"/>
        <v>45.765999999999998</v>
      </c>
      <c r="Z699" s="36">
        <f t="shared" si="171"/>
        <v>42.707999999999998</v>
      </c>
      <c r="AA699" s="36">
        <f t="shared" si="172"/>
        <v>40.965600000000002</v>
      </c>
      <c r="AB699" s="66">
        <f t="shared" si="173"/>
        <v>38</v>
      </c>
      <c r="AC699" s="19">
        <f t="shared" si="174"/>
        <v>2729.7142857142858</v>
      </c>
      <c r="AD699" s="20">
        <f t="shared" si="175"/>
        <v>19108</v>
      </c>
      <c r="AE699" s="192">
        <f t="shared" si="176"/>
        <v>498.0376</v>
      </c>
    </row>
    <row r="700" spans="1:31" ht="15.4" x14ac:dyDescent="0.45">
      <c r="A700" s="4">
        <v>1</v>
      </c>
      <c r="B700" s="85">
        <v>83565315</v>
      </c>
      <c r="C700" s="91">
        <f t="shared" si="162"/>
        <v>0</v>
      </c>
      <c r="D700" s="5" t="s">
        <v>32</v>
      </c>
      <c r="E700" s="5" t="s">
        <v>32</v>
      </c>
      <c r="F700" s="5" t="s">
        <v>32</v>
      </c>
      <c r="G700" s="5" t="s">
        <v>32</v>
      </c>
      <c r="H700" s="5">
        <v>23600</v>
      </c>
      <c r="I700" s="5">
        <v>3850</v>
      </c>
      <c r="J700" s="5">
        <v>29790</v>
      </c>
      <c r="K700" s="5">
        <v>11880</v>
      </c>
      <c r="L700" s="52">
        <v>20330</v>
      </c>
      <c r="M700" s="5">
        <v>41009</v>
      </c>
      <c r="N700" s="5">
        <v>4358</v>
      </c>
      <c r="O700" s="7" t="s">
        <v>32</v>
      </c>
      <c r="P700" s="35"/>
      <c r="Q700" s="65">
        <f t="shared" si="163"/>
        <v>38</v>
      </c>
      <c r="R700" s="36">
        <f t="shared" si="164"/>
        <v>38</v>
      </c>
      <c r="S700" s="36">
        <f t="shared" si="165"/>
        <v>38</v>
      </c>
      <c r="T700" s="36">
        <f t="shared" si="166"/>
        <v>38</v>
      </c>
      <c r="U700" s="36">
        <f t="shared" si="177"/>
        <v>89.920000000000016</v>
      </c>
      <c r="V700" s="36">
        <f t="shared" si="167"/>
        <v>46.47</v>
      </c>
      <c r="W700" s="36">
        <f t="shared" si="168"/>
        <v>154.8997</v>
      </c>
      <c r="X700" s="36">
        <f t="shared" si="169"/>
        <v>72.283999999999992</v>
      </c>
      <c r="Y700" s="36">
        <f t="shared" si="170"/>
        <v>108.619</v>
      </c>
      <c r="Z700" s="36">
        <f t="shared" si="171"/>
        <v>238.25686999999999</v>
      </c>
      <c r="AA700" s="36">
        <f t="shared" si="172"/>
        <v>47.587600000000002</v>
      </c>
      <c r="AB700" s="66">
        <f t="shared" si="173"/>
        <v>38</v>
      </c>
      <c r="AC700" s="19">
        <f t="shared" si="174"/>
        <v>19259.571428571428</v>
      </c>
      <c r="AD700" s="20">
        <f t="shared" si="175"/>
        <v>134817</v>
      </c>
      <c r="AE700" s="192">
        <f t="shared" si="176"/>
        <v>948.03716999999995</v>
      </c>
    </row>
    <row r="701" spans="1:31" ht="15.4" x14ac:dyDescent="0.45">
      <c r="A701" s="4">
        <v>1</v>
      </c>
      <c r="B701" s="85">
        <v>83565316</v>
      </c>
      <c r="C701" s="91">
        <f t="shared" si="162"/>
        <v>0</v>
      </c>
      <c r="D701" s="5" t="s">
        <v>32</v>
      </c>
      <c r="E701" s="5" t="s">
        <v>32</v>
      </c>
      <c r="F701" s="5" t="s">
        <v>32</v>
      </c>
      <c r="G701" s="5" t="s">
        <v>32</v>
      </c>
      <c r="H701" s="5">
        <v>770</v>
      </c>
      <c r="I701" s="5">
        <v>250</v>
      </c>
      <c r="J701" s="5">
        <v>340</v>
      </c>
      <c r="K701" s="5">
        <v>670</v>
      </c>
      <c r="L701" s="52">
        <v>1140</v>
      </c>
      <c r="M701" s="5">
        <v>1110</v>
      </c>
      <c r="N701" s="5">
        <v>549</v>
      </c>
      <c r="O701" s="7" t="s">
        <v>32</v>
      </c>
      <c r="P701" s="35"/>
      <c r="Q701" s="65">
        <f t="shared" si="163"/>
        <v>38</v>
      </c>
      <c r="R701" s="36">
        <f t="shared" si="164"/>
        <v>38</v>
      </c>
      <c r="S701" s="36">
        <f t="shared" si="165"/>
        <v>38</v>
      </c>
      <c r="T701" s="36">
        <f t="shared" si="166"/>
        <v>38</v>
      </c>
      <c r="U701" s="36">
        <f t="shared" si="177"/>
        <v>39.694000000000003</v>
      </c>
      <c r="V701" s="36">
        <f t="shared" si="167"/>
        <v>38.549999999999997</v>
      </c>
      <c r="W701" s="36">
        <f t="shared" si="168"/>
        <v>38.747999999999998</v>
      </c>
      <c r="X701" s="36">
        <f t="shared" si="169"/>
        <v>39.474000000000004</v>
      </c>
      <c r="Y701" s="36">
        <f t="shared" si="170"/>
        <v>40.508000000000003</v>
      </c>
      <c r="Z701" s="36">
        <f t="shared" si="171"/>
        <v>40.442</v>
      </c>
      <c r="AA701" s="36">
        <f t="shared" si="172"/>
        <v>39.207799999999999</v>
      </c>
      <c r="AB701" s="66">
        <f t="shared" si="173"/>
        <v>38</v>
      </c>
      <c r="AC701" s="19">
        <f t="shared" si="174"/>
        <v>689.85714285714289</v>
      </c>
      <c r="AD701" s="20">
        <f t="shared" si="175"/>
        <v>4829</v>
      </c>
      <c r="AE701" s="192">
        <f t="shared" si="176"/>
        <v>466.62380000000002</v>
      </c>
    </row>
    <row r="702" spans="1:31" ht="15.4" x14ac:dyDescent="0.45">
      <c r="A702" s="4">
        <v>1</v>
      </c>
      <c r="B702" s="85">
        <v>83565317</v>
      </c>
      <c r="C702" s="91">
        <f t="shared" si="162"/>
        <v>0</v>
      </c>
      <c r="D702" s="5" t="s">
        <v>32</v>
      </c>
      <c r="E702" s="5" t="s">
        <v>32</v>
      </c>
      <c r="F702" s="5" t="s">
        <v>32</v>
      </c>
      <c r="G702" s="5" t="s">
        <v>32</v>
      </c>
      <c r="H702" s="5">
        <v>7080</v>
      </c>
      <c r="I702" s="5">
        <v>4570</v>
      </c>
      <c r="J702" s="5">
        <v>5330</v>
      </c>
      <c r="K702" s="5">
        <v>4170</v>
      </c>
      <c r="L702" s="52">
        <v>4120</v>
      </c>
      <c r="M702" s="5">
        <v>1260</v>
      </c>
      <c r="N702" s="5">
        <v>1237</v>
      </c>
      <c r="O702" s="7" t="s">
        <v>32</v>
      </c>
      <c r="P702" s="35"/>
      <c r="Q702" s="65">
        <f t="shared" si="163"/>
        <v>38</v>
      </c>
      <c r="R702" s="36">
        <f t="shared" si="164"/>
        <v>38</v>
      </c>
      <c r="S702" s="36">
        <f t="shared" si="165"/>
        <v>38</v>
      </c>
      <c r="T702" s="36">
        <f t="shared" si="166"/>
        <v>38</v>
      </c>
      <c r="U702" s="36">
        <f t="shared" si="177"/>
        <v>53.576000000000001</v>
      </c>
      <c r="V702" s="36">
        <f t="shared" si="167"/>
        <v>48.054000000000002</v>
      </c>
      <c r="W702" s="36">
        <f t="shared" si="168"/>
        <v>49.725999999999999</v>
      </c>
      <c r="X702" s="36">
        <f t="shared" si="169"/>
        <v>47.173999999999999</v>
      </c>
      <c r="Y702" s="36">
        <f t="shared" si="170"/>
        <v>47.064</v>
      </c>
      <c r="Z702" s="36">
        <f t="shared" si="171"/>
        <v>40.771999999999998</v>
      </c>
      <c r="AA702" s="36">
        <f t="shared" si="172"/>
        <v>40.721400000000003</v>
      </c>
      <c r="AB702" s="66">
        <f t="shared" si="173"/>
        <v>38</v>
      </c>
      <c r="AC702" s="19">
        <f t="shared" si="174"/>
        <v>3966.7142857142858</v>
      </c>
      <c r="AD702" s="20">
        <f t="shared" si="175"/>
        <v>27767</v>
      </c>
      <c r="AE702" s="192">
        <f t="shared" si="176"/>
        <v>517.0874</v>
      </c>
    </row>
    <row r="703" spans="1:31" ht="15.4" x14ac:dyDescent="0.45">
      <c r="A703" s="4">
        <v>1</v>
      </c>
      <c r="B703" s="85">
        <v>83565318</v>
      </c>
      <c r="C703" s="91">
        <f t="shared" si="162"/>
        <v>0</v>
      </c>
      <c r="D703" s="5" t="s">
        <v>32</v>
      </c>
      <c r="E703" s="5" t="s">
        <v>32</v>
      </c>
      <c r="F703" s="5" t="s">
        <v>32</v>
      </c>
      <c r="G703" s="5" t="s">
        <v>32</v>
      </c>
      <c r="H703" s="5">
        <v>5890</v>
      </c>
      <c r="I703" s="5">
        <v>2550</v>
      </c>
      <c r="J703" s="5">
        <v>2200</v>
      </c>
      <c r="K703" s="5">
        <v>1920</v>
      </c>
      <c r="L703" s="52">
        <v>1660</v>
      </c>
      <c r="M703" s="5">
        <v>2630</v>
      </c>
      <c r="N703" s="5">
        <v>2234</v>
      </c>
      <c r="O703" s="7" t="s">
        <v>32</v>
      </c>
      <c r="P703" s="35"/>
      <c r="Q703" s="65">
        <f t="shared" si="163"/>
        <v>38</v>
      </c>
      <c r="R703" s="36">
        <f t="shared" si="164"/>
        <v>38</v>
      </c>
      <c r="S703" s="36">
        <f t="shared" si="165"/>
        <v>38</v>
      </c>
      <c r="T703" s="36">
        <f t="shared" si="166"/>
        <v>38</v>
      </c>
      <c r="U703" s="36">
        <f t="shared" si="177"/>
        <v>50.957999999999998</v>
      </c>
      <c r="V703" s="36">
        <f t="shared" si="167"/>
        <v>43.61</v>
      </c>
      <c r="W703" s="36">
        <f t="shared" si="168"/>
        <v>42.84</v>
      </c>
      <c r="X703" s="36">
        <f t="shared" si="169"/>
        <v>42.224000000000004</v>
      </c>
      <c r="Y703" s="36">
        <f t="shared" si="170"/>
        <v>41.652000000000001</v>
      </c>
      <c r="Z703" s="36">
        <f t="shared" si="171"/>
        <v>43.786000000000001</v>
      </c>
      <c r="AA703" s="36">
        <f t="shared" si="172"/>
        <v>42.9148</v>
      </c>
      <c r="AB703" s="66">
        <f t="shared" si="173"/>
        <v>38</v>
      </c>
      <c r="AC703" s="19">
        <f t="shared" si="174"/>
        <v>2726.2857142857142</v>
      </c>
      <c r="AD703" s="20">
        <f t="shared" si="175"/>
        <v>19084</v>
      </c>
      <c r="AE703" s="192">
        <f t="shared" si="176"/>
        <v>497.98480000000001</v>
      </c>
    </row>
    <row r="704" spans="1:31" ht="15.4" x14ac:dyDescent="0.45">
      <c r="A704" s="4">
        <v>1</v>
      </c>
      <c r="B704" s="85">
        <v>83565319</v>
      </c>
      <c r="C704" s="91">
        <f t="shared" si="162"/>
        <v>0</v>
      </c>
      <c r="D704" s="5" t="s">
        <v>32</v>
      </c>
      <c r="E704" s="5" t="s">
        <v>32</v>
      </c>
      <c r="F704" s="5" t="s">
        <v>32</v>
      </c>
      <c r="G704" s="5" t="s">
        <v>32</v>
      </c>
      <c r="H704" s="5">
        <v>6440</v>
      </c>
      <c r="I704" s="5">
        <v>720</v>
      </c>
      <c r="J704" s="5">
        <v>1420</v>
      </c>
      <c r="K704" s="5">
        <v>3380</v>
      </c>
      <c r="L704" s="52">
        <v>3540</v>
      </c>
      <c r="M704" s="5">
        <v>2800</v>
      </c>
      <c r="N704" s="5">
        <v>1728</v>
      </c>
      <c r="O704" s="7" t="s">
        <v>32</v>
      </c>
      <c r="P704" s="35"/>
      <c r="Q704" s="65">
        <f t="shared" si="163"/>
        <v>38</v>
      </c>
      <c r="R704" s="36">
        <f t="shared" si="164"/>
        <v>38</v>
      </c>
      <c r="S704" s="36">
        <f t="shared" si="165"/>
        <v>38</v>
      </c>
      <c r="T704" s="36">
        <f t="shared" si="166"/>
        <v>38</v>
      </c>
      <c r="U704" s="36">
        <f t="shared" si="177"/>
        <v>52.168000000000006</v>
      </c>
      <c r="V704" s="36">
        <f t="shared" si="167"/>
        <v>39.584000000000003</v>
      </c>
      <c r="W704" s="36">
        <f t="shared" si="168"/>
        <v>41.124000000000002</v>
      </c>
      <c r="X704" s="36">
        <f t="shared" si="169"/>
        <v>45.436</v>
      </c>
      <c r="Y704" s="36">
        <f t="shared" si="170"/>
        <v>45.788000000000004</v>
      </c>
      <c r="Z704" s="36">
        <f t="shared" si="171"/>
        <v>44.16</v>
      </c>
      <c r="AA704" s="36">
        <f t="shared" si="172"/>
        <v>41.801600000000001</v>
      </c>
      <c r="AB704" s="66">
        <f t="shared" si="173"/>
        <v>38</v>
      </c>
      <c r="AC704" s="19">
        <f t="shared" si="174"/>
        <v>2861.1428571428573</v>
      </c>
      <c r="AD704" s="20">
        <f t="shared" si="175"/>
        <v>20028</v>
      </c>
      <c r="AE704" s="192">
        <f t="shared" si="176"/>
        <v>500.0616</v>
      </c>
    </row>
    <row r="705" spans="1:31" ht="15.4" x14ac:dyDescent="0.45">
      <c r="A705" s="4">
        <v>1</v>
      </c>
      <c r="B705" s="85">
        <v>83565327</v>
      </c>
      <c r="C705" s="91">
        <f t="shared" si="162"/>
        <v>0</v>
      </c>
      <c r="D705" s="5" t="s">
        <v>32</v>
      </c>
      <c r="E705" s="5" t="s">
        <v>32</v>
      </c>
      <c r="F705" s="5" t="s">
        <v>32</v>
      </c>
      <c r="G705" s="5" t="s">
        <v>32</v>
      </c>
      <c r="H705" s="5">
        <v>8110</v>
      </c>
      <c r="I705" s="5">
        <v>15090</v>
      </c>
      <c r="J705" s="5">
        <v>14570</v>
      </c>
      <c r="K705" s="5">
        <v>14400</v>
      </c>
      <c r="L705" s="52">
        <v>166199</v>
      </c>
      <c r="M705" s="5">
        <v>16238</v>
      </c>
      <c r="N705" s="5">
        <v>5438</v>
      </c>
      <c r="O705" s="7" t="s">
        <v>32</v>
      </c>
      <c r="P705" s="35"/>
      <c r="Q705" s="65">
        <f t="shared" si="163"/>
        <v>38</v>
      </c>
      <c r="R705" s="36">
        <f t="shared" si="164"/>
        <v>38</v>
      </c>
      <c r="S705" s="36">
        <f t="shared" si="165"/>
        <v>38</v>
      </c>
      <c r="T705" s="36">
        <f t="shared" si="166"/>
        <v>38</v>
      </c>
      <c r="U705" s="36">
        <f t="shared" si="177"/>
        <v>55.841999999999999</v>
      </c>
      <c r="V705" s="36">
        <f t="shared" si="167"/>
        <v>86.087000000000003</v>
      </c>
      <c r="W705" s="36">
        <f t="shared" si="168"/>
        <v>83.850999999999999</v>
      </c>
      <c r="X705" s="36">
        <f t="shared" si="169"/>
        <v>83.12</v>
      </c>
      <c r="Y705" s="36">
        <f t="shared" si="170"/>
        <v>1168.41857</v>
      </c>
      <c r="Z705" s="36">
        <f t="shared" si="171"/>
        <v>91.023399999999995</v>
      </c>
      <c r="AA705" s="36">
        <f t="shared" si="172"/>
        <v>49.9636</v>
      </c>
      <c r="AB705" s="66">
        <f t="shared" si="173"/>
        <v>38</v>
      </c>
      <c r="AC705" s="19">
        <f t="shared" si="174"/>
        <v>34292.142857142855</v>
      </c>
      <c r="AD705" s="20">
        <f t="shared" si="175"/>
        <v>240045</v>
      </c>
      <c r="AE705" s="192">
        <f t="shared" si="176"/>
        <v>1808.30557</v>
      </c>
    </row>
    <row r="706" spans="1:31" ht="15.4" x14ac:dyDescent="0.45">
      <c r="A706" s="4">
        <v>1</v>
      </c>
      <c r="B706" s="85">
        <v>83565328</v>
      </c>
      <c r="C706" s="91">
        <f t="shared" si="162"/>
        <v>0</v>
      </c>
      <c r="D706" s="5" t="s">
        <v>32</v>
      </c>
      <c r="E706" s="5" t="s">
        <v>32</v>
      </c>
      <c r="F706" s="5" t="s">
        <v>32</v>
      </c>
      <c r="G706" s="5" t="s">
        <v>32</v>
      </c>
      <c r="H706" s="5">
        <v>2110</v>
      </c>
      <c r="I706" s="5">
        <v>13350</v>
      </c>
      <c r="J706" s="5">
        <v>20130</v>
      </c>
      <c r="K706" s="5">
        <v>17450</v>
      </c>
      <c r="L706" s="52">
        <v>17180</v>
      </c>
      <c r="M706" s="5">
        <v>14710</v>
      </c>
      <c r="N706" s="5">
        <v>1627</v>
      </c>
      <c r="O706" s="7" t="s">
        <v>32</v>
      </c>
      <c r="P706" s="35"/>
      <c r="Q706" s="65">
        <f t="shared" si="163"/>
        <v>38</v>
      </c>
      <c r="R706" s="36">
        <f t="shared" si="164"/>
        <v>38</v>
      </c>
      <c r="S706" s="36">
        <f t="shared" si="165"/>
        <v>38</v>
      </c>
      <c r="T706" s="36">
        <f t="shared" si="166"/>
        <v>38</v>
      </c>
      <c r="U706" s="36">
        <f t="shared" si="177"/>
        <v>42.642000000000003</v>
      </c>
      <c r="V706" s="36">
        <f t="shared" si="167"/>
        <v>78.605000000000004</v>
      </c>
      <c r="W706" s="36">
        <f t="shared" si="168"/>
        <v>107.759</v>
      </c>
      <c r="X706" s="36">
        <f t="shared" si="169"/>
        <v>96.234999999999999</v>
      </c>
      <c r="Y706" s="36">
        <f t="shared" si="170"/>
        <v>95.073999999999998</v>
      </c>
      <c r="Z706" s="36">
        <f t="shared" si="171"/>
        <v>84.453000000000003</v>
      </c>
      <c r="AA706" s="36">
        <f t="shared" si="172"/>
        <v>41.5794</v>
      </c>
      <c r="AB706" s="66">
        <f t="shared" si="173"/>
        <v>38</v>
      </c>
      <c r="AC706" s="19">
        <f t="shared" si="174"/>
        <v>12365.285714285714</v>
      </c>
      <c r="AD706" s="20">
        <f t="shared" si="175"/>
        <v>86557</v>
      </c>
      <c r="AE706" s="192">
        <f t="shared" si="176"/>
        <v>736.34739999999999</v>
      </c>
    </row>
    <row r="707" spans="1:31" ht="15.4" x14ac:dyDescent="0.45">
      <c r="A707" s="4">
        <v>1</v>
      </c>
      <c r="B707" s="85">
        <v>83565329</v>
      </c>
      <c r="C707" s="91">
        <f t="shared" si="162"/>
        <v>0</v>
      </c>
      <c r="D707" s="5" t="s">
        <v>32</v>
      </c>
      <c r="E707" s="5" t="s">
        <v>32</v>
      </c>
      <c r="F707" s="5" t="s">
        <v>32</v>
      </c>
      <c r="G707" s="5" t="s">
        <v>32</v>
      </c>
      <c r="H707" s="5">
        <v>7020</v>
      </c>
      <c r="I707" s="5">
        <v>7790</v>
      </c>
      <c r="J707" s="5">
        <v>15070</v>
      </c>
      <c r="K707" s="5">
        <v>36610</v>
      </c>
      <c r="L707" s="52">
        <v>28770</v>
      </c>
      <c r="M707" s="5">
        <v>16250</v>
      </c>
      <c r="N707" s="5">
        <v>2453</v>
      </c>
      <c r="O707" s="7" t="s">
        <v>32</v>
      </c>
      <c r="P707" s="35"/>
      <c r="Q707" s="65">
        <f t="shared" si="163"/>
        <v>38</v>
      </c>
      <c r="R707" s="36">
        <f t="shared" si="164"/>
        <v>38</v>
      </c>
      <c r="S707" s="36">
        <f t="shared" si="165"/>
        <v>38</v>
      </c>
      <c r="T707" s="36">
        <f t="shared" si="166"/>
        <v>38</v>
      </c>
      <c r="U707" s="36">
        <f t="shared" si="177"/>
        <v>53.444000000000003</v>
      </c>
      <c r="V707" s="36">
        <f t="shared" si="167"/>
        <v>55.138000000000005</v>
      </c>
      <c r="W707" s="36">
        <f t="shared" si="168"/>
        <v>86.001000000000005</v>
      </c>
      <c r="X707" s="36">
        <f t="shared" si="169"/>
        <v>205.57229999999998</v>
      </c>
      <c r="Y707" s="36">
        <f t="shared" si="170"/>
        <v>147.3211</v>
      </c>
      <c r="Z707" s="36">
        <f t="shared" si="171"/>
        <v>91.075000000000003</v>
      </c>
      <c r="AA707" s="36">
        <f t="shared" si="172"/>
        <v>43.396599999999999</v>
      </c>
      <c r="AB707" s="66">
        <f t="shared" si="173"/>
        <v>38</v>
      </c>
      <c r="AC707" s="19">
        <f t="shared" si="174"/>
        <v>16280.428571428571</v>
      </c>
      <c r="AD707" s="20">
        <f t="shared" si="175"/>
        <v>113963</v>
      </c>
      <c r="AE707" s="192">
        <f t="shared" si="176"/>
        <v>871.94799999999998</v>
      </c>
    </row>
    <row r="708" spans="1:31" ht="15.4" x14ac:dyDescent="0.45">
      <c r="A708" s="4">
        <v>1</v>
      </c>
      <c r="B708" s="85">
        <v>83565330</v>
      </c>
      <c r="C708" s="91">
        <f t="shared" si="162"/>
        <v>0</v>
      </c>
      <c r="D708" s="5" t="s">
        <v>32</v>
      </c>
      <c r="E708" s="5" t="s">
        <v>32</v>
      </c>
      <c r="F708" s="5" t="s">
        <v>32</v>
      </c>
      <c r="G708" s="5" t="s">
        <v>32</v>
      </c>
      <c r="H708" s="5">
        <v>38930</v>
      </c>
      <c r="I708" s="5">
        <v>17500</v>
      </c>
      <c r="J708" s="5">
        <v>18890</v>
      </c>
      <c r="K708" s="5">
        <v>17440</v>
      </c>
      <c r="L708" s="52">
        <v>14700</v>
      </c>
      <c r="M708" s="5">
        <v>15500</v>
      </c>
      <c r="N708" s="5">
        <v>16057</v>
      </c>
      <c r="O708" s="7" t="s">
        <v>32</v>
      </c>
      <c r="P708" s="35"/>
      <c r="Q708" s="65">
        <f t="shared" si="163"/>
        <v>38</v>
      </c>
      <c r="R708" s="36">
        <f t="shared" si="164"/>
        <v>38</v>
      </c>
      <c r="S708" s="36">
        <f t="shared" si="165"/>
        <v>38</v>
      </c>
      <c r="T708" s="36">
        <f t="shared" si="166"/>
        <v>38</v>
      </c>
      <c r="U708" s="36">
        <f t="shared" si="177"/>
        <v>123.646</v>
      </c>
      <c r="V708" s="36">
        <f t="shared" si="167"/>
        <v>96.45</v>
      </c>
      <c r="W708" s="36">
        <f t="shared" si="168"/>
        <v>102.42699999999999</v>
      </c>
      <c r="X708" s="36">
        <f t="shared" si="169"/>
        <v>96.192000000000007</v>
      </c>
      <c r="Y708" s="36">
        <f t="shared" si="170"/>
        <v>84.41</v>
      </c>
      <c r="Z708" s="36">
        <f t="shared" si="171"/>
        <v>87.85</v>
      </c>
      <c r="AA708" s="36">
        <f t="shared" si="172"/>
        <v>90.245100000000008</v>
      </c>
      <c r="AB708" s="66">
        <f t="shared" si="173"/>
        <v>38</v>
      </c>
      <c r="AC708" s="19">
        <f t="shared" si="174"/>
        <v>19859.571428571428</v>
      </c>
      <c r="AD708" s="20">
        <f t="shared" si="175"/>
        <v>139017</v>
      </c>
      <c r="AE708" s="192">
        <f t="shared" si="176"/>
        <v>871.2201</v>
      </c>
    </row>
    <row r="709" spans="1:31" ht="15.4" x14ac:dyDescent="0.45">
      <c r="A709" s="4">
        <v>1</v>
      </c>
      <c r="B709" s="85">
        <v>83565331</v>
      </c>
      <c r="C709" s="91">
        <f t="shared" si="162"/>
        <v>0</v>
      </c>
      <c r="D709" s="5" t="s">
        <v>32</v>
      </c>
      <c r="E709" s="5" t="s">
        <v>32</v>
      </c>
      <c r="F709" s="5" t="s">
        <v>32</v>
      </c>
      <c r="G709" s="5" t="s">
        <v>32</v>
      </c>
      <c r="H709" s="5">
        <v>9410</v>
      </c>
      <c r="I709" s="5">
        <v>3890</v>
      </c>
      <c r="J709" s="5">
        <v>2280</v>
      </c>
      <c r="K709" s="5">
        <v>2680</v>
      </c>
      <c r="L709" s="52">
        <v>35268</v>
      </c>
      <c r="M709" s="5">
        <v>2035</v>
      </c>
      <c r="N709" s="5">
        <v>1310</v>
      </c>
      <c r="O709" s="7" t="s">
        <v>32</v>
      </c>
      <c r="P709" s="35"/>
      <c r="Q709" s="65">
        <f t="shared" si="163"/>
        <v>38</v>
      </c>
      <c r="R709" s="36">
        <f t="shared" si="164"/>
        <v>38</v>
      </c>
      <c r="S709" s="36">
        <f t="shared" si="165"/>
        <v>38</v>
      </c>
      <c r="T709" s="36">
        <f t="shared" si="166"/>
        <v>38</v>
      </c>
      <c r="U709" s="36">
        <f t="shared" si="177"/>
        <v>58.701999999999998</v>
      </c>
      <c r="V709" s="36">
        <f t="shared" si="167"/>
        <v>46.558</v>
      </c>
      <c r="W709" s="36">
        <f t="shared" si="168"/>
        <v>43.015999999999998</v>
      </c>
      <c r="X709" s="36">
        <f t="shared" si="169"/>
        <v>43.896000000000001</v>
      </c>
      <c r="Y709" s="36">
        <f t="shared" si="170"/>
        <v>195.60123999999999</v>
      </c>
      <c r="Z709" s="36">
        <f t="shared" si="171"/>
        <v>42.477000000000004</v>
      </c>
      <c r="AA709" s="36">
        <f t="shared" si="172"/>
        <v>40.881999999999998</v>
      </c>
      <c r="AB709" s="66">
        <f t="shared" si="173"/>
        <v>38</v>
      </c>
      <c r="AC709" s="19">
        <f t="shared" si="174"/>
        <v>8124.7142857142853</v>
      </c>
      <c r="AD709" s="20">
        <f t="shared" si="175"/>
        <v>56873</v>
      </c>
      <c r="AE709" s="192">
        <f t="shared" si="176"/>
        <v>661.13223999999991</v>
      </c>
    </row>
    <row r="710" spans="1:31" ht="15.4" x14ac:dyDescent="0.45">
      <c r="A710" s="4">
        <v>1</v>
      </c>
      <c r="B710" s="85">
        <v>83786592</v>
      </c>
      <c r="C710" s="91">
        <f t="shared" si="162"/>
        <v>0</v>
      </c>
      <c r="D710" s="5" t="s">
        <v>32</v>
      </c>
      <c r="E710" s="5" t="s">
        <v>32</v>
      </c>
      <c r="F710" s="5" t="s">
        <v>32</v>
      </c>
      <c r="G710" s="5" t="s">
        <v>32</v>
      </c>
      <c r="H710" s="5">
        <v>21980</v>
      </c>
      <c r="I710" s="5">
        <v>23740</v>
      </c>
      <c r="J710" s="5">
        <v>20810</v>
      </c>
      <c r="K710" s="5">
        <v>35930</v>
      </c>
      <c r="L710" s="52">
        <v>40480</v>
      </c>
      <c r="M710" s="5">
        <v>18295</v>
      </c>
      <c r="N710" s="5">
        <v>10677</v>
      </c>
      <c r="O710" s="7" t="s">
        <v>32</v>
      </c>
      <c r="P710" s="35"/>
      <c r="Q710" s="65">
        <f t="shared" si="163"/>
        <v>38</v>
      </c>
      <c r="R710" s="36">
        <f t="shared" si="164"/>
        <v>38</v>
      </c>
      <c r="S710" s="36">
        <f t="shared" si="165"/>
        <v>38</v>
      </c>
      <c r="T710" s="36">
        <f t="shared" si="166"/>
        <v>38</v>
      </c>
      <c r="U710" s="36">
        <f t="shared" si="177"/>
        <v>86.355999999999995</v>
      </c>
      <c r="V710" s="36">
        <f t="shared" si="167"/>
        <v>123.28200000000001</v>
      </c>
      <c r="W710" s="36">
        <f t="shared" si="168"/>
        <v>110.68299999999999</v>
      </c>
      <c r="X710" s="36">
        <f t="shared" si="169"/>
        <v>200.51990000000001</v>
      </c>
      <c r="Y710" s="36">
        <f t="shared" si="170"/>
        <v>234.32639999999998</v>
      </c>
      <c r="Z710" s="36">
        <f t="shared" si="171"/>
        <v>99.868499999999997</v>
      </c>
      <c r="AA710" s="36">
        <f t="shared" si="172"/>
        <v>67.111099999999993</v>
      </c>
      <c r="AB710" s="66">
        <f t="shared" si="173"/>
        <v>38</v>
      </c>
      <c r="AC710" s="19">
        <f t="shared" si="174"/>
        <v>24558.857142857141</v>
      </c>
      <c r="AD710" s="20">
        <f t="shared" si="175"/>
        <v>171912</v>
      </c>
      <c r="AE710" s="192">
        <f t="shared" si="176"/>
        <v>1112.1469000000002</v>
      </c>
    </row>
    <row r="711" spans="1:31" ht="15.4" x14ac:dyDescent="0.45">
      <c r="A711" s="4">
        <v>1</v>
      </c>
      <c r="B711" s="85">
        <v>83786593</v>
      </c>
      <c r="C711" s="91">
        <f t="shared" ref="C711:C774" si="178">COUNTIF($AU$7:$AU$118,B711)</f>
        <v>0</v>
      </c>
      <c r="D711" s="5" t="s">
        <v>32</v>
      </c>
      <c r="E711" s="5" t="s">
        <v>32</v>
      </c>
      <c r="F711" s="5" t="s">
        <v>32</v>
      </c>
      <c r="G711" s="5" t="s">
        <v>32</v>
      </c>
      <c r="H711" s="5">
        <v>11380</v>
      </c>
      <c r="I711" s="5">
        <v>20800</v>
      </c>
      <c r="J711" s="5">
        <v>14230</v>
      </c>
      <c r="K711" s="5">
        <v>16670</v>
      </c>
      <c r="L711" s="52">
        <v>15090</v>
      </c>
      <c r="M711" s="5">
        <v>7499</v>
      </c>
      <c r="N711" s="5">
        <v>1755</v>
      </c>
      <c r="O711" s="7" t="s">
        <v>32</v>
      </c>
      <c r="P711" s="35"/>
      <c r="Q711" s="65">
        <f t="shared" ref="Q711:Q774" si="179">IFERROR(38+IF(D711&gt;8000, 8000/1000*2.2,D711/1000*2.2)+IF(IF(D711&gt;28000,(28000-8000)/1000*4.3,(D711-8000)/1000*4.3)&lt;0,0,IF(D711&gt;28000,(28000-8000)/1000*4.3,(D711-8000)/1000*4.3))+IF(D711&gt;28000,(D711-28000)/1000*7.43,0),38)</f>
        <v>38</v>
      </c>
      <c r="R711" s="36">
        <f t="shared" ref="R711:R774" si="180">IFERROR(38+IF(E711&gt;8000, 8000/1000*2.2,E711/1000*2.2)+IF(IF(E711&gt;28000,(28000-8000)/1000*4.3,(E711-8000)/1000*4.3)&lt;0,0,IF(E711&gt;28000,(28000-8000)/1000*4.3,(E711-8000)/1000*4.3))+IF(E711&gt;28000,(E711-28000)/1000*7.43,0),38)</f>
        <v>38</v>
      </c>
      <c r="S711" s="36">
        <f t="shared" ref="S711:S774" si="181">IFERROR(38+IF(F711&gt;8000, 8000/1000*2.2,F711/1000*2.2)+IF(IF(F711&gt;28000,(28000-8000)/1000*4.3,(F711-8000)/1000*4.3)&lt;0,0,IF(F711&gt;28000,(28000-8000)/1000*4.3,(F711-8000)/1000*4.3))+IF(F711&gt;28000,(F711-28000)/1000*7.43,0),38)</f>
        <v>38</v>
      </c>
      <c r="T711" s="36">
        <f t="shared" ref="T711:T774" si="182">IFERROR(38+IF(G711&gt;8000, 8000/1000*2.2,G711/1000*2.2)+IF(IF(G711&gt;28000,(28000-8000)/1000*4.3,(G711-8000)/1000*4.3)&lt;0,0,IF(G711&gt;28000,(28000-8000)/1000*4.3,(G711-8000)/1000*4.3))+IF(G711&gt;28000,(G711-28000)/1000*7.43,0),38)</f>
        <v>38</v>
      </c>
      <c r="U711" s="36">
        <f t="shared" si="177"/>
        <v>63.036000000000001</v>
      </c>
      <c r="V711" s="36">
        <f t="shared" ref="V711:V774" si="183">IFERROR(38+IF(I711&gt;8000, 8000/1000*2.2,I711/1000*2.2)+IF(IF(I711&gt;28000,(28000-8000)/1000*4.3,(I711-8000)/1000*4.3)&lt;0,0,IF(I711&gt;28000,(28000-8000)/1000*4.3,(I711-8000)/1000*4.3))+IF(I711&gt;28000,(I711-28000)/1000*7.43,0),38)</f>
        <v>110.64</v>
      </c>
      <c r="W711" s="36">
        <f t="shared" ref="W711:W774" si="184">IFERROR(38+IF(J711&gt;8000, 8000/1000*2.2,J711/1000*2.2)+IF(IF(J711&gt;28000,(28000-8000)/1000*4.3,(J711-8000)/1000*4.3)&lt;0,0,IF(J711&gt;28000,(28000-8000)/1000*4.3,(J711-8000)/1000*4.3))+IF(J711&gt;28000,(J711-28000)/1000*7.43,0),38)</f>
        <v>82.38900000000001</v>
      </c>
      <c r="X711" s="36">
        <f t="shared" ref="X711:X774" si="185">IFERROR(38+IF(K711&gt;8000, 8000/1000*2.2,K711/1000*2.2)+IF(IF(K711&gt;28000,(28000-8000)/1000*4.3,(K711-8000)/1000*4.3)&lt;0,0,IF(K711&gt;28000,(28000-8000)/1000*4.3,(K711-8000)/1000*4.3))+IF(K711&gt;28000,(K711-28000)/1000*7.43,0),38)</f>
        <v>92.881</v>
      </c>
      <c r="Y711" s="36">
        <f t="shared" ref="Y711:Y774" si="186">IFERROR(38+IF(L711&gt;8000, 8000/1000*2.2,L711/1000*2.2)+IF(IF(L711&gt;28000,(28000-8000)/1000*4.3,(L711-8000)/1000*4.3)&lt;0,0,IF(L711&gt;28000,(28000-8000)/1000*4.3,(L711-8000)/1000*4.3))+IF(L711&gt;28000,(L711-28000)/1000*7.43,0),38)</f>
        <v>86.087000000000003</v>
      </c>
      <c r="Z711" s="36">
        <f t="shared" ref="Z711:Z774" si="187">IFERROR(38+IF(M711&gt;8000, 8000/1000*2.2,M711/1000*2.2)+IF(IF(M711&gt;28000,(28000-8000)/1000*4.3,(M711-8000)/1000*4.3)&lt;0,0,IF(M711&gt;28000,(28000-8000)/1000*4.3,(M711-8000)/1000*4.3))+IF(M711&gt;28000,(M711-28000)/1000*7.43,0),38)</f>
        <v>54.497799999999998</v>
      </c>
      <c r="AA711" s="36">
        <f t="shared" ref="AA711:AA774" si="188">IFERROR(38+IF(N711&gt;8000, 8000/1000*2.2,N711/1000*2.2)+IF(IF(N711&gt;28000,(28000-8000)/1000*4.3,(N711-8000)/1000*4.3)&lt;0,0,IF(N711&gt;28000,(28000-8000)/1000*4.3,(N711-8000)/1000*4.3))+IF(N711&gt;28000,(N711-28000)/1000*7.43,0),38)</f>
        <v>41.860999999999997</v>
      </c>
      <c r="AB711" s="66">
        <f t="shared" ref="AB711:AB774" si="189">IFERROR(38+IF(O711&gt;8000, 8000/1000*2.2,O711/1000*2.2)+IF(IF(O711&gt;28000,(28000-8000)/1000*4.3,(O711-8000)/1000*4.3)&lt;0,0,IF(O711&gt;28000,(28000-8000)/1000*4.3,(O711-8000)/1000*4.3))+IF(O711&gt;28000,(O711-28000)/1000*7.43,0),38)</f>
        <v>38</v>
      </c>
      <c r="AC711" s="19">
        <f t="shared" ref="AC711:AC774" si="190">IFERROR(AVERAGE(D711:O711),"")</f>
        <v>12489.142857142857</v>
      </c>
      <c r="AD711" s="20">
        <f t="shared" ref="AD711:AD774" si="191">SUM(D711:O711)</f>
        <v>87424</v>
      </c>
      <c r="AE711" s="192">
        <f t="shared" ref="AE711:AE774" si="192">SUM(Q711:AB711)</f>
        <v>721.39179999999999</v>
      </c>
    </row>
    <row r="712" spans="1:31" ht="15.4" x14ac:dyDescent="0.45">
      <c r="A712" s="4">
        <v>1</v>
      </c>
      <c r="B712" s="85">
        <v>83786594</v>
      </c>
      <c r="C712" s="91">
        <f t="shared" si="178"/>
        <v>0</v>
      </c>
      <c r="D712" s="5" t="s">
        <v>32</v>
      </c>
      <c r="E712" s="5" t="s">
        <v>32</v>
      </c>
      <c r="F712" s="5" t="s">
        <v>32</v>
      </c>
      <c r="G712" s="5" t="s">
        <v>32</v>
      </c>
      <c r="H712" s="5">
        <v>24370</v>
      </c>
      <c r="I712" s="5">
        <v>10190</v>
      </c>
      <c r="J712" s="5">
        <v>12620</v>
      </c>
      <c r="K712" s="5">
        <v>13610</v>
      </c>
      <c r="L712" s="52">
        <v>16340</v>
      </c>
      <c r="M712" s="5">
        <v>16490</v>
      </c>
      <c r="N712" s="5">
        <v>6964</v>
      </c>
      <c r="O712" s="7" t="s">
        <v>32</v>
      </c>
      <c r="P712" s="35"/>
      <c r="Q712" s="65">
        <f t="shared" si="179"/>
        <v>38</v>
      </c>
      <c r="R712" s="36">
        <f t="shared" si="180"/>
        <v>38</v>
      </c>
      <c r="S712" s="36">
        <f t="shared" si="181"/>
        <v>38</v>
      </c>
      <c r="T712" s="36">
        <f t="shared" si="182"/>
        <v>38</v>
      </c>
      <c r="U712" s="36">
        <f t="shared" ref="U712:U775" si="193">IFERROR(38+IF(H712&gt;40000, 40000/1000*2.2,H712/1000*2.2)+IF(IF(H712&gt;140000,(140000-40000)/1000*4.3,(H712-40000)/1000*4.3)&lt;0,0,IF(H712&gt;140000,(140000-40000)/1000*4.3,(H712-40000)/1000*4.3))+IF(H712&gt;140000,(H712-140000)/1000*7.43,0),38)</f>
        <v>91.614000000000004</v>
      </c>
      <c r="V712" s="36">
        <f t="shared" si="183"/>
        <v>65.016999999999996</v>
      </c>
      <c r="W712" s="36">
        <f t="shared" si="184"/>
        <v>75.466000000000008</v>
      </c>
      <c r="X712" s="36">
        <f t="shared" si="185"/>
        <v>79.722999999999999</v>
      </c>
      <c r="Y712" s="36">
        <f t="shared" si="186"/>
        <v>91.461999999999989</v>
      </c>
      <c r="Z712" s="36">
        <f t="shared" si="187"/>
        <v>92.106999999999999</v>
      </c>
      <c r="AA712" s="36">
        <f t="shared" si="188"/>
        <v>53.320800000000006</v>
      </c>
      <c r="AB712" s="66">
        <f t="shared" si="189"/>
        <v>38</v>
      </c>
      <c r="AC712" s="19">
        <f t="shared" si="190"/>
        <v>14369.142857142857</v>
      </c>
      <c r="AD712" s="20">
        <f t="shared" si="191"/>
        <v>100584</v>
      </c>
      <c r="AE712" s="192">
        <f t="shared" si="192"/>
        <v>738.70979999999986</v>
      </c>
    </row>
    <row r="713" spans="1:31" ht="15.4" x14ac:dyDescent="0.45">
      <c r="A713" s="4">
        <v>1</v>
      </c>
      <c r="B713" s="85">
        <v>83786595</v>
      </c>
      <c r="C713" s="91">
        <f t="shared" si="178"/>
        <v>0</v>
      </c>
      <c r="D713" s="5" t="s">
        <v>32</v>
      </c>
      <c r="E713" s="5" t="s">
        <v>32</v>
      </c>
      <c r="F713" s="5" t="s">
        <v>32</v>
      </c>
      <c r="G713" s="5" t="s">
        <v>32</v>
      </c>
      <c r="H713" s="5">
        <v>16400</v>
      </c>
      <c r="I713" s="5">
        <v>10890</v>
      </c>
      <c r="J713" s="5">
        <v>7060</v>
      </c>
      <c r="K713" s="5">
        <v>9740</v>
      </c>
      <c r="L713" s="52">
        <v>10750</v>
      </c>
      <c r="M713" s="5">
        <v>5857</v>
      </c>
      <c r="N713" s="5">
        <v>3349</v>
      </c>
      <c r="O713" s="7" t="s">
        <v>32</v>
      </c>
      <c r="P713" s="35"/>
      <c r="Q713" s="65">
        <f t="shared" si="179"/>
        <v>38</v>
      </c>
      <c r="R713" s="36">
        <f t="shared" si="180"/>
        <v>38</v>
      </c>
      <c r="S713" s="36">
        <f t="shared" si="181"/>
        <v>38</v>
      </c>
      <c r="T713" s="36">
        <f t="shared" si="182"/>
        <v>38</v>
      </c>
      <c r="U713" s="36">
        <f t="shared" si="193"/>
        <v>74.08</v>
      </c>
      <c r="V713" s="36">
        <f t="shared" si="183"/>
        <v>68.027000000000001</v>
      </c>
      <c r="W713" s="36">
        <f t="shared" si="184"/>
        <v>53.531999999999996</v>
      </c>
      <c r="X713" s="36">
        <f t="shared" si="185"/>
        <v>63.082000000000001</v>
      </c>
      <c r="Y713" s="36">
        <f t="shared" si="186"/>
        <v>67.424999999999997</v>
      </c>
      <c r="Z713" s="36">
        <f t="shared" si="187"/>
        <v>50.885400000000004</v>
      </c>
      <c r="AA713" s="36">
        <f t="shared" si="188"/>
        <v>45.367800000000003</v>
      </c>
      <c r="AB713" s="66">
        <f t="shared" si="189"/>
        <v>38</v>
      </c>
      <c r="AC713" s="19">
        <f t="shared" si="190"/>
        <v>9149.4285714285706</v>
      </c>
      <c r="AD713" s="20">
        <f t="shared" si="191"/>
        <v>64046</v>
      </c>
      <c r="AE713" s="192">
        <f t="shared" si="192"/>
        <v>612.39919999999995</v>
      </c>
    </row>
    <row r="714" spans="1:31" ht="15.4" x14ac:dyDescent="0.45">
      <c r="A714" s="4">
        <v>1</v>
      </c>
      <c r="B714" s="85">
        <v>83786596</v>
      </c>
      <c r="C714" s="91">
        <f t="shared" si="178"/>
        <v>0</v>
      </c>
      <c r="D714" s="5" t="s">
        <v>32</v>
      </c>
      <c r="E714" s="5" t="s">
        <v>32</v>
      </c>
      <c r="F714" s="5" t="s">
        <v>32</v>
      </c>
      <c r="G714" s="5" t="s">
        <v>32</v>
      </c>
      <c r="H714" s="5">
        <v>4420</v>
      </c>
      <c r="I714" s="5">
        <v>4500</v>
      </c>
      <c r="J714" s="5">
        <v>4600</v>
      </c>
      <c r="K714" s="5">
        <v>6900</v>
      </c>
      <c r="L714" s="52">
        <v>6260</v>
      </c>
      <c r="M714" s="5">
        <v>5281</v>
      </c>
      <c r="N714" s="5">
        <v>97</v>
      </c>
      <c r="O714" s="7" t="s">
        <v>32</v>
      </c>
      <c r="P714" s="35"/>
      <c r="Q714" s="65">
        <f t="shared" si="179"/>
        <v>38</v>
      </c>
      <c r="R714" s="36">
        <f t="shared" si="180"/>
        <v>38</v>
      </c>
      <c r="S714" s="36">
        <f t="shared" si="181"/>
        <v>38</v>
      </c>
      <c r="T714" s="36">
        <f t="shared" si="182"/>
        <v>38</v>
      </c>
      <c r="U714" s="36">
        <f t="shared" si="193"/>
        <v>47.724000000000004</v>
      </c>
      <c r="V714" s="36">
        <f t="shared" si="183"/>
        <v>47.9</v>
      </c>
      <c r="W714" s="36">
        <f t="shared" si="184"/>
        <v>48.12</v>
      </c>
      <c r="X714" s="36">
        <f t="shared" si="185"/>
        <v>53.18</v>
      </c>
      <c r="Y714" s="36">
        <f t="shared" si="186"/>
        <v>51.771999999999998</v>
      </c>
      <c r="Z714" s="36">
        <f t="shared" si="187"/>
        <v>49.618200000000002</v>
      </c>
      <c r="AA714" s="36">
        <f t="shared" si="188"/>
        <v>38.2134</v>
      </c>
      <c r="AB714" s="66">
        <f t="shared" si="189"/>
        <v>38</v>
      </c>
      <c r="AC714" s="19">
        <f t="shared" si="190"/>
        <v>4579.7142857142853</v>
      </c>
      <c r="AD714" s="20">
        <f t="shared" si="191"/>
        <v>32058</v>
      </c>
      <c r="AE714" s="192">
        <f t="shared" si="192"/>
        <v>526.52759999999989</v>
      </c>
    </row>
    <row r="715" spans="1:31" ht="15.4" x14ac:dyDescent="0.45">
      <c r="A715" s="4">
        <v>1</v>
      </c>
      <c r="B715" s="85">
        <v>83786598</v>
      </c>
      <c r="C715" s="91">
        <f t="shared" si="178"/>
        <v>0</v>
      </c>
      <c r="D715" s="5" t="s">
        <v>32</v>
      </c>
      <c r="E715" s="5" t="s">
        <v>32</v>
      </c>
      <c r="F715" s="5" t="s">
        <v>32</v>
      </c>
      <c r="G715" s="5" t="s">
        <v>32</v>
      </c>
      <c r="H715" s="5">
        <v>20130</v>
      </c>
      <c r="I715" s="5">
        <v>2310</v>
      </c>
      <c r="J715" s="5">
        <v>2570</v>
      </c>
      <c r="K715" s="5">
        <v>35910</v>
      </c>
      <c r="L715" s="52">
        <v>41100</v>
      </c>
      <c r="M715" s="5">
        <v>34140</v>
      </c>
      <c r="N715" s="5">
        <v>1922</v>
      </c>
      <c r="O715" s="7" t="s">
        <v>32</v>
      </c>
      <c r="P715" s="35"/>
      <c r="Q715" s="65">
        <f t="shared" si="179"/>
        <v>38</v>
      </c>
      <c r="R715" s="36">
        <f t="shared" si="180"/>
        <v>38</v>
      </c>
      <c r="S715" s="36">
        <f t="shared" si="181"/>
        <v>38</v>
      </c>
      <c r="T715" s="36">
        <f t="shared" si="182"/>
        <v>38</v>
      </c>
      <c r="U715" s="36">
        <f t="shared" si="193"/>
        <v>82.286000000000001</v>
      </c>
      <c r="V715" s="36">
        <f t="shared" si="183"/>
        <v>43.082000000000001</v>
      </c>
      <c r="W715" s="36">
        <f t="shared" si="184"/>
        <v>43.653999999999996</v>
      </c>
      <c r="X715" s="36">
        <f t="shared" si="185"/>
        <v>200.37129999999999</v>
      </c>
      <c r="Y715" s="36">
        <f t="shared" si="186"/>
        <v>238.93299999999999</v>
      </c>
      <c r="Z715" s="36">
        <f t="shared" si="187"/>
        <v>187.22019999999998</v>
      </c>
      <c r="AA715" s="36">
        <f t="shared" si="188"/>
        <v>42.228400000000001</v>
      </c>
      <c r="AB715" s="66">
        <f t="shared" si="189"/>
        <v>38</v>
      </c>
      <c r="AC715" s="19">
        <f t="shared" si="190"/>
        <v>19726</v>
      </c>
      <c r="AD715" s="20">
        <f t="shared" si="191"/>
        <v>138082</v>
      </c>
      <c r="AE715" s="192">
        <f t="shared" si="192"/>
        <v>1027.7748999999999</v>
      </c>
    </row>
    <row r="716" spans="1:31" ht="15.4" x14ac:dyDescent="0.45">
      <c r="A716" s="4">
        <v>1</v>
      </c>
      <c r="B716" s="85">
        <v>83786599</v>
      </c>
      <c r="C716" s="91">
        <f t="shared" si="178"/>
        <v>0</v>
      </c>
      <c r="D716" s="5" t="s">
        <v>32</v>
      </c>
      <c r="E716" s="5" t="s">
        <v>32</v>
      </c>
      <c r="F716" s="5" t="s">
        <v>32</v>
      </c>
      <c r="G716" s="5" t="s">
        <v>32</v>
      </c>
      <c r="H716" s="5">
        <v>27320</v>
      </c>
      <c r="I716" s="5">
        <v>19690</v>
      </c>
      <c r="J716" s="5">
        <v>44560</v>
      </c>
      <c r="K716" s="5">
        <v>26430</v>
      </c>
      <c r="L716" s="52">
        <v>7760</v>
      </c>
      <c r="M716" s="5">
        <v>3179</v>
      </c>
      <c r="N716" s="5">
        <v>4482</v>
      </c>
      <c r="O716" s="7" t="s">
        <v>32</v>
      </c>
      <c r="P716" s="35"/>
      <c r="Q716" s="65">
        <f t="shared" si="179"/>
        <v>38</v>
      </c>
      <c r="R716" s="36">
        <f t="shared" si="180"/>
        <v>38</v>
      </c>
      <c r="S716" s="36">
        <f t="shared" si="181"/>
        <v>38</v>
      </c>
      <c r="T716" s="36">
        <f t="shared" si="182"/>
        <v>38</v>
      </c>
      <c r="U716" s="36">
        <f t="shared" si="193"/>
        <v>98.104000000000013</v>
      </c>
      <c r="V716" s="36">
        <f t="shared" si="183"/>
        <v>105.86699999999999</v>
      </c>
      <c r="W716" s="36">
        <f t="shared" si="184"/>
        <v>264.64080000000001</v>
      </c>
      <c r="X716" s="36">
        <f t="shared" si="185"/>
        <v>134.84899999999999</v>
      </c>
      <c r="Y716" s="36">
        <f t="shared" si="186"/>
        <v>55.072000000000003</v>
      </c>
      <c r="Z716" s="36">
        <f t="shared" si="187"/>
        <v>44.9938</v>
      </c>
      <c r="AA716" s="36">
        <f t="shared" si="188"/>
        <v>47.860399999999998</v>
      </c>
      <c r="AB716" s="66">
        <f t="shared" si="189"/>
        <v>38</v>
      </c>
      <c r="AC716" s="19">
        <f t="shared" si="190"/>
        <v>19060.142857142859</v>
      </c>
      <c r="AD716" s="20">
        <f t="shared" si="191"/>
        <v>133421</v>
      </c>
      <c r="AE716" s="192">
        <f t="shared" si="192"/>
        <v>941.38700000000006</v>
      </c>
    </row>
    <row r="717" spans="1:31" ht="15.4" x14ac:dyDescent="0.45">
      <c r="A717" s="4">
        <v>1</v>
      </c>
      <c r="B717" s="85">
        <v>83786600</v>
      </c>
      <c r="C717" s="91">
        <f t="shared" si="178"/>
        <v>0</v>
      </c>
      <c r="D717" s="5" t="s">
        <v>32</v>
      </c>
      <c r="E717" s="5" t="s">
        <v>32</v>
      </c>
      <c r="F717" s="5" t="s">
        <v>32</v>
      </c>
      <c r="G717" s="5" t="s">
        <v>32</v>
      </c>
      <c r="H717" s="5">
        <v>12660</v>
      </c>
      <c r="I717" s="5">
        <v>26720</v>
      </c>
      <c r="J717" s="5">
        <v>17980</v>
      </c>
      <c r="K717" s="5">
        <v>24170</v>
      </c>
      <c r="L717" s="52">
        <v>28350</v>
      </c>
      <c r="M717" s="5">
        <v>23860</v>
      </c>
      <c r="N717" s="5">
        <v>2914</v>
      </c>
      <c r="O717" s="7" t="s">
        <v>32</v>
      </c>
      <c r="P717" s="35"/>
      <c r="Q717" s="65">
        <f t="shared" si="179"/>
        <v>38</v>
      </c>
      <c r="R717" s="36">
        <f t="shared" si="180"/>
        <v>38</v>
      </c>
      <c r="S717" s="36">
        <f t="shared" si="181"/>
        <v>38</v>
      </c>
      <c r="T717" s="36">
        <f t="shared" si="182"/>
        <v>38</v>
      </c>
      <c r="U717" s="36">
        <f t="shared" si="193"/>
        <v>65.852000000000004</v>
      </c>
      <c r="V717" s="36">
        <f t="shared" si="183"/>
        <v>136.096</v>
      </c>
      <c r="W717" s="36">
        <f t="shared" si="184"/>
        <v>98.51400000000001</v>
      </c>
      <c r="X717" s="36">
        <f t="shared" si="185"/>
        <v>125.131</v>
      </c>
      <c r="Y717" s="36">
        <f t="shared" si="186"/>
        <v>144.20050000000001</v>
      </c>
      <c r="Z717" s="36">
        <f t="shared" si="187"/>
        <v>123.798</v>
      </c>
      <c r="AA717" s="36">
        <f t="shared" si="188"/>
        <v>44.410800000000002</v>
      </c>
      <c r="AB717" s="66">
        <f t="shared" si="189"/>
        <v>38</v>
      </c>
      <c r="AC717" s="19">
        <f t="shared" si="190"/>
        <v>19522</v>
      </c>
      <c r="AD717" s="20">
        <f t="shared" si="191"/>
        <v>136654</v>
      </c>
      <c r="AE717" s="192">
        <f t="shared" si="192"/>
        <v>928.00229999999999</v>
      </c>
    </row>
    <row r="718" spans="1:31" ht="15.4" x14ac:dyDescent="0.45">
      <c r="A718" s="4">
        <v>1</v>
      </c>
      <c r="B718" s="85">
        <v>83786601</v>
      </c>
      <c r="C718" s="91">
        <f t="shared" si="178"/>
        <v>0</v>
      </c>
      <c r="D718" s="5" t="s">
        <v>32</v>
      </c>
      <c r="E718" s="5" t="s">
        <v>32</v>
      </c>
      <c r="F718" s="5" t="s">
        <v>32</v>
      </c>
      <c r="G718" s="5" t="s">
        <v>32</v>
      </c>
      <c r="H718" s="5">
        <v>14640</v>
      </c>
      <c r="I718" s="5">
        <v>6740</v>
      </c>
      <c r="J718" s="5">
        <v>3000</v>
      </c>
      <c r="K718" s="5">
        <v>2610</v>
      </c>
      <c r="L718" s="52">
        <v>1070</v>
      </c>
      <c r="M718" s="5">
        <v>15143</v>
      </c>
      <c r="N718" s="5">
        <v>7274</v>
      </c>
      <c r="O718" s="7" t="s">
        <v>32</v>
      </c>
      <c r="P718" s="35"/>
      <c r="Q718" s="65">
        <f t="shared" si="179"/>
        <v>38</v>
      </c>
      <c r="R718" s="36">
        <f t="shared" si="180"/>
        <v>38</v>
      </c>
      <c r="S718" s="36">
        <f t="shared" si="181"/>
        <v>38</v>
      </c>
      <c r="T718" s="36">
        <f t="shared" si="182"/>
        <v>38</v>
      </c>
      <c r="U718" s="36">
        <f t="shared" si="193"/>
        <v>70.207999999999998</v>
      </c>
      <c r="V718" s="36">
        <f t="shared" si="183"/>
        <v>52.828000000000003</v>
      </c>
      <c r="W718" s="36">
        <f t="shared" si="184"/>
        <v>44.6</v>
      </c>
      <c r="X718" s="36">
        <f t="shared" si="185"/>
        <v>43.741999999999997</v>
      </c>
      <c r="Y718" s="36">
        <f t="shared" si="186"/>
        <v>40.353999999999999</v>
      </c>
      <c r="Z718" s="36">
        <f t="shared" si="187"/>
        <v>86.314899999999994</v>
      </c>
      <c r="AA718" s="36">
        <f t="shared" si="188"/>
        <v>54.002800000000001</v>
      </c>
      <c r="AB718" s="66">
        <f t="shared" si="189"/>
        <v>38</v>
      </c>
      <c r="AC718" s="19">
        <f t="shared" si="190"/>
        <v>7211</v>
      </c>
      <c r="AD718" s="20">
        <f t="shared" si="191"/>
        <v>50477</v>
      </c>
      <c r="AE718" s="192">
        <f t="shared" si="192"/>
        <v>582.04970000000003</v>
      </c>
    </row>
    <row r="719" spans="1:31" ht="15.4" x14ac:dyDescent="0.45">
      <c r="A719" s="4">
        <v>1</v>
      </c>
      <c r="B719" s="85">
        <v>83786602</v>
      </c>
      <c r="C719" s="91">
        <f t="shared" si="178"/>
        <v>0</v>
      </c>
      <c r="D719" s="5" t="s">
        <v>32</v>
      </c>
      <c r="E719" s="5" t="s">
        <v>32</v>
      </c>
      <c r="F719" s="5" t="s">
        <v>32</v>
      </c>
      <c r="G719" s="5" t="s">
        <v>32</v>
      </c>
      <c r="H719" s="5">
        <v>8800</v>
      </c>
      <c r="I719" s="5">
        <v>7160</v>
      </c>
      <c r="J719" s="5">
        <v>5740</v>
      </c>
      <c r="K719" s="5">
        <v>3920</v>
      </c>
      <c r="L719" s="52">
        <v>4230</v>
      </c>
      <c r="M719" s="5">
        <v>2770</v>
      </c>
      <c r="N719" s="5">
        <v>1607</v>
      </c>
      <c r="O719" s="7" t="s">
        <v>32</v>
      </c>
      <c r="P719" s="35"/>
      <c r="Q719" s="65">
        <f t="shared" si="179"/>
        <v>38</v>
      </c>
      <c r="R719" s="36">
        <f t="shared" si="180"/>
        <v>38</v>
      </c>
      <c r="S719" s="36">
        <f t="shared" si="181"/>
        <v>38</v>
      </c>
      <c r="T719" s="36">
        <f t="shared" si="182"/>
        <v>38</v>
      </c>
      <c r="U719" s="36">
        <f t="shared" si="193"/>
        <v>57.36</v>
      </c>
      <c r="V719" s="36">
        <f t="shared" si="183"/>
        <v>53.752000000000002</v>
      </c>
      <c r="W719" s="36">
        <f t="shared" si="184"/>
        <v>50.628</v>
      </c>
      <c r="X719" s="36">
        <f t="shared" si="185"/>
        <v>46.624000000000002</v>
      </c>
      <c r="Y719" s="36">
        <f t="shared" si="186"/>
        <v>47.305999999999997</v>
      </c>
      <c r="Z719" s="36">
        <f t="shared" si="187"/>
        <v>44.094000000000001</v>
      </c>
      <c r="AA719" s="36">
        <f t="shared" si="188"/>
        <v>41.535400000000003</v>
      </c>
      <c r="AB719" s="66">
        <f t="shared" si="189"/>
        <v>38</v>
      </c>
      <c r="AC719" s="19">
        <f t="shared" si="190"/>
        <v>4889.5714285714284</v>
      </c>
      <c r="AD719" s="20">
        <f t="shared" si="191"/>
        <v>34227</v>
      </c>
      <c r="AE719" s="192">
        <f t="shared" si="192"/>
        <v>531.29939999999999</v>
      </c>
    </row>
    <row r="720" spans="1:31" ht="15.4" x14ac:dyDescent="0.45">
      <c r="A720" s="4">
        <v>1</v>
      </c>
      <c r="B720" s="85">
        <v>83786603</v>
      </c>
      <c r="C720" s="91">
        <f t="shared" si="178"/>
        <v>0</v>
      </c>
      <c r="D720" s="5" t="s">
        <v>32</v>
      </c>
      <c r="E720" s="5" t="s">
        <v>32</v>
      </c>
      <c r="F720" s="5" t="s">
        <v>32</v>
      </c>
      <c r="G720" s="5" t="s">
        <v>32</v>
      </c>
      <c r="H720" s="5">
        <v>57280</v>
      </c>
      <c r="I720" s="5">
        <v>14940</v>
      </c>
      <c r="J720" s="5">
        <v>12250</v>
      </c>
      <c r="K720" s="5">
        <v>11800</v>
      </c>
      <c r="L720" s="52">
        <v>13452</v>
      </c>
      <c r="M720" s="5">
        <v>11108</v>
      </c>
      <c r="N720" s="5">
        <v>4989</v>
      </c>
      <c r="O720" s="7" t="s">
        <v>32</v>
      </c>
      <c r="P720" s="35"/>
      <c r="Q720" s="65">
        <f t="shared" si="179"/>
        <v>38</v>
      </c>
      <c r="R720" s="36">
        <f t="shared" si="180"/>
        <v>38</v>
      </c>
      <c r="S720" s="36">
        <f t="shared" si="181"/>
        <v>38</v>
      </c>
      <c r="T720" s="36">
        <f t="shared" si="182"/>
        <v>38</v>
      </c>
      <c r="U720" s="36">
        <f t="shared" si="193"/>
        <v>200.304</v>
      </c>
      <c r="V720" s="36">
        <f t="shared" si="183"/>
        <v>85.442000000000007</v>
      </c>
      <c r="W720" s="36">
        <f t="shared" si="184"/>
        <v>73.875</v>
      </c>
      <c r="X720" s="36">
        <f t="shared" si="185"/>
        <v>71.94</v>
      </c>
      <c r="Y720" s="36">
        <f t="shared" si="186"/>
        <v>79.043599999999998</v>
      </c>
      <c r="Z720" s="36">
        <f t="shared" si="187"/>
        <v>68.964399999999998</v>
      </c>
      <c r="AA720" s="36">
        <f t="shared" si="188"/>
        <v>48.9758</v>
      </c>
      <c r="AB720" s="66">
        <f t="shared" si="189"/>
        <v>38</v>
      </c>
      <c r="AC720" s="19">
        <f t="shared" si="190"/>
        <v>17974.142857142859</v>
      </c>
      <c r="AD720" s="20">
        <f t="shared" si="191"/>
        <v>125819</v>
      </c>
      <c r="AE720" s="192">
        <f t="shared" si="192"/>
        <v>818.5447999999999</v>
      </c>
    </row>
    <row r="721" spans="1:31" ht="15.4" x14ac:dyDescent="0.45">
      <c r="A721" s="4">
        <v>1</v>
      </c>
      <c r="B721" s="85">
        <v>83786604</v>
      </c>
      <c r="C721" s="91">
        <f t="shared" si="178"/>
        <v>0</v>
      </c>
      <c r="D721" s="5" t="s">
        <v>32</v>
      </c>
      <c r="E721" s="5" t="s">
        <v>32</v>
      </c>
      <c r="F721" s="5" t="s">
        <v>32</v>
      </c>
      <c r="G721" s="5" t="s">
        <v>32</v>
      </c>
      <c r="H721" s="5">
        <v>3880</v>
      </c>
      <c r="I721" s="5">
        <v>1060</v>
      </c>
      <c r="J721" s="5">
        <v>1110</v>
      </c>
      <c r="K721" s="5">
        <v>3920</v>
      </c>
      <c r="L721" s="52">
        <v>4870</v>
      </c>
      <c r="M721" s="5">
        <v>2750</v>
      </c>
      <c r="N721" s="5">
        <v>2018</v>
      </c>
      <c r="O721" s="7" t="s">
        <v>32</v>
      </c>
      <c r="P721" s="35"/>
      <c r="Q721" s="65">
        <f t="shared" si="179"/>
        <v>38</v>
      </c>
      <c r="R721" s="36">
        <f t="shared" si="180"/>
        <v>38</v>
      </c>
      <c r="S721" s="36">
        <f t="shared" si="181"/>
        <v>38</v>
      </c>
      <c r="T721" s="36">
        <f t="shared" si="182"/>
        <v>38</v>
      </c>
      <c r="U721" s="36">
        <f t="shared" si="193"/>
        <v>46.536000000000001</v>
      </c>
      <c r="V721" s="36">
        <f t="shared" si="183"/>
        <v>40.332000000000001</v>
      </c>
      <c r="W721" s="36">
        <f t="shared" si="184"/>
        <v>40.442</v>
      </c>
      <c r="X721" s="36">
        <f t="shared" si="185"/>
        <v>46.624000000000002</v>
      </c>
      <c r="Y721" s="36">
        <f t="shared" si="186"/>
        <v>48.713999999999999</v>
      </c>
      <c r="Z721" s="36">
        <f t="shared" si="187"/>
        <v>44.05</v>
      </c>
      <c r="AA721" s="36">
        <f t="shared" si="188"/>
        <v>42.439599999999999</v>
      </c>
      <c r="AB721" s="66">
        <f t="shared" si="189"/>
        <v>38</v>
      </c>
      <c r="AC721" s="19">
        <f t="shared" si="190"/>
        <v>2801.1428571428573</v>
      </c>
      <c r="AD721" s="20">
        <f t="shared" si="191"/>
        <v>19608</v>
      </c>
      <c r="AE721" s="192">
        <f t="shared" si="192"/>
        <v>499.13760000000002</v>
      </c>
    </row>
    <row r="722" spans="1:31" ht="15.4" x14ac:dyDescent="0.45">
      <c r="A722" s="4">
        <v>1</v>
      </c>
      <c r="B722" s="85">
        <v>83786605</v>
      </c>
      <c r="C722" s="91">
        <f t="shared" si="178"/>
        <v>0</v>
      </c>
      <c r="D722" s="5" t="s">
        <v>32</v>
      </c>
      <c r="E722" s="5" t="s">
        <v>32</v>
      </c>
      <c r="F722" s="5" t="s">
        <v>32</v>
      </c>
      <c r="G722" s="5" t="s">
        <v>32</v>
      </c>
      <c r="H722" s="5">
        <v>25000</v>
      </c>
      <c r="I722" s="5">
        <v>14830</v>
      </c>
      <c r="J722" s="5">
        <v>27960</v>
      </c>
      <c r="K722" s="5">
        <v>45610</v>
      </c>
      <c r="L722" s="52">
        <v>36790</v>
      </c>
      <c r="M722" s="5">
        <v>29730</v>
      </c>
      <c r="N722" s="5">
        <v>13207</v>
      </c>
      <c r="O722" s="7" t="s">
        <v>32</v>
      </c>
      <c r="P722" s="35"/>
      <c r="Q722" s="65">
        <f t="shared" si="179"/>
        <v>38</v>
      </c>
      <c r="R722" s="36">
        <f t="shared" si="180"/>
        <v>38</v>
      </c>
      <c r="S722" s="36">
        <f t="shared" si="181"/>
        <v>38</v>
      </c>
      <c r="T722" s="36">
        <f t="shared" si="182"/>
        <v>38</v>
      </c>
      <c r="U722" s="36">
        <f t="shared" si="193"/>
        <v>93</v>
      </c>
      <c r="V722" s="36">
        <f t="shared" si="183"/>
        <v>84.968999999999994</v>
      </c>
      <c r="W722" s="36">
        <f t="shared" si="184"/>
        <v>141.428</v>
      </c>
      <c r="X722" s="36">
        <f t="shared" si="185"/>
        <v>272.44229999999999</v>
      </c>
      <c r="Y722" s="36">
        <f t="shared" si="186"/>
        <v>206.90969999999999</v>
      </c>
      <c r="Z722" s="36">
        <f t="shared" si="187"/>
        <v>154.4539</v>
      </c>
      <c r="AA722" s="36">
        <f t="shared" si="188"/>
        <v>77.990099999999998</v>
      </c>
      <c r="AB722" s="66">
        <f t="shared" si="189"/>
        <v>38</v>
      </c>
      <c r="AC722" s="19">
        <f t="shared" si="190"/>
        <v>27589.571428571428</v>
      </c>
      <c r="AD722" s="20">
        <f t="shared" si="191"/>
        <v>193127</v>
      </c>
      <c r="AE722" s="192">
        <f t="shared" si="192"/>
        <v>1221.193</v>
      </c>
    </row>
    <row r="723" spans="1:31" ht="15.4" x14ac:dyDescent="0.45">
      <c r="A723" s="4">
        <v>1</v>
      </c>
      <c r="B723" s="85">
        <v>83786606</v>
      </c>
      <c r="C723" s="91">
        <f t="shared" si="178"/>
        <v>0</v>
      </c>
      <c r="D723" s="5" t="s">
        <v>32</v>
      </c>
      <c r="E723" s="5" t="s">
        <v>32</v>
      </c>
      <c r="F723" s="5" t="s">
        <v>32</v>
      </c>
      <c r="G723" s="5" t="s">
        <v>32</v>
      </c>
      <c r="H723" s="5">
        <v>23350</v>
      </c>
      <c r="I723" s="5">
        <v>9300</v>
      </c>
      <c r="J723" s="5">
        <v>9550</v>
      </c>
      <c r="K723" s="5">
        <v>7060</v>
      </c>
      <c r="L723" s="52">
        <v>6170</v>
      </c>
      <c r="M723" s="5">
        <v>6870</v>
      </c>
      <c r="N723" s="5">
        <v>8973</v>
      </c>
      <c r="O723" s="7" t="s">
        <v>32</v>
      </c>
      <c r="P723" s="35"/>
      <c r="Q723" s="65">
        <f t="shared" si="179"/>
        <v>38</v>
      </c>
      <c r="R723" s="36">
        <f t="shared" si="180"/>
        <v>38</v>
      </c>
      <c r="S723" s="36">
        <f t="shared" si="181"/>
        <v>38</v>
      </c>
      <c r="T723" s="36">
        <f t="shared" si="182"/>
        <v>38</v>
      </c>
      <c r="U723" s="36">
        <f t="shared" si="193"/>
        <v>89.37</v>
      </c>
      <c r="V723" s="36">
        <f t="shared" si="183"/>
        <v>61.19</v>
      </c>
      <c r="W723" s="36">
        <f t="shared" si="184"/>
        <v>62.265000000000001</v>
      </c>
      <c r="X723" s="36">
        <f t="shared" si="185"/>
        <v>53.531999999999996</v>
      </c>
      <c r="Y723" s="36">
        <f t="shared" si="186"/>
        <v>51.573999999999998</v>
      </c>
      <c r="Z723" s="36">
        <f t="shared" si="187"/>
        <v>53.114000000000004</v>
      </c>
      <c r="AA723" s="36">
        <f t="shared" si="188"/>
        <v>59.783900000000003</v>
      </c>
      <c r="AB723" s="66">
        <f t="shared" si="189"/>
        <v>38</v>
      </c>
      <c r="AC723" s="19">
        <f t="shared" si="190"/>
        <v>10181.857142857143</v>
      </c>
      <c r="AD723" s="20">
        <f t="shared" si="191"/>
        <v>71273</v>
      </c>
      <c r="AE723" s="192">
        <f t="shared" si="192"/>
        <v>620.82889999999998</v>
      </c>
    </row>
    <row r="724" spans="1:31" ht="15.4" x14ac:dyDescent="0.45">
      <c r="A724" s="4">
        <v>1</v>
      </c>
      <c r="B724" s="85">
        <v>83786607</v>
      </c>
      <c r="C724" s="91">
        <f t="shared" si="178"/>
        <v>0</v>
      </c>
      <c r="D724" s="5" t="s">
        <v>32</v>
      </c>
      <c r="E724" s="5" t="s">
        <v>32</v>
      </c>
      <c r="F724" s="5" t="s">
        <v>32</v>
      </c>
      <c r="G724" s="5" t="s">
        <v>32</v>
      </c>
      <c r="H724" s="5">
        <v>6740</v>
      </c>
      <c r="I724" s="5">
        <v>14370</v>
      </c>
      <c r="J724" s="5">
        <v>20010</v>
      </c>
      <c r="K724" s="5">
        <v>18790</v>
      </c>
      <c r="L724" s="52">
        <v>19240</v>
      </c>
      <c r="M724" s="5">
        <v>17651</v>
      </c>
      <c r="N724" s="5">
        <v>10241</v>
      </c>
      <c r="O724" s="7" t="s">
        <v>32</v>
      </c>
      <c r="P724" s="35"/>
      <c r="Q724" s="65">
        <f t="shared" si="179"/>
        <v>38</v>
      </c>
      <c r="R724" s="36">
        <f t="shared" si="180"/>
        <v>38</v>
      </c>
      <c r="S724" s="36">
        <f t="shared" si="181"/>
        <v>38</v>
      </c>
      <c r="T724" s="36">
        <f t="shared" si="182"/>
        <v>38</v>
      </c>
      <c r="U724" s="36">
        <f t="shared" si="193"/>
        <v>52.828000000000003</v>
      </c>
      <c r="V724" s="36">
        <f t="shared" si="183"/>
        <v>82.991</v>
      </c>
      <c r="W724" s="36">
        <f t="shared" si="184"/>
        <v>107.24299999999999</v>
      </c>
      <c r="X724" s="36">
        <f t="shared" si="185"/>
        <v>101.99699999999999</v>
      </c>
      <c r="Y724" s="36">
        <f t="shared" si="186"/>
        <v>103.932</v>
      </c>
      <c r="Z724" s="36">
        <f t="shared" si="187"/>
        <v>97.099299999999999</v>
      </c>
      <c r="AA724" s="36">
        <f t="shared" si="188"/>
        <v>65.2363</v>
      </c>
      <c r="AB724" s="66">
        <f t="shared" si="189"/>
        <v>38</v>
      </c>
      <c r="AC724" s="19">
        <f t="shared" si="190"/>
        <v>15291.714285714286</v>
      </c>
      <c r="AD724" s="20">
        <f t="shared" si="191"/>
        <v>107042</v>
      </c>
      <c r="AE724" s="192">
        <f t="shared" si="192"/>
        <v>801.32659999999998</v>
      </c>
    </row>
    <row r="725" spans="1:31" ht="15.4" x14ac:dyDescent="0.45">
      <c r="A725" s="4">
        <v>1</v>
      </c>
      <c r="B725" s="85">
        <v>83786608</v>
      </c>
      <c r="C725" s="91">
        <f t="shared" si="178"/>
        <v>0</v>
      </c>
      <c r="D725" s="5" t="s">
        <v>32</v>
      </c>
      <c r="E725" s="5" t="s">
        <v>32</v>
      </c>
      <c r="F725" s="5" t="s">
        <v>32</v>
      </c>
      <c r="G725" s="5" t="s">
        <v>32</v>
      </c>
      <c r="H725" s="5">
        <v>5680</v>
      </c>
      <c r="I725" s="5">
        <v>870</v>
      </c>
      <c r="J725" s="5">
        <v>2030</v>
      </c>
      <c r="K725" s="5">
        <v>3240</v>
      </c>
      <c r="L725" s="52">
        <v>5290</v>
      </c>
      <c r="M725" s="5">
        <v>1740</v>
      </c>
      <c r="N725" s="5">
        <v>1530</v>
      </c>
      <c r="O725" s="7" t="s">
        <v>32</v>
      </c>
      <c r="P725" s="35"/>
      <c r="Q725" s="65">
        <f t="shared" si="179"/>
        <v>38</v>
      </c>
      <c r="R725" s="36">
        <f t="shared" si="180"/>
        <v>38</v>
      </c>
      <c r="S725" s="36">
        <f t="shared" si="181"/>
        <v>38</v>
      </c>
      <c r="T725" s="36">
        <f t="shared" si="182"/>
        <v>38</v>
      </c>
      <c r="U725" s="36">
        <f t="shared" si="193"/>
        <v>50.496000000000002</v>
      </c>
      <c r="V725" s="36">
        <f t="shared" si="183"/>
        <v>39.914000000000001</v>
      </c>
      <c r="W725" s="36">
        <f t="shared" si="184"/>
        <v>42.466000000000001</v>
      </c>
      <c r="X725" s="36">
        <f t="shared" si="185"/>
        <v>45.128</v>
      </c>
      <c r="Y725" s="36">
        <f t="shared" si="186"/>
        <v>49.638000000000005</v>
      </c>
      <c r="Z725" s="36">
        <f t="shared" si="187"/>
        <v>41.828000000000003</v>
      </c>
      <c r="AA725" s="36">
        <f t="shared" si="188"/>
        <v>41.366</v>
      </c>
      <c r="AB725" s="66">
        <f t="shared" si="189"/>
        <v>38</v>
      </c>
      <c r="AC725" s="19">
        <f t="shared" si="190"/>
        <v>2911.4285714285716</v>
      </c>
      <c r="AD725" s="20">
        <f t="shared" si="191"/>
        <v>20380</v>
      </c>
      <c r="AE725" s="192">
        <f t="shared" si="192"/>
        <v>500.83600000000001</v>
      </c>
    </row>
    <row r="726" spans="1:31" ht="15.4" x14ac:dyDescent="0.45">
      <c r="A726" s="4">
        <v>1</v>
      </c>
      <c r="B726" s="85">
        <v>83786609</v>
      </c>
      <c r="C726" s="91">
        <f t="shared" si="178"/>
        <v>0</v>
      </c>
      <c r="D726" s="5" t="s">
        <v>32</v>
      </c>
      <c r="E726" s="5" t="s">
        <v>32</v>
      </c>
      <c r="F726" s="5" t="s">
        <v>32</v>
      </c>
      <c r="G726" s="5" t="s">
        <v>32</v>
      </c>
      <c r="H726" s="5">
        <v>614</v>
      </c>
      <c r="I726" s="5">
        <v>775</v>
      </c>
      <c r="J726" s="5">
        <v>761</v>
      </c>
      <c r="K726" s="5">
        <v>633</v>
      </c>
      <c r="L726" s="52">
        <v>196</v>
      </c>
      <c r="M726" s="5">
        <v>1660</v>
      </c>
      <c r="N726" s="5">
        <v>12192</v>
      </c>
      <c r="O726" s="7" t="s">
        <v>32</v>
      </c>
      <c r="P726" s="35"/>
      <c r="Q726" s="65">
        <f t="shared" si="179"/>
        <v>38</v>
      </c>
      <c r="R726" s="36">
        <f t="shared" si="180"/>
        <v>38</v>
      </c>
      <c r="S726" s="36">
        <f t="shared" si="181"/>
        <v>38</v>
      </c>
      <c r="T726" s="36">
        <f t="shared" si="182"/>
        <v>38</v>
      </c>
      <c r="U726" s="36">
        <f t="shared" si="193"/>
        <v>39.3508</v>
      </c>
      <c r="V726" s="36">
        <f t="shared" si="183"/>
        <v>39.704999999999998</v>
      </c>
      <c r="W726" s="36">
        <f t="shared" si="184"/>
        <v>39.674199999999999</v>
      </c>
      <c r="X726" s="36">
        <f t="shared" si="185"/>
        <v>39.392600000000002</v>
      </c>
      <c r="Y726" s="36">
        <f t="shared" si="186"/>
        <v>38.431199999999997</v>
      </c>
      <c r="Z726" s="36">
        <f t="shared" si="187"/>
        <v>41.652000000000001</v>
      </c>
      <c r="AA726" s="36">
        <f t="shared" si="188"/>
        <v>73.625600000000006</v>
      </c>
      <c r="AB726" s="66">
        <f t="shared" si="189"/>
        <v>38</v>
      </c>
      <c r="AC726" s="19">
        <f t="shared" si="190"/>
        <v>2404.4285714285716</v>
      </c>
      <c r="AD726" s="20">
        <f t="shared" si="191"/>
        <v>16831</v>
      </c>
      <c r="AE726" s="192">
        <f t="shared" si="192"/>
        <v>501.83139999999997</v>
      </c>
    </row>
    <row r="727" spans="1:31" ht="15.4" x14ac:dyDescent="0.45">
      <c r="A727" s="4">
        <v>1</v>
      </c>
      <c r="B727" s="85">
        <v>83786610</v>
      </c>
      <c r="C727" s="91">
        <f t="shared" si="178"/>
        <v>0</v>
      </c>
      <c r="D727" s="5" t="s">
        <v>32</v>
      </c>
      <c r="E727" s="5" t="s">
        <v>32</v>
      </c>
      <c r="F727" s="5" t="s">
        <v>32</v>
      </c>
      <c r="G727" s="5" t="s">
        <v>32</v>
      </c>
      <c r="H727" s="5">
        <v>7080</v>
      </c>
      <c r="I727" s="5">
        <v>16360</v>
      </c>
      <c r="J727" s="5">
        <v>14600</v>
      </c>
      <c r="K727" s="5">
        <v>14040</v>
      </c>
      <c r="L727" s="52">
        <v>14532</v>
      </c>
      <c r="M727" s="5">
        <v>14720</v>
      </c>
      <c r="N727" s="5">
        <v>5204</v>
      </c>
      <c r="O727" s="7" t="s">
        <v>32</v>
      </c>
      <c r="P727" s="35"/>
      <c r="Q727" s="65">
        <f t="shared" si="179"/>
        <v>38</v>
      </c>
      <c r="R727" s="36">
        <f t="shared" si="180"/>
        <v>38</v>
      </c>
      <c r="S727" s="36">
        <f t="shared" si="181"/>
        <v>38</v>
      </c>
      <c r="T727" s="36">
        <f t="shared" si="182"/>
        <v>38</v>
      </c>
      <c r="U727" s="36">
        <f t="shared" si="193"/>
        <v>53.576000000000001</v>
      </c>
      <c r="V727" s="36">
        <f t="shared" si="183"/>
        <v>91.548000000000002</v>
      </c>
      <c r="W727" s="36">
        <f t="shared" si="184"/>
        <v>83.98</v>
      </c>
      <c r="X727" s="36">
        <f t="shared" si="185"/>
        <v>81.572000000000003</v>
      </c>
      <c r="Y727" s="36">
        <f t="shared" si="186"/>
        <v>83.687600000000003</v>
      </c>
      <c r="Z727" s="36">
        <f t="shared" si="187"/>
        <v>84.495999999999995</v>
      </c>
      <c r="AA727" s="36">
        <f t="shared" si="188"/>
        <v>49.448799999999999</v>
      </c>
      <c r="AB727" s="66">
        <f t="shared" si="189"/>
        <v>38</v>
      </c>
      <c r="AC727" s="19">
        <f t="shared" si="190"/>
        <v>12362.285714285714</v>
      </c>
      <c r="AD727" s="20">
        <f t="shared" si="191"/>
        <v>86536</v>
      </c>
      <c r="AE727" s="192">
        <f t="shared" si="192"/>
        <v>718.30840000000001</v>
      </c>
    </row>
    <row r="728" spans="1:31" ht="15.4" x14ac:dyDescent="0.45">
      <c r="A728" s="4">
        <v>1</v>
      </c>
      <c r="B728" s="85">
        <v>83786611</v>
      </c>
      <c r="C728" s="91">
        <f t="shared" si="178"/>
        <v>0</v>
      </c>
      <c r="D728" s="5" t="s">
        <v>32</v>
      </c>
      <c r="E728" s="5" t="s">
        <v>32</v>
      </c>
      <c r="F728" s="5" t="s">
        <v>32</v>
      </c>
      <c r="G728" s="5" t="s">
        <v>32</v>
      </c>
      <c r="H728" s="5">
        <v>3560</v>
      </c>
      <c r="I728" s="5">
        <v>46180</v>
      </c>
      <c r="J728" s="5">
        <v>37930</v>
      </c>
      <c r="K728" s="5">
        <v>36360</v>
      </c>
      <c r="L728" s="52">
        <v>39080</v>
      </c>
      <c r="M728" s="5">
        <v>38680</v>
      </c>
      <c r="N728" s="5">
        <v>33532</v>
      </c>
      <c r="O728" s="7" t="s">
        <v>32</v>
      </c>
      <c r="P728" s="35"/>
      <c r="Q728" s="65">
        <f t="shared" si="179"/>
        <v>38</v>
      </c>
      <c r="R728" s="36">
        <f t="shared" si="180"/>
        <v>38</v>
      </c>
      <c r="S728" s="36">
        <f t="shared" si="181"/>
        <v>38</v>
      </c>
      <c r="T728" s="36">
        <f t="shared" si="182"/>
        <v>38</v>
      </c>
      <c r="U728" s="36">
        <f t="shared" si="193"/>
        <v>45.832000000000001</v>
      </c>
      <c r="V728" s="36">
        <f t="shared" si="183"/>
        <v>276.67739999999998</v>
      </c>
      <c r="W728" s="36">
        <f t="shared" si="184"/>
        <v>215.37989999999999</v>
      </c>
      <c r="X728" s="36">
        <f t="shared" si="185"/>
        <v>203.7148</v>
      </c>
      <c r="Y728" s="36">
        <f t="shared" si="186"/>
        <v>223.92439999999999</v>
      </c>
      <c r="Z728" s="36">
        <f t="shared" si="187"/>
        <v>220.95239999999998</v>
      </c>
      <c r="AA728" s="36">
        <f t="shared" si="188"/>
        <v>182.70275999999998</v>
      </c>
      <c r="AB728" s="66">
        <f t="shared" si="189"/>
        <v>38</v>
      </c>
      <c r="AC728" s="19">
        <f t="shared" si="190"/>
        <v>33617.428571428572</v>
      </c>
      <c r="AD728" s="20">
        <f t="shared" si="191"/>
        <v>235322</v>
      </c>
      <c r="AE728" s="192">
        <f t="shared" si="192"/>
        <v>1559.1836599999997</v>
      </c>
    </row>
    <row r="729" spans="1:31" ht="15.4" x14ac:dyDescent="0.45">
      <c r="A729" s="4">
        <v>1</v>
      </c>
      <c r="B729" s="85">
        <v>83786612</v>
      </c>
      <c r="C729" s="91">
        <f t="shared" si="178"/>
        <v>0</v>
      </c>
      <c r="D729" s="5" t="s">
        <v>32</v>
      </c>
      <c r="E729" s="5" t="s">
        <v>32</v>
      </c>
      <c r="F729" s="5" t="s">
        <v>32</v>
      </c>
      <c r="G729" s="5" t="s">
        <v>32</v>
      </c>
      <c r="H729" s="5">
        <v>13770</v>
      </c>
      <c r="I729" s="5">
        <v>8130</v>
      </c>
      <c r="J729" s="5">
        <v>8340</v>
      </c>
      <c r="K729" s="5">
        <v>14370</v>
      </c>
      <c r="L729" s="52">
        <v>6350</v>
      </c>
      <c r="M729" s="5">
        <v>4410</v>
      </c>
      <c r="N729" s="5">
        <v>4665</v>
      </c>
      <c r="O729" s="7" t="s">
        <v>32</v>
      </c>
      <c r="P729" s="35"/>
      <c r="Q729" s="65">
        <f t="shared" si="179"/>
        <v>38</v>
      </c>
      <c r="R729" s="36">
        <f t="shared" si="180"/>
        <v>38</v>
      </c>
      <c r="S729" s="36">
        <f t="shared" si="181"/>
        <v>38</v>
      </c>
      <c r="T729" s="36">
        <f t="shared" si="182"/>
        <v>38</v>
      </c>
      <c r="U729" s="36">
        <f t="shared" si="193"/>
        <v>68.293999999999997</v>
      </c>
      <c r="V729" s="36">
        <f t="shared" si="183"/>
        <v>56.158999999999999</v>
      </c>
      <c r="W729" s="36">
        <f t="shared" si="184"/>
        <v>57.062000000000005</v>
      </c>
      <c r="X729" s="36">
        <f t="shared" si="185"/>
        <v>82.991</v>
      </c>
      <c r="Y729" s="36">
        <f t="shared" si="186"/>
        <v>51.97</v>
      </c>
      <c r="Z729" s="36">
        <f t="shared" si="187"/>
        <v>47.701999999999998</v>
      </c>
      <c r="AA729" s="36">
        <f t="shared" si="188"/>
        <v>48.263000000000005</v>
      </c>
      <c r="AB729" s="66">
        <f t="shared" si="189"/>
        <v>38</v>
      </c>
      <c r="AC729" s="19">
        <f t="shared" si="190"/>
        <v>8576.4285714285706</v>
      </c>
      <c r="AD729" s="20">
        <f t="shared" si="191"/>
        <v>60035</v>
      </c>
      <c r="AE729" s="192">
        <f t="shared" si="192"/>
        <v>602.44100000000003</v>
      </c>
    </row>
    <row r="730" spans="1:31" ht="15.4" x14ac:dyDescent="0.45">
      <c r="A730" s="4">
        <v>1</v>
      </c>
      <c r="B730" s="85">
        <v>83786613</v>
      </c>
      <c r="C730" s="91">
        <f t="shared" si="178"/>
        <v>0</v>
      </c>
      <c r="D730" s="5" t="s">
        <v>32</v>
      </c>
      <c r="E730" s="5" t="s">
        <v>32</v>
      </c>
      <c r="F730" s="5" t="s">
        <v>32</v>
      </c>
      <c r="G730" s="5" t="s">
        <v>32</v>
      </c>
      <c r="H730" s="5">
        <v>2670</v>
      </c>
      <c r="I730" s="5">
        <v>12550</v>
      </c>
      <c r="J730" s="5">
        <v>14570</v>
      </c>
      <c r="K730" s="5">
        <v>11030</v>
      </c>
      <c r="L730" s="52">
        <v>11910</v>
      </c>
      <c r="M730" s="5">
        <v>11320</v>
      </c>
      <c r="N730" s="5">
        <v>5555</v>
      </c>
      <c r="O730" s="7" t="s">
        <v>32</v>
      </c>
      <c r="P730" s="35"/>
      <c r="Q730" s="65">
        <f t="shared" si="179"/>
        <v>38</v>
      </c>
      <c r="R730" s="36">
        <f t="shared" si="180"/>
        <v>38</v>
      </c>
      <c r="S730" s="36">
        <f t="shared" si="181"/>
        <v>38</v>
      </c>
      <c r="T730" s="36">
        <f t="shared" si="182"/>
        <v>38</v>
      </c>
      <c r="U730" s="36">
        <f t="shared" si="193"/>
        <v>43.874000000000002</v>
      </c>
      <c r="V730" s="36">
        <f t="shared" si="183"/>
        <v>75.164999999999992</v>
      </c>
      <c r="W730" s="36">
        <f t="shared" si="184"/>
        <v>83.850999999999999</v>
      </c>
      <c r="X730" s="36">
        <f t="shared" si="185"/>
        <v>68.629000000000005</v>
      </c>
      <c r="Y730" s="36">
        <f t="shared" si="186"/>
        <v>72.412999999999997</v>
      </c>
      <c r="Z730" s="36">
        <f t="shared" si="187"/>
        <v>69.876000000000005</v>
      </c>
      <c r="AA730" s="36">
        <f t="shared" si="188"/>
        <v>50.221000000000004</v>
      </c>
      <c r="AB730" s="66">
        <f t="shared" si="189"/>
        <v>38</v>
      </c>
      <c r="AC730" s="19">
        <f t="shared" si="190"/>
        <v>9943.5714285714294</v>
      </c>
      <c r="AD730" s="20">
        <f t="shared" si="191"/>
        <v>69605</v>
      </c>
      <c r="AE730" s="192">
        <f t="shared" si="192"/>
        <v>654.029</v>
      </c>
    </row>
    <row r="731" spans="1:31" ht="15.4" x14ac:dyDescent="0.45">
      <c r="A731" s="4">
        <v>1</v>
      </c>
      <c r="B731" s="85">
        <v>83786614</v>
      </c>
      <c r="C731" s="91">
        <f t="shared" si="178"/>
        <v>0</v>
      </c>
      <c r="D731" s="5" t="s">
        <v>32</v>
      </c>
      <c r="E731" s="5" t="s">
        <v>32</v>
      </c>
      <c r="F731" s="5" t="s">
        <v>32</v>
      </c>
      <c r="G731" s="5" t="s">
        <v>32</v>
      </c>
      <c r="H731" s="5">
        <v>8610</v>
      </c>
      <c r="I731" s="5">
        <v>24480</v>
      </c>
      <c r="J731" s="5">
        <v>19190</v>
      </c>
      <c r="K731" s="5">
        <v>15100</v>
      </c>
      <c r="L731" s="52">
        <v>15880</v>
      </c>
      <c r="M731" s="5">
        <v>10346</v>
      </c>
      <c r="N731" s="5">
        <v>447</v>
      </c>
      <c r="O731" s="7" t="s">
        <v>32</v>
      </c>
      <c r="P731" s="35"/>
      <c r="Q731" s="65">
        <f t="shared" si="179"/>
        <v>38</v>
      </c>
      <c r="R731" s="36">
        <f t="shared" si="180"/>
        <v>38</v>
      </c>
      <c r="S731" s="36">
        <f t="shared" si="181"/>
        <v>38</v>
      </c>
      <c r="T731" s="36">
        <f t="shared" si="182"/>
        <v>38</v>
      </c>
      <c r="U731" s="36">
        <f t="shared" si="193"/>
        <v>56.942</v>
      </c>
      <c r="V731" s="36">
        <f t="shared" si="183"/>
        <v>126.464</v>
      </c>
      <c r="W731" s="36">
        <f t="shared" si="184"/>
        <v>103.717</v>
      </c>
      <c r="X731" s="36">
        <f t="shared" si="185"/>
        <v>86.13</v>
      </c>
      <c r="Y731" s="36">
        <f t="shared" si="186"/>
        <v>89.484000000000009</v>
      </c>
      <c r="Z731" s="36">
        <f t="shared" si="187"/>
        <v>65.687799999999996</v>
      </c>
      <c r="AA731" s="36">
        <f t="shared" si="188"/>
        <v>38.983400000000003</v>
      </c>
      <c r="AB731" s="66">
        <f t="shared" si="189"/>
        <v>38</v>
      </c>
      <c r="AC731" s="19">
        <f t="shared" si="190"/>
        <v>13436.142857142857</v>
      </c>
      <c r="AD731" s="20">
        <f t="shared" si="191"/>
        <v>94053</v>
      </c>
      <c r="AE731" s="192">
        <f t="shared" si="192"/>
        <v>757.40819999999997</v>
      </c>
    </row>
    <row r="732" spans="1:31" ht="15.4" x14ac:dyDescent="0.45">
      <c r="A732" s="4">
        <v>1</v>
      </c>
      <c r="B732" s="85">
        <v>83786615</v>
      </c>
      <c r="C732" s="91">
        <f t="shared" si="178"/>
        <v>0</v>
      </c>
      <c r="D732" s="5" t="s">
        <v>32</v>
      </c>
      <c r="E732" s="5" t="s">
        <v>32</v>
      </c>
      <c r="F732" s="5" t="s">
        <v>32</v>
      </c>
      <c r="G732" s="5" t="s">
        <v>32</v>
      </c>
      <c r="H732" s="5">
        <v>22850</v>
      </c>
      <c r="I732" s="5">
        <v>34270</v>
      </c>
      <c r="J732" s="5">
        <v>22200</v>
      </c>
      <c r="K732" s="5">
        <v>32080</v>
      </c>
      <c r="L732" s="52">
        <v>34030</v>
      </c>
      <c r="M732" s="5">
        <v>21912</v>
      </c>
      <c r="N732" s="5">
        <v>3420</v>
      </c>
      <c r="O732" s="7" t="s">
        <v>32</v>
      </c>
      <c r="P732" s="35"/>
      <c r="Q732" s="65">
        <f t="shared" si="179"/>
        <v>38</v>
      </c>
      <c r="R732" s="36">
        <f t="shared" si="180"/>
        <v>38</v>
      </c>
      <c r="S732" s="36">
        <f t="shared" si="181"/>
        <v>38</v>
      </c>
      <c r="T732" s="36">
        <f t="shared" si="182"/>
        <v>38</v>
      </c>
      <c r="U732" s="36">
        <f t="shared" si="193"/>
        <v>88.27000000000001</v>
      </c>
      <c r="V732" s="36">
        <f t="shared" si="183"/>
        <v>188.18609999999998</v>
      </c>
      <c r="W732" s="36">
        <f t="shared" si="184"/>
        <v>116.66</v>
      </c>
      <c r="X732" s="36">
        <f t="shared" si="185"/>
        <v>171.9144</v>
      </c>
      <c r="Y732" s="36">
        <f t="shared" si="186"/>
        <v>186.40289999999999</v>
      </c>
      <c r="Z732" s="36">
        <f t="shared" si="187"/>
        <v>115.42160000000001</v>
      </c>
      <c r="AA732" s="36">
        <f t="shared" si="188"/>
        <v>45.524000000000001</v>
      </c>
      <c r="AB732" s="66">
        <f t="shared" si="189"/>
        <v>38</v>
      </c>
      <c r="AC732" s="19">
        <f t="shared" si="190"/>
        <v>24394.571428571428</v>
      </c>
      <c r="AD732" s="20">
        <f t="shared" si="191"/>
        <v>170762</v>
      </c>
      <c r="AE732" s="192">
        <f t="shared" si="192"/>
        <v>1102.3789999999999</v>
      </c>
    </row>
    <row r="733" spans="1:31" ht="15.4" x14ac:dyDescent="0.45">
      <c r="A733" s="4">
        <v>1</v>
      </c>
      <c r="B733" s="85">
        <v>84042053</v>
      </c>
      <c r="C733" s="91">
        <f t="shared" si="178"/>
        <v>0</v>
      </c>
      <c r="D733" s="5" t="s">
        <v>32</v>
      </c>
      <c r="E733" s="5" t="s">
        <v>32</v>
      </c>
      <c r="F733" s="5" t="s">
        <v>32</v>
      </c>
      <c r="G733" s="5" t="s">
        <v>32</v>
      </c>
      <c r="H733" s="5">
        <v>13960</v>
      </c>
      <c r="I733" s="5">
        <v>24100</v>
      </c>
      <c r="J733" s="5">
        <v>21470</v>
      </c>
      <c r="K733" s="5">
        <v>20550</v>
      </c>
      <c r="L733" s="52">
        <v>20905</v>
      </c>
      <c r="M733" s="5">
        <v>21236</v>
      </c>
      <c r="N733" s="5">
        <v>7379</v>
      </c>
      <c r="O733" s="7" t="s">
        <v>32</v>
      </c>
      <c r="P733" s="35"/>
      <c r="Q733" s="65">
        <f t="shared" si="179"/>
        <v>38</v>
      </c>
      <c r="R733" s="36">
        <f t="shared" si="180"/>
        <v>38</v>
      </c>
      <c r="S733" s="36">
        <f t="shared" si="181"/>
        <v>38</v>
      </c>
      <c r="T733" s="36">
        <f t="shared" si="182"/>
        <v>38</v>
      </c>
      <c r="U733" s="36">
        <f t="shared" si="193"/>
        <v>68.712000000000003</v>
      </c>
      <c r="V733" s="36">
        <f t="shared" si="183"/>
        <v>124.83000000000001</v>
      </c>
      <c r="W733" s="36">
        <f t="shared" si="184"/>
        <v>113.521</v>
      </c>
      <c r="X733" s="36">
        <f t="shared" si="185"/>
        <v>109.565</v>
      </c>
      <c r="Y733" s="36">
        <f t="shared" si="186"/>
        <v>111.0915</v>
      </c>
      <c r="Z733" s="36">
        <f t="shared" si="187"/>
        <v>112.51480000000001</v>
      </c>
      <c r="AA733" s="36">
        <f t="shared" si="188"/>
        <v>54.233800000000002</v>
      </c>
      <c r="AB733" s="66">
        <f t="shared" si="189"/>
        <v>38</v>
      </c>
      <c r="AC733" s="19">
        <f t="shared" si="190"/>
        <v>18514.285714285714</v>
      </c>
      <c r="AD733" s="20">
        <f t="shared" si="191"/>
        <v>129600</v>
      </c>
      <c r="AE733" s="192">
        <f t="shared" si="192"/>
        <v>884.46810000000005</v>
      </c>
    </row>
    <row r="734" spans="1:31" ht="15.4" x14ac:dyDescent="0.45">
      <c r="A734" s="4">
        <v>1</v>
      </c>
      <c r="B734" s="85">
        <v>84042054</v>
      </c>
      <c r="C734" s="91">
        <f t="shared" si="178"/>
        <v>0</v>
      </c>
      <c r="D734" s="5" t="s">
        <v>32</v>
      </c>
      <c r="E734" s="5" t="s">
        <v>32</v>
      </c>
      <c r="F734" s="5" t="s">
        <v>32</v>
      </c>
      <c r="G734" s="5" t="s">
        <v>32</v>
      </c>
      <c r="H734" s="5" t="s">
        <v>32</v>
      </c>
      <c r="I734" s="5" t="s">
        <v>32</v>
      </c>
      <c r="J734" s="5" t="s">
        <v>32</v>
      </c>
      <c r="K734" s="5" t="s">
        <v>32</v>
      </c>
      <c r="L734" s="52" t="s">
        <v>32</v>
      </c>
      <c r="M734" s="5" t="s">
        <v>32</v>
      </c>
      <c r="N734" s="5" t="s">
        <v>32</v>
      </c>
      <c r="O734" s="7" t="s">
        <v>32</v>
      </c>
      <c r="P734" s="35"/>
      <c r="Q734" s="65">
        <f t="shared" si="179"/>
        <v>38</v>
      </c>
      <c r="R734" s="36">
        <f t="shared" si="180"/>
        <v>38</v>
      </c>
      <c r="S734" s="36">
        <f t="shared" si="181"/>
        <v>38</v>
      </c>
      <c r="T734" s="36">
        <f t="shared" si="182"/>
        <v>38</v>
      </c>
      <c r="U734" s="36">
        <f t="shared" si="193"/>
        <v>38</v>
      </c>
      <c r="V734" s="36">
        <f t="shared" si="183"/>
        <v>38</v>
      </c>
      <c r="W734" s="36">
        <f t="shared" si="184"/>
        <v>38</v>
      </c>
      <c r="X734" s="36">
        <f t="shared" si="185"/>
        <v>38</v>
      </c>
      <c r="Y734" s="36">
        <f t="shared" si="186"/>
        <v>38</v>
      </c>
      <c r="Z734" s="36">
        <f t="shared" si="187"/>
        <v>38</v>
      </c>
      <c r="AA734" s="36">
        <f t="shared" si="188"/>
        <v>38</v>
      </c>
      <c r="AB734" s="66">
        <f t="shared" si="189"/>
        <v>38</v>
      </c>
      <c r="AC734" s="19" t="str">
        <f t="shared" si="190"/>
        <v/>
      </c>
      <c r="AD734" s="20">
        <f t="shared" si="191"/>
        <v>0</v>
      </c>
      <c r="AE734" s="192">
        <f t="shared" si="192"/>
        <v>456</v>
      </c>
    </row>
    <row r="735" spans="1:31" ht="15.4" x14ac:dyDescent="0.45">
      <c r="A735" s="4">
        <v>1</v>
      </c>
      <c r="B735" s="85">
        <v>84042055</v>
      </c>
      <c r="C735" s="91">
        <f t="shared" si="178"/>
        <v>0</v>
      </c>
      <c r="D735" s="5" t="s">
        <v>32</v>
      </c>
      <c r="E735" s="5" t="s">
        <v>32</v>
      </c>
      <c r="F735" s="5" t="s">
        <v>32</v>
      </c>
      <c r="G735" s="5" t="s">
        <v>32</v>
      </c>
      <c r="H735" s="5">
        <v>20</v>
      </c>
      <c r="I735" s="5">
        <v>11300</v>
      </c>
      <c r="J735" s="5">
        <v>10670</v>
      </c>
      <c r="K735" s="5">
        <v>13920</v>
      </c>
      <c r="L735" s="52">
        <v>19430</v>
      </c>
      <c r="M735" s="5">
        <v>18980</v>
      </c>
      <c r="N735" s="5">
        <v>1395</v>
      </c>
      <c r="O735" s="7" t="s">
        <v>32</v>
      </c>
      <c r="P735" s="35"/>
      <c r="Q735" s="65">
        <f t="shared" si="179"/>
        <v>38</v>
      </c>
      <c r="R735" s="36">
        <f t="shared" si="180"/>
        <v>38</v>
      </c>
      <c r="S735" s="36">
        <f t="shared" si="181"/>
        <v>38</v>
      </c>
      <c r="T735" s="36">
        <f t="shared" si="182"/>
        <v>38</v>
      </c>
      <c r="U735" s="36">
        <f t="shared" si="193"/>
        <v>38.043999999999997</v>
      </c>
      <c r="V735" s="36">
        <f t="shared" si="183"/>
        <v>69.790000000000006</v>
      </c>
      <c r="W735" s="36">
        <f t="shared" si="184"/>
        <v>67.081000000000003</v>
      </c>
      <c r="X735" s="36">
        <f t="shared" si="185"/>
        <v>81.055999999999997</v>
      </c>
      <c r="Y735" s="36">
        <f t="shared" si="186"/>
        <v>104.749</v>
      </c>
      <c r="Z735" s="36">
        <f t="shared" si="187"/>
        <v>102.81399999999999</v>
      </c>
      <c r="AA735" s="36">
        <f t="shared" si="188"/>
        <v>41.069000000000003</v>
      </c>
      <c r="AB735" s="66">
        <f t="shared" si="189"/>
        <v>38</v>
      </c>
      <c r="AC735" s="19">
        <f t="shared" si="190"/>
        <v>10816.428571428571</v>
      </c>
      <c r="AD735" s="20">
        <f t="shared" si="191"/>
        <v>75715</v>
      </c>
      <c r="AE735" s="192">
        <f t="shared" si="192"/>
        <v>694.60299999999995</v>
      </c>
    </row>
    <row r="736" spans="1:31" ht="15.4" x14ac:dyDescent="0.45">
      <c r="A736" s="4">
        <v>1</v>
      </c>
      <c r="B736" s="85">
        <v>84042056</v>
      </c>
      <c r="C736" s="91">
        <f t="shared" si="178"/>
        <v>0</v>
      </c>
      <c r="D736" s="5" t="s">
        <v>32</v>
      </c>
      <c r="E736" s="5" t="s">
        <v>32</v>
      </c>
      <c r="F736" s="5" t="s">
        <v>32</v>
      </c>
      <c r="G736" s="5" t="s">
        <v>32</v>
      </c>
      <c r="H736" s="5">
        <v>16890</v>
      </c>
      <c r="I736" s="5">
        <v>12610</v>
      </c>
      <c r="J736" s="5">
        <v>20350</v>
      </c>
      <c r="K736" s="5">
        <v>16460</v>
      </c>
      <c r="L736" s="52">
        <v>16330</v>
      </c>
      <c r="M736" s="5">
        <v>14557</v>
      </c>
      <c r="N736" s="5">
        <v>12228</v>
      </c>
      <c r="O736" s="7" t="s">
        <v>32</v>
      </c>
      <c r="P736" s="35"/>
      <c r="Q736" s="65">
        <f t="shared" si="179"/>
        <v>38</v>
      </c>
      <c r="R736" s="36">
        <f t="shared" si="180"/>
        <v>38</v>
      </c>
      <c r="S736" s="36">
        <f t="shared" si="181"/>
        <v>38</v>
      </c>
      <c r="T736" s="36">
        <f t="shared" si="182"/>
        <v>38</v>
      </c>
      <c r="U736" s="36">
        <f t="shared" si="193"/>
        <v>75.158000000000001</v>
      </c>
      <c r="V736" s="36">
        <f t="shared" si="183"/>
        <v>75.423000000000002</v>
      </c>
      <c r="W736" s="36">
        <f t="shared" si="184"/>
        <v>108.705</v>
      </c>
      <c r="X736" s="36">
        <f t="shared" si="185"/>
        <v>91.978000000000009</v>
      </c>
      <c r="Y736" s="36">
        <f t="shared" si="186"/>
        <v>91.418999999999997</v>
      </c>
      <c r="Z736" s="36">
        <f t="shared" si="187"/>
        <v>83.795100000000005</v>
      </c>
      <c r="AA736" s="36">
        <f t="shared" si="188"/>
        <v>73.7804</v>
      </c>
      <c r="AB736" s="66">
        <f t="shared" si="189"/>
        <v>38</v>
      </c>
      <c r="AC736" s="19">
        <f t="shared" si="190"/>
        <v>15632.142857142857</v>
      </c>
      <c r="AD736" s="20">
        <f t="shared" si="191"/>
        <v>109425</v>
      </c>
      <c r="AE736" s="192">
        <f t="shared" si="192"/>
        <v>790.25850000000003</v>
      </c>
    </row>
    <row r="737" spans="1:31" ht="15.4" x14ac:dyDescent="0.45">
      <c r="A737" s="4">
        <v>1</v>
      </c>
      <c r="B737" s="85">
        <v>84042057</v>
      </c>
      <c r="C737" s="91">
        <f t="shared" si="178"/>
        <v>0</v>
      </c>
      <c r="D737" s="5" t="s">
        <v>32</v>
      </c>
      <c r="E737" s="5" t="s">
        <v>32</v>
      </c>
      <c r="F737" s="5" t="s">
        <v>32</v>
      </c>
      <c r="G737" s="5" t="s">
        <v>32</v>
      </c>
      <c r="H737" s="5">
        <v>120</v>
      </c>
      <c r="I737" s="5">
        <v>570</v>
      </c>
      <c r="J737" s="5">
        <v>600</v>
      </c>
      <c r="K737" s="5">
        <v>450</v>
      </c>
      <c r="L737" s="52">
        <v>500</v>
      </c>
      <c r="M737" s="5">
        <v>486</v>
      </c>
      <c r="N737" s="5">
        <v>165</v>
      </c>
      <c r="O737" s="7" t="s">
        <v>32</v>
      </c>
      <c r="P737" s="35"/>
      <c r="Q737" s="65">
        <f t="shared" si="179"/>
        <v>38</v>
      </c>
      <c r="R737" s="36">
        <f t="shared" si="180"/>
        <v>38</v>
      </c>
      <c r="S737" s="36">
        <f t="shared" si="181"/>
        <v>38</v>
      </c>
      <c r="T737" s="36">
        <f t="shared" si="182"/>
        <v>38</v>
      </c>
      <c r="U737" s="36">
        <f t="shared" si="193"/>
        <v>38.264000000000003</v>
      </c>
      <c r="V737" s="36">
        <f t="shared" si="183"/>
        <v>39.253999999999998</v>
      </c>
      <c r="W737" s="36">
        <f t="shared" si="184"/>
        <v>39.32</v>
      </c>
      <c r="X737" s="36">
        <f t="shared" si="185"/>
        <v>38.99</v>
      </c>
      <c r="Y737" s="36">
        <f t="shared" si="186"/>
        <v>39.1</v>
      </c>
      <c r="Z737" s="36">
        <f t="shared" si="187"/>
        <v>39.069200000000002</v>
      </c>
      <c r="AA737" s="36">
        <f t="shared" si="188"/>
        <v>38.363</v>
      </c>
      <c r="AB737" s="66">
        <f t="shared" si="189"/>
        <v>38</v>
      </c>
      <c r="AC737" s="19">
        <f t="shared" si="190"/>
        <v>413</v>
      </c>
      <c r="AD737" s="20">
        <f t="shared" si="191"/>
        <v>2891</v>
      </c>
      <c r="AE737" s="192">
        <f t="shared" si="192"/>
        <v>462.36020000000008</v>
      </c>
    </row>
    <row r="738" spans="1:31" ht="15.4" x14ac:dyDescent="0.45">
      <c r="A738" s="4">
        <v>1</v>
      </c>
      <c r="B738" s="85">
        <v>84042058</v>
      </c>
      <c r="C738" s="91">
        <f t="shared" si="178"/>
        <v>0</v>
      </c>
      <c r="D738" s="5" t="s">
        <v>32</v>
      </c>
      <c r="E738" s="5" t="s">
        <v>32</v>
      </c>
      <c r="F738" s="5" t="s">
        <v>32</v>
      </c>
      <c r="G738" s="5" t="s">
        <v>32</v>
      </c>
      <c r="H738" s="5">
        <v>40870</v>
      </c>
      <c r="I738" s="5">
        <v>90390</v>
      </c>
      <c r="J738" s="5">
        <v>67060</v>
      </c>
      <c r="K738" s="5">
        <v>70450</v>
      </c>
      <c r="L738" s="52">
        <v>102350</v>
      </c>
      <c r="M738" s="5">
        <v>69030</v>
      </c>
      <c r="N738" s="5">
        <v>10693</v>
      </c>
      <c r="O738" s="7" t="s">
        <v>32</v>
      </c>
      <c r="P738" s="35"/>
      <c r="Q738" s="65">
        <f t="shared" si="179"/>
        <v>38</v>
      </c>
      <c r="R738" s="36">
        <f t="shared" si="180"/>
        <v>38</v>
      </c>
      <c r="S738" s="36">
        <f t="shared" si="181"/>
        <v>38</v>
      </c>
      <c r="T738" s="36">
        <f t="shared" si="182"/>
        <v>38</v>
      </c>
      <c r="U738" s="36">
        <f t="shared" si="193"/>
        <v>129.74099999999999</v>
      </c>
      <c r="V738" s="36">
        <f t="shared" si="183"/>
        <v>605.15769999999998</v>
      </c>
      <c r="W738" s="36">
        <f t="shared" si="184"/>
        <v>431.81579999999997</v>
      </c>
      <c r="X738" s="36">
        <f t="shared" si="185"/>
        <v>457.00350000000003</v>
      </c>
      <c r="Y738" s="36">
        <f t="shared" si="186"/>
        <v>694.02049999999997</v>
      </c>
      <c r="Z738" s="36">
        <f t="shared" si="187"/>
        <v>446.4529</v>
      </c>
      <c r="AA738" s="36">
        <f t="shared" si="188"/>
        <v>67.179900000000004</v>
      </c>
      <c r="AB738" s="66">
        <f t="shared" si="189"/>
        <v>38</v>
      </c>
      <c r="AC738" s="19">
        <f t="shared" si="190"/>
        <v>64406.142857142855</v>
      </c>
      <c r="AD738" s="20">
        <f t="shared" si="191"/>
        <v>450843</v>
      </c>
      <c r="AE738" s="192">
        <f t="shared" si="192"/>
        <v>3021.3712999999998</v>
      </c>
    </row>
    <row r="739" spans="1:31" ht="15.4" x14ac:dyDescent="0.45">
      <c r="A739" s="4">
        <v>1</v>
      </c>
      <c r="B739" s="85">
        <v>84042065</v>
      </c>
      <c r="C739" s="91">
        <f t="shared" si="178"/>
        <v>0</v>
      </c>
      <c r="D739" s="5" t="s">
        <v>32</v>
      </c>
      <c r="E739" s="5" t="s">
        <v>32</v>
      </c>
      <c r="F739" s="5" t="s">
        <v>32</v>
      </c>
      <c r="G739" s="5" t="s">
        <v>32</v>
      </c>
      <c r="H739" s="5">
        <v>29150</v>
      </c>
      <c r="I739" s="5">
        <v>9030</v>
      </c>
      <c r="J739" s="5">
        <v>13760</v>
      </c>
      <c r="K739" s="5">
        <v>18170</v>
      </c>
      <c r="L739" s="52">
        <v>20770</v>
      </c>
      <c r="M739" s="5">
        <v>11180</v>
      </c>
      <c r="N739" s="5">
        <v>5977</v>
      </c>
      <c r="O739" s="7" t="s">
        <v>32</v>
      </c>
      <c r="P739" s="35"/>
      <c r="Q739" s="65">
        <f t="shared" si="179"/>
        <v>38</v>
      </c>
      <c r="R739" s="36">
        <f t="shared" si="180"/>
        <v>38</v>
      </c>
      <c r="S739" s="36">
        <f t="shared" si="181"/>
        <v>38</v>
      </c>
      <c r="T739" s="36">
        <f t="shared" si="182"/>
        <v>38</v>
      </c>
      <c r="U739" s="36">
        <f t="shared" si="193"/>
        <v>102.13</v>
      </c>
      <c r="V739" s="36">
        <f t="shared" si="183"/>
        <v>60.029000000000003</v>
      </c>
      <c r="W739" s="36">
        <f t="shared" si="184"/>
        <v>80.367999999999995</v>
      </c>
      <c r="X739" s="36">
        <f t="shared" si="185"/>
        <v>99.330999999999989</v>
      </c>
      <c r="Y739" s="36">
        <f t="shared" si="186"/>
        <v>110.511</v>
      </c>
      <c r="Z739" s="36">
        <f t="shared" si="187"/>
        <v>69.274000000000001</v>
      </c>
      <c r="AA739" s="36">
        <f t="shared" si="188"/>
        <v>51.1494</v>
      </c>
      <c r="AB739" s="66">
        <f t="shared" si="189"/>
        <v>38</v>
      </c>
      <c r="AC739" s="19">
        <f t="shared" si="190"/>
        <v>15433.857142857143</v>
      </c>
      <c r="AD739" s="20">
        <f t="shared" si="191"/>
        <v>108037</v>
      </c>
      <c r="AE739" s="192">
        <f t="shared" si="192"/>
        <v>762.79239999999993</v>
      </c>
    </row>
    <row r="740" spans="1:31" ht="15.4" x14ac:dyDescent="0.45">
      <c r="A740" s="4">
        <v>1</v>
      </c>
      <c r="B740" s="85">
        <v>84042066</v>
      </c>
      <c r="C740" s="91">
        <f t="shared" si="178"/>
        <v>0</v>
      </c>
      <c r="D740" s="5" t="s">
        <v>32</v>
      </c>
      <c r="E740" s="5" t="s">
        <v>32</v>
      </c>
      <c r="F740" s="5" t="s">
        <v>32</v>
      </c>
      <c r="G740" s="5" t="s">
        <v>32</v>
      </c>
      <c r="H740" s="5">
        <v>7030</v>
      </c>
      <c r="I740" s="5">
        <v>1880</v>
      </c>
      <c r="J740" s="5">
        <v>2500</v>
      </c>
      <c r="K740" s="5">
        <v>10050</v>
      </c>
      <c r="L740" s="52">
        <v>10280</v>
      </c>
      <c r="M740" s="5">
        <v>8153</v>
      </c>
      <c r="N740" s="5">
        <v>4668</v>
      </c>
      <c r="O740" s="7" t="s">
        <v>32</v>
      </c>
      <c r="P740" s="35"/>
      <c r="Q740" s="65">
        <f t="shared" si="179"/>
        <v>38</v>
      </c>
      <c r="R740" s="36">
        <f t="shared" si="180"/>
        <v>38</v>
      </c>
      <c r="S740" s="36">
        <f t="shared" si="181"/>
        <v>38</v>
      </c>
      <c r="T740" s="36">
        <f t="shared" si="182"/>
        <v>38</v>
      </c>
      <c r="U740" s="36">
        <f t="shared" si="193"/>
        <v>53.466000000000001</v>
      </c>
      <c r="V740" s="36">
        <f t="shared" si="183"/>
        <v>42.136000000000003</v>
      </c>
      <c r="W740" s="36">
        <f t="shared" si="184"/>
        <v>43.5</v>
      </c>
      <c r="X740" s="36">
        <f t="shared" si="185"/>
        <v>64.415000000000006</v>
      </c>
      <c r="Y740" s="36">
        <f t="shared" si="186"/>
        <v>65.403999999999996</v>
      </c>
      <c r="Z740" s="36">
        <f t="shared" si="187"/>
        <v>56.257899999999999</v>
      </c>
      <c r="AA740" s="36">
        <f t="shared" si="188"/>
        <v>48.269599999999997</v>
      </c>
      <c r="AB740" s="66">
        <f t="shared" si="189"/>
        <v>38</v>
      </c>
      <c r="AC740" s="19">
        <f t="shared" si="190"/>
        <v>6365.8571428571431</v>
      </c>
      <c r="AD740" s="20">
        <f t="shared" si="191"/>
        <v>44561</v>
      </c>
      <c r="AE740" s="192">
        <f t="shared" si="192"/>
        <v>563.44849999999997</v>
      </c>
    </row>
    <row r="741" spans="1:31" ht="15.4" x14ac:dyDescent="0.45">
      <c r="A741" s="4">
        <v>1</v>
      </c>
      <c r="B741" s="85">
        <v>84042067</v>
      </c>
      <c r="C741" s="91">
        <f t="shared" si="178"/>
        <v>0</v>
      </c>
      <c r="D741" s="5" t="s">
        <v>32</v>
      </c>
      <c r="E741" s="5" t="s">
        <v>32</v>
      </c>
      <c r="F741" s="5" t="s">
        <v>32</v>
      </c>
      <c r="G741" s="5" t="s">
        <v>32</v>
      </c>
      <c r="H741" s="5">
        <v>3910</v>
      </c>
      <c r="I741" s="5">
        <v>2540</v>
      </c>
      <c r="J741" s="5">
        <v>4100</v>
      </c>
      <c r="K741" s="5">
        <v>4490</v>
      </c>
      <c r="L741" s="52">
        <v>5240</v>
      </c>
      <c r="M741" s="5">
        <v>2630</v>
      </c>
      <c r="N741" s="5">
        <v>1816</v>
      </c>
      <c r="O741" s="7" t="s">
        <v>32</v>
      </c>
      <c r="P741" s="35"/>
      <c r="Q741" s="65">
        <f t="shared" si="179"/>
        <v>38</v>
      </c>
      <c r="R741" s="36">
        <f t="shared" si="180"/>
        <v>38</v>
      </c>
      <c r="S741" s="36">
        <f t="shared" si="181"/>
        <v>38</v>
      </c>
      <c r="T741" s="36">
        <f t="shared" si="182"/>
        <v>38</v>
      </c>
      <c r="U741" s="36">
        <f t="shared" si="193"/>
        <v>46.602000000000004</v>
      </c>
      <c r="V741" s="36">
        <f t="shared" si="183"/>
        <v>43.588000000000001</v>
      </c>
      <c r="W741" s="36">
        <f t="shared" si="184"/>
        <v>47.019999999999996</v>
      </c>
      <c r="X741" s="36">
        <f t="shared" si="185"/>
        <v>47.878</v>
      </c>
      <c r="Y741" s="36">
        <f t="shared" si="186"/>
        <v>49.528000000000006</v>
      </c>
      <c r="Z741" s="36">
        <f t="shared" si="187"/>
        <v>43.786000000000001</v>
      </c>
      <c r="AA741" s="36">
        <f t="shared" si="188"/>
        <v>41.995199999999997</v>
      </c>
      <c r="AB741" s="66">
        <f t="shared" si="189"/>
        <v>38</v>
      </c>
      <c r="AC741" s="19">
        <f t="shared" si="190"/>
        <v>3532.2857142857142</v>
      </c>
      <c r="AD741" s="20">
        <f t="shared" si="191"/>
        <v>24726</v>
      </c>
      <c r="AE741" s="192">
        <f t="shared" si="192"/>
        <v>510.3972</v>
      </c>
    </row>
    <row r="742" spans="1:31" ht="15.4" x14ac:dyDescent="0.45">
      <c r="A742" s="4">
        <v>1</v>
      </c>
      <c r="B742" s="85">
        <v>84042068</v>
      </c>
      <c r="C742" s="91">
        <f t="shared" si="178"/>
        <v>0</v>
      </c>
      <c r="D742" s="5" t="s">
        <v>32</v>
      </c>
      <c r="E742" s="5" t="s">
        <v>32</v>
      </c>
      <c r="F742" s="5" t="s">
        <v>32</v>
      </c>
      <c r="G742" s="5" t="s">
        <v>32</v>
      </c>
      <c r="H742" s="5">
        <v>5870</v>
      </c>
      <c r="I742" s="5">
        <v>4290</v>
      </c>
      <c r="J742" s="5">
        <v>1170</v>
      </c>
      <c r="K742" s="5">
        <v>18080</v>
      </c>
      <c r="L742" s="52">
        <v>21270</v>
      </c>
      <c r="M742" s="5">
        <v>18510</v>
      </c>
      <c r="N742" s="5">
        <v>320</v>
      </c>
      <c r="O742" s="7" t="s">
        <v>32</v>
      </c>
      <c r="P742" s="35"/>
      <c r="Q742" s="65">
        <f t="shared" si="179"/>
        <v>38</v>
      </c>
      <c r="R742" s="36">
        <f t="shared" si="180"/>
        <v>38</v>
      </c>
      <c r="S742" s="36">
        <f t="shared" si="181"/>
        <v>38</v>
      </c>
      <c r="T742" s="36">
        <f t="shared" si="182"/>
        <v>38</v>
      </c>
      <c r="U742" s="36">
        <f t="shared" si="193"/>
        <v>50.914000000000001</v>
      </c>
      <c r="V742" s="36">
        <f t="shared" si="183"/>
        <v>47.438000000000002</v>
      </c>
      <c r="W742" s="36">
        <f t="shared" si="184"/>
        <v>40.573999999999998</v>
      </c>
      <c r="X742" s="36">
        <f t="shared" si="185"/>
        <v>98.944000000000003</v>
      </c>
      <c r="Y742" s="36">
        <f t="shared" si="186"/>
        <v>112.661</v>
      </c>
      <c r="Z742" s="36">
        <f t="shared" si="187"/>
        <v>100.79300000000001</v>
      </c>
      <c r="AA742" s="36">
        <f t="shared" si="188"/>
        <v>38.704000000000001</v>
      </c>
      <c r="AB742" s="66">
        <f t="shared" si="189"/>
        <v>38</v>
      </c>
      <c r="AC742" s="19">
        <f t="shared" si="190"/>
        <v>9930</v>
      </c>
      <c r="AD742" s="20">
        <f t="shared" si="191"/>
        <v>69510</v>
      </c>
      <c r="AE742" s="192">
        <f t="shared" si="192"/>
        <v>680.02800000000002</v>
      </c>
    </row>
    <row r="743" spans="1:31" ht="15.4" x14ac:dyDescent="0.45">
      <c r="A743" s="4">
        <v>1</v>
      </c>
      <c r="B743" s="85">
        <v>84042069</v>
      </c>
      <c r="C743" s="91">
        <f t="shared" si="178"/>
        <v>0</v>
      </c>
      <c r="D743" s="5" t="s">
        <v>32</v>
      </c>
      <c r="E743" s="5" t="s">
        <v>32</v>
      </c>
      <c r="F743" s="5" t="s">
        <v>32</v>
      </c>
      <c r="G743" s="5" t="s">
        <v>32</v>
      </c>
      <c r="H743" s="5">
        <v>6230</v>
      </c>
      <c r="I743" s="5">
        <v>5820</v>
      </c>
      <c r="J743" s="5">
        <v>8040</v>
      </c>
      <c r="K743" s="5">
        <v>8060</v>
      </c>
      <c r="L743" s="52">
        <v>8700</v>
      </c>
      <c r="M743" s="5">
        <v>4310</v>
      </c>
      <c r="N743" s="5">
        <v>4251</v>
      </c>
      <c r="O743" s="7" t="s">
        <v>32</v>
      </c>
      <c r="P743" s="35"/>
      <c r="Q743" s="65">
        <f t="shared" si="179"/>
        <v>38</v>
      </c>
      <c r="R743" s="36">
        <f t="shared" si="180"/>
        <v>38</v>
      </c>
      <c r="S743" s="36">
        <f t="shared" si="181"/>
        <v>38</v>
      </c>
      <c r="T743" s="36">
        <f t="shared" si="182"/>
        <v>38</v>
      </c>
      <c r="U743" s="36">
        <f t="shared" si="193"/>
        <v>51.706000000000003</v>
      </c>
      <c r="V743" s="36">
        <f t="shared" si="183"/>
        <v>50.804000000000002</v>
      </c>
      <c r="W743" s="36">
        <f t="shared" si="184"/>
        <v>55.771999999999998</v>
      </c>
      <c r="X743" s="36">
        <f t="shared" si="185"/>
        <v>55.858000000000004</v>
      </c>
      <c r="Y743" s="36">
        <f t="shared" si="186"/>
        <v>58.61</v>
      </c>
      <c r="Z743" s="36">
        <f t="shared" si="187"/>
        <v>47.481999999999999</v>
      </c>
      <c r="AA743" s="36">
        <f t="shared" si="188"/>
        <v>47.352200000000003</v>
      </c>
      <c r="AB743" s="66">
        <f t="shared" si="189"/>
        <v>38</v>
      </c>
      <c r="AC743" s="19">
        <f t="shared" si="190"/>
        <v>6487.2857142857147</v>
      </c>
      <c r="AD743" s="20">
        <f t="shared" si="191"/>
        <v>45411</v>
      </c>
      <c r="AE743" s="192">
        <f t="shared" si="192"/>
        <v>557.58420000000012</v>
      </c>
    </row>
    <row r="744" spans="1:31" ht="15.4" x14ac:dyDescent="0.45">
      <c r="A744" s="4">
        <v>1</v>
      </c>
      <c r="B744" s="85">
        <v>84042070</v>
      </c>
      <c r="C744" s="91">
        <f t="shared" si="178"/>
        <v>0</v>
      </c>
      <c r="D744" s="5" t="s">
        <v>32</v>
      </c>
      <c r="E744" s="5" t="s">
        <v>32</v>
      </c>
      <c r="F744" s="5" t="s">
        <v>32</v>
      </c>
      <c r="G744" s="5" t="s">
        <v>32</v>
      </c>
      <c r="H744" s="5">
        <v>10830</v>
      </c>
      <c r="I744" s="5">
        <v>65640</v>
      </c>
      <c r="J744" s="5">
        <v>41350</v>
      </c>
      <c r="K744" s="5">
        <v>65890</v>
      </c>
      <c r="L744" s="52">
        <v>82900</v>
      </c>
      <c r="M744" s="5">
        <v>64100</v>
      </c>
      <c r="N744" s="5">
        <v>1215</v>
      </c>
      <c r="O744" s="7" t="s">
        <v>32</v>
      </c>
      <c r="P744" s="35"/>
      <c r="Q744" s="65">
        <f t="shared" si="179"/>
        <v>38</v>
      </c>
      <c r="R744" s="36">
        <f t="shared" si="180"/>
        <v>38</v>
      </c>
      <c r="S744" s="36">
        <f t="shared" si="181"/>
        <v>38</v>
      </c>
      <c r="T744" s="36">
        <f t="shared" si="182"/>
        <v>38</v>
      </c>
      <c r="U744" s="36">
        <f t="shared" si="193"/>
        <v>61.826000000000001</v>
      </c>
      <c r="V744" s="36">
        <f t="shared" si="183"/>
        <v>421.26519999999994</v>
      </c>
      <c r="W744" s="36">
        <f t="shared" si="184"/>
        <v>240.79050000000001</v>
      </c>
      <c r="X744" s="36">
        <f t="shared" si="185"/>
        <v>423.12270000000001</v>
      </c>
      <c r="Y744" s="36">
        <f t="shared" si="186"/>
        <v>549.50699999999995</v>
      </c>
      <c r="Z744" s="36">
        <f t="shared" si="187"/>
        <v>409.82299999999998</v>
      </c>
      <c r="AA744" s="36">
        <f t="shared" si="188"/>
        <v>40.673000000000002</v>
      </c>
      <c r="AB744" s="66">
        <f t="shared" si="189"/>
        <v>38</v>
      </c>
      <c r="AC744" s="19">
        <f t="shared" si="190"/>
        <v>47417.857142857145</v>
      </c>
      <c r="AD744" s="20">
        <f t="shared" si="191"/>
        <v>331925</v>
      </c>
      <c r="AE744" s="192">
        <f t="shared" si="192"/>
        <v>2337.0073999999995</v>
      </c>
    </row>
    <row r="745" spans="1:31" ht="15.4" x14ac:dyDescent="0.45">
      <c r="A745" s="4">
        <v>1</v>
      </c>
      <c r="B745" s="85">
        <v>84134917</v>
      </c>
      <c r="C745" s="91">
        <f t="shared" si="178"/>
        <v>0</v>
      </c>
      <c r="D745" s="5" t="s">
        <v>32</v>
      </c>
      <c r="E745" s="5" t="s">
        <v>32</v>
      </c>
      <c r="F745" s="5" t="s">
        <v>32</v>
      </c>
      <c r="G745" s="5" t="s">
        <v>32</v>
      </c>
      <c r="H745" s="5">
        <v>6430</v>
      </c>
      <c r="I745" s="5">
        <v>640</v>
      </c>
      <c r="J745" s="5">
        <v>1150</v>
      </c>
      <c r="K745" s="5">
        <v>4830</v>
      </c>
      <c r="L745" s="52">
        <v>420</v>
      </c>
      <c r="M745" s="5">
        <v>1550</v>
      </c>
      <c r="N745" s="5">
        <v>1852</v>
      </c>
      <c r="O745" s="7" t="s">
        <v>32</v>
      </c>
      <c r="P745" s="35"/>
      <c r="Q745" s="65">
        <f t="shared" si="179"/>
        <v>38</v>
      </c>
      <c r="R745" s="36">
        <f t="shared" si="180"/>
        <v>38</v>
      </c>
      <c r="S745" s="36">
        <f t="shared" si="181"/>
        <v>38</v>
      </c>
      <c r="T745" s="36">
        <f t="shared" si="182"/>
        <v>38</v>
      </c>
      <c r="U745" s="36">
        <f t="shared" si="193"/>
        <v>52.146000000000001</v>
      </c>
      <c r="V745" s="36">
        <f t="shared" si="183"/>
        <v>39.408000000000001</v>
      </c>
      <c r="W745" s="36">
        <f t="shared" si="184"/>
        <v>40.53</v>
      </c>
      <c r="X745" s="36">
        <f t="shared" si="185"/>
        <v>48.626000000000005</v>
      </c>
      <c r="Y745" s="36">
        <f t="shared" si="186"/>
        <v>38.923999999999999</v>
      </c>
      <c r="Z745" s="36">
        <f t="shared" si="187"/>
        <v>41.410000000000004</v>
      </c>
      <c r="AA745" s="36">
        <f t="shared" si="188"/>
        <v>42.074399999999997</v>
      </c>
      <c r="AB745" s="66">
        <f t="shared" si="189"/>
        <v>38</v>
      </c>
      <c r="AC745" s="19">
        <f t="shared" si="190"/>
        <v>2410.2857142857142</v>
      </c>
      <c r="AD745" s="20">
        <f t="shared" si="191"/>
        <v>16872</v>
      </c>
      <c r="AE745" s="192">
        <f t="shared" si="192"/>
        <v>493.11840000000007</v>
      </c>
    </row>
    <row r="746" spans="1:31" ht="15.4" x14ac:dyDescent="0.45">
      <c r="A746" s="4">
        <v>1</v>
      </c>
      <c r="B746" s="85">
        <v>84134918</v>
      </c>
      <c r="C746" s="91">
        <f t="shared" si="178"/>
        <v>0</v>
      </c>
      <c r="D746" s="5" t="s">
        <v>32</v>
      </c>
      <c r="E746" s="5" t="s">
        <v>32</v>
      </c>
      <c r="F746" s="5" t="s">
        <v>32</v>
      </c>
      <c r="G746" s="5" t="s">
        <v>32</v>
      </c>
      <c r="H746" s="5">
        <v>17200</v>
      </c>
      <c r="I746" s="5">
        <v>22540</v>
      </c>
      <c r="J746" s="5">
        <v>41890</v>
      </c>
      <c r="K746" s="5">
        <v>48800</v>
      </c>
      <c r="L746" s="52">
        <v>76510</v>
      </c>
      <c r="M746" s="5">
        <v>56180</v>
      </c>
      <c r="N746" s="5">
        <v>3091</v>
      </c>
      <c r="O746" s="7" t="s">
        <v>32</v>
      </c>
      <c r="P746" s="35"/>
      <c r="Q746" s="65">
        <f t="shared" si="179"/>
        <v>38</v>
      </c>
      <c r="R746" s="36">
        <f t="shared" si="180"/>
        <v>38</v>
      </c>
      <c r="S746" s="36">
        <f t="shared" si="181"/>
        <v>38</v>
      </c>
      <c r="T746" s="36">
        <f t="shared" si="182"/>
        <v>38</v>
      </c>
      <c r="U746" s="36">
        <f t="shared" si="193"/>
        <v>75.84</v>
      </c>
      <c r="V746" s="36">
        <f t="shared" si="183"/>
        <v>118.12199999999999</v>
      </c>
      <c r="W746" s="36">
        <f t="shared" si="184"/>
        <v>244.80270000000002</v>
      </c>
      <c r="X746" s="36">
        <f t="shared" si="185"/>
        <v>296.14400000000001</v>
      </c>
      <c r="Y746" s="36">
        <f t="shared" si="186"/>
        <v>502.02929999999992</v>
      </c>
      <c r="Z746" s="36">
        <f t="shared" si="187"/>
        <v>350.97739999999999</v>
      </c>
      <c r="AA746" s="36">
        <f t="shared" si="188"/>
        <v>44.800200000000004</v>
      </c>
      <c r="AB746" s="66">
        <f t="shared" si="189"/>
        <v>38</v>
      </c>
      <c r="AC746" s="19">
        <f t="shared" si="190"/>
        <v>38030.142857142855</v>
      </c>
      <c r="AD746" s="20">
        <f t="shared" si="191"/>
        <v>266211</v>
      </c>
      <c r="AE746" s="192">
        <f t="shared" si="192"/>
        <v>1822.7155999999998</v>
      </c>
    </row>
    <row r="747" spans="1:31" ht="15.4" x14ac:dyDescent="0.45">
      <c r="A747" s="4">
        <v>1</v>
      </c>
      <c r="B747" s="85">
        <v>84134919</v>
      </c>
      <c r="C747" s="91">
        <f t="shared" si="178"/>
        <v>0</v>
      </c>
      <c r="D747" s="5" t="s">
        <v>32</v>
      </c>
      <c r="E747" s="5" t="s">
        <v>32</v>
      </c>
      <c r="F747" s="5" t="s">
        <v>32</v>
      </c>
      <c r="G747" s="5" t="s">
        <v>32</v>
      </c>
      <c r="H747" s="5">
        <v>18880</v>
      </c>
      <c r="I747" s="5">
        <v>2620</v>
      </c>
      <c r="J747" s="5">
        <v>1210</v>
      </c>
      <c r="K747" s="5">
        <v>2880</v>
      </c>
      <c r="L747" s="52">
        <v>3590</v>
      </c>
      <c r="M747" s="5">
        <v>2010</v>
      </c>
      <c r="N747" s="5">
        <v>1495</v>
      </c>
      <c r="O747" s="7" t="s">
        <v>32</v>
      </c>
      <c r="P747" s="35"/>
      <c r="Q747" s="65">
        <f t="shared" si="179"/>
        <v>38</v>
      </c>
      <c r="R747" s="36">
        <f t="shared" si="180"/>
        <v>38</v>
      </c>
      <c r="S747" s="36">
        <f t="shared" si="181"/>
        <v>38</v>
      </c>
      <c r="T747" s="36">
        <f t="shared" si="182"/>
        <v>38</v>
      </c>
      <c r="U747" s="36">
        <f t="shared" si="193"/>
        <v>79.536000000000001</v>
      </c>
      <c r="V747" s="36">
        <f t="shared" si="183"/>
        <v>43.764000000000003</v>
      </c>
      <c r="W747" s="36">
        <f t="shared" si="184"/>
        <v>40.661999999999999</v>
      </c>
      <c r="X747" s="36">
        <f t="shared" si="185"/>
        <v>44.335999999999999</v>
      </c>
      <c r="Y747" s="36">
        <f t="shared" si="186"/>
        <v>45.898000000000003</v>
      </c>
      <c r="Z747" s="36">
        <f t="shared" si="187"/>
        <v>42.421999999999997</v>
      </c>
      <c r="AA747" s="36">
        <f t="shared" si="188"/>
        <v>41.289000000000001</v>
      </c>
      <c r="AB747" s="66">
        <f t="shared" si="189"/>
        <v>38</v>
      </c>
      <c r="AC747" s="19">
        <f t="shared" si="190"/>
        <v>4669.2857142857147</v>
      </c>
      <c r="AD747" s="20">
        <f t="shared" si="191"/>
        <v>32685</v>
      </c>
      <c r="AE747" s="192">
        <f t="shared" si="192"/>
        <v>527.90700000000004</v>
      </c>
    </row>
    <row r="748" spans="1:31" ht="15.4" x14ac:dyDescent="0.45">
      <c r="A748" s="4">
        <v>1</v>
      </c>
      <c r="B748" s="85">
        <v>84134920</v>
      </c>
      <c r="C748" s="91">
        <f t="shared" si="178"/>
        <v>0</v>
      </c>
      <c r="D748" s="5" t="s">
        <v>32</v>
      </c>
      <c r="E748" s="5" t="s">
        <v>32</v>
      </c>
      <c r="F748" s="5" t="s">
        <v>32</v>
      </c>
      <c r="G748" s="5" t="s">
        <v>32</v>
      </c>
      <c r="H748" s="5">
        <v>6150</v>
      </c>
      <c r="I748" s="5">
        <v>1650</v>
      </c>
      <c r="J748" s="5">
        <v>1660</v>
      </c>
      <c r="K748" s="5">
        <v>1370</v>
      </c>
      <c r="L748" s="52">
        <v>2110</v>
      </c>
      <c r="M748" s="5">
        <v>518</v>
      </c>
      <c r="N748" s="5">
        <v>867</v>
      </c>
      <c r="O748" s="7" t="s">
        <v>32</v>
      </c>
      <c r="P748" s="35"/>
      <c r="Q748" s="65">
        <f t="shared" si="179"/>
        <v>38</v>
      </c>
      <c r="R748" s="36">
        <f t="shared" si="180"/>
        <v>38</v>
      </c>
      <c r="S748" s="36">
        <f t="shared" si="181"/>
        <v>38</v>
      </c>
      <c r="T748" s="36">
        <f t="shared" si="182"/>
        <v>38</v>
      </c>
      <c r="U748" s="36">
        <f t="shared" si="193"/>
        <v>51.53</v>
      </c>
      <c r="V748" s="36">
        <f t="shared" si="183"/>
        <v>41.63</v>
      </c>
      <c r="W748" s="36">
        <f t="shared" si="184"/>
        <v>41.652000000000001</v>
      </c>
      <c r="X748" s="36">
        <f t="shared" si="185"/>
        <v>41.014000000000003</v>
      </c>
      <c r="Y748" s="36">
        <f t="shared" si="186"/>
        <v>42.642000000000003</v>
      </c>
      <c r="Z748" s="36">
        <f t="shared" si="187"/>
        <v>39.139600000000002</v>
      </c>
      <c r="AA748" s="36">
        <f t="shared" si="188"/>
        <v>39.907400000000003</v>
      </c>
      <c r="AB748" s="66">
        <f t="shared" si="189"/>
        <v>38</v>
      </c>
      <c r="AC748" s="19">
        <f t="shared" si="190"/>
        <v>2046.4285714285713</v>
      </c>
      <c r="AD748" s="20">
        <f t="shared" si="191"/>
        <v>14325</v>
      </c>
      <c r="AE748" s="192">
        <f t="shared" si="192"/>
        <v>487.51500000000004</v>
      </c>
    </row>
    <row r="749" spans="1:31" ht="15.4" x14ac:dyDescent="0.45">
      <c r="A749" s="4">
        <v>1</v>
      </c>
      <c r="B749" s="85">
        <v>84134921</v>
      </c>
      <c r="C749" s="91">
        <f t="shared" si="178"/>
        <v>0</v>
      </c>
      <c r="D749" s="5" t="s">
        <v>32</v>
      </c>
      <c r="E749" s="5" t="s">
        <v>32</v>
      </c>
      <c r="F749" s="5" t="s">
        <v>32</v>
      </c>
      <c r="G749" s="5" t="s">
        <v>32</v>
      </c>
      <c r="H749" s="5">
        <v>17210</v>
      </c>
      <c r="I749" s="5">
        <v>2400</v>
      </c>
      <c r="J749" s="5">
        <v>3020</v>
      </c>
      <c r="K749" s="5">
        <v>5320</v>
      </c>
      <c r="L749" s="52">
        <v>4370</v>
      </c>
      <c r="M749" s="5">
        <v>5090</v>
      </c>
      <c r="N749" s="5">
        <v>2623</v>
      </c>
      <c r="O749" s="7" t="s">
        <v>32</v>
      </c>
      <c r="P749" s="35"/>
      <c r="Q749" s="65">
        <f t="shared" si="179"/>
        <v>38</v>
      </c>
      <c r="R749" s="36">
        <f t="shared" si="180"/>
        <v>38</v>
      </c>
      <c r="S749" s="36">
        <f t="shared" si="181"/>
        <v>38</v>
      </c>
      <c r="T749" s="36">
        <f t="shared" si="182"/>
        <v>38</v>
      </c>
      <c r="U749" s="36">
        <f t="shared" si="193"/>
        <v>75.861999999999995</v>
      </c>
      <c r="V749" s="36">
        <f t="shared" si="183"/>
        <v>43.28</v>
      </c>
      <c r="W749" s="36">
        <f t="shared" si="184"/>
        <v>44.643999999999998</v>
      </c>
      <c r="X749" s="36">
        <f t="shared" si="185"/>
        <v>49.704000000000001</v>
      </c>
      <c r="Y749" s="36">
        <f t="shared" si="186"/>
        <v>47.614000000000004</v>
      </c>
      <c r="Z749" s="36">
        <f t="shared" si="187"/>
        <v>49.198</v>
      </c>
      <c r="AA749" s="36">
        <f t="shared" si="188"/>
        <v>43.770600000000002</v>
      </c>
      <c r="AB749" s="66">
        <f t="shared" si="189"/>
        <v>38</v>
      </c>
      <c r="AC749" s="19">
        <f t="shared" si="190"/>
        <v>5719</v>
      </c>
      <c r="AD749" s="20">
        <f t="shared" si="191"/>
        <v>40033</v>
      </c>
      <c r="AE749" s="192">
        <f t="shared" si="192"/>
        <v>544.07259999999997</v>
      </c>
    </row>
    <row r="750" spans="1:31" ht="15.4" x14ac:dyDescent="0.45">
      <c r="A750" s="4">
        <v>1</v>
      </c>
      <c r="B750" s="85">
        <v>84134922</v>
      </c>
      <c r="C750" s="91">
        <f t="shared" si="178"/>
        <v>0</v>
      </c>
      <c r="D750" s="5" t="s">
        <v>32</v>
      </c>
      <c r="E750" s="5" t="s">
        <v>32</v>
      </c>
      <c r="F750" s="5" t="s">
        <v>32</v>
      </c>
      <c r="G750" s="5" t="s">
        <v>32</v>
      </c>
      <c r="H750" s="5">
        <v>12890</v>
      </c>
      <c r="I750" s="5">
        <v>6080</v>
      </c>
      <c r="J750" s="5">
        <v>2400</v>
      </c>
      <c r="K750" s="5">
        <v>6180</v>
      </c>
      <c r="L750" s="52">
        <v>8770</v>
      </c>
      <c r="M750" s="5">
        <v>14230</v>
      </c>
      <c r="N750" s="5">
        <v>12087</v>
      </c>
      <c r="O750" s="7" t="s">
        <v>32</v>
      </c>
      <c r="P750" s="35"/>
      <c r="Q750" s="65">
        <f t="shared" si="179"/>
        <v>38</v>
      </c>
      <c r="R750" s="36">
        <f t="shared" si="180"/>
        <v>38</v>
      </c>
      <c r="S750" s="36">
        <f t="shared" si="181"/>
        <v>38</v>
      </c>
      <c r="T750" s="36">
        <f t="shared" si="182"/>
        <v>38</v>
      </c>
      <c r="U750" s="36">
        <f t="shared" si="193"/>
        <v>66.358000000000004</v>
      </c>
      <c r="V750" s="36">
        <f t="shared" si="183"/>
        <v>51.376000000000005</v>
      </c>
      <c r="W750" s="36">
        <f t="shared" si="184"/>
        <v>43.28</v>
      </c>
      <c r="X750" s="36">
        <f t="shared" si="185"/>
        <v>51.596000000000004</v>
      </c>
      <c r="Y750" s="36">
        <f t="shared" si="186"/>
        <v>58.911000000000001</v>
      </c>
      <c r="Z750" s="36">
        <f t="shared" si="187"/>
        <v>82.38900000000001</v>
      </c>
      <c r="AA750" s="36">
        <f t="shared" si="188"/>
        <v>73.174099999999996</v>
      </c>
      <c r="AB750" s="66">
        <f t="shared" si="189"/>
        <v>38</v>
      </c>
      <c r="AC750" s="19">
        <f t="shared" si="190"/>
        <v>8948.1428571428569</v>
      </c>
      <c r="AD750" s="20">
        <f t="shared" si="191"/>
        <v>62637</v>
      </c>
      <c r="AE750" s="192">
        <f t="shared" si="192"/>
        <v>617.08410000000003</v>
      </c>
    </row>
    <row r="751" spans="1:31" ht="15.4" x14ac:dyDescent="0.45">
      <c r="A751" s="4">
        <v>1</v>
      </c>
      <c r="B751" s="85">
        <v>84134941</v>
      </c>
      <c r="C751" s="91">
        <f t="shared" si="178"/>
        <v>0</v>
      </c>
      <c r="D751" s="5" t="s">
        <v>32</v>
      </c>
      <c r="E751" s="5" t="s">
        <v>32</v>
      </c>
      <c r="F751" s="5" t="s">
        <v>32</v>
      </c>
      <c r="G751" s="5" t="s">
        <v>32</v>
      </c>
      <c r="H751" s="5">
        <v>10170</v>
      </c>
      <c r="I751" s="5">
        <v>4440</v>
      </c>
      <c r="J751" s="5">
        <v>14420</v>
      </c>
      <c r="K751" s="5">
        <v>13410</v>
      </c>
      <c r="L751" s="52">
        <v>11700</v>
      </c>
      <c r="M751" s="5">
        <v>11120</v>
      </c>
      <c r="N751" s="5">
        <v>9921</v>
      </c>
      <c r="O751" s="7" t="s">
        <v>32</v>
      </c>
      <c r="P751" s="35"/>
      <c r="Q751" s="65">
        <f t="shared" si="179"/>
        <v>38</v>
      </c>
      <c r="R751" s="36">
        <f t="shared" si="180"/>
        <v>38</v>
      </c>
      <c r="S751" s="36">
        <f t="shared" si="181"/>
        <v>38</v>
      </c>
      <c r="T751" s="36">
        <f t="shared" si="182"/>
        <v>38</v>
      </c>
      <c r="U751" s="36">
        <f t="shared" si="193"/>
        <v>60.374000000000002</v>
      </c>
      <c r="V751" s="36">
        <f t="shared" si="183"/>
        <v>47.768000000000001</v>
      </c>
      <c r="W751" s="36">
        <f t="shared" si="184"/>
        <v>83.206000000000003</v>
      </c>
      <c r="X751" s="36">
        <f t="shared" si="185"/>
        <v>78.863</v>
      </c>
      <c r="Y751" s="36">
        <f t="shared" si="186"/>
        <v>71.510000000000005</v>
      </c>
      <c r="Z751" s="36">
        <f t="shared" si="187"/>
        <v>69.016000000000005</v>
      </c>
      <c r="AA751" s="36">
        <f t="shared" si="188"/>
        <v>63.860300000000002</v>
      </c>
      <c r="AB751" s="66">
        <f t="shared" si="189"/>
        <v>38</v>
      </c>
      <c r="AC751" s="19">
        <f t="shared" si="190"/>
        <v>10740.142857142857</v>
      </c>
      <c r="AD751" s="20">
        <f t="shared" si="191"/>
        <v>75181</v>
      </c>
      <c r="AE751" s="192">
        <f t="shared" si="192"/>
        <v>664.59730000000002</v>
      </c>
    </row>
    <row r="752" spans="1:31" ht="15.4" x14ac:dyDescent="0.45">
      <c r="A752" s="4">
        <v>1</v>
      </c>
      <c r="B752" s="85">
        <v>84134942</v>
      </c>
      <c r="C752" s="91">
        <f t="shared" si="178"/>
        <v>0</v>
      </c>
      <c r="D752" s="5" t="s">
        <v>32</v>
      </c>
      <c r="E752" s="5" t="s">
        <v>32</v>
      </c>
      <c r="F752" s="5" t="s">
        <v>32</v>
      </c>
      <c r="G752" s="5" t="s">
        <v>32</v>
      </c>
      <c r="H752" s="5">
        <v>7050</v>
      </c>
      <c r="I752" s="5">
        <v>5220</v>
      </c>
      <c r="J752" s="5">
        <v>9640</v>
      </c>
      <c r="K752" s="5">
        <v>36770</v>
      </c>
      <c r="L752" s="52">
        <v>44581</v>
      </c>
      <c r="M752" s="5">
        <v>34661</v>
      </c>
      <c r="N752" s="5">
        <v>2830</v>
      </c>
      <c r="O752" s="7" t="s">
        <v>32</v>
      </c>
      <c r="P752" s="35"/>
      <c r="Q752" s="65">
        <f t="shared" si="179"/>
        <v>38</v>
      </c>
      <c r="R752" s="36">
        <f t="shared" si="180"/>
        <v>38</v>
      </c>
      <c r="S752" s="36">
        <f t="shared" si="181"/>
        <v>38</v>
      </c>
      <c r="T752" s="36">
        <f t="shared" si="182"/>
        <v>38</v>
      </c>
      <c r="U752" s="36">
        <f t="shared" si="193"/>
        <v>53.510000000000005</v>
      </c>
      <c r="V752" s="36">
        <f t="shared" si="183"/>
        <v>49.484000000000002</v>
      </c>
      <c r="W752" s="36">
        <f t="shared" si="184"/>
        <v>62.652000000000001</v>
      </c>
      <c r="X752" s="36">
        <f t="shared" si="185"/>
        <v>206.7611</v>
      </c>
      <c r="Y752" s="36">
        <f t="shared" si="186"/>
        <v>264.79683</v>
      </c>
      <c r="Z752" s="36">
        <f t="shared" si="187"/>
        <v>191.09123</v>
      </c>
      <c r="AA752" s="36">
        <f t="shared" si="188"/>
        <v>44.225999999999999</v>
      </c>
      <c r="AB752" s="66">
        <f t="shared" si="189"/>
        <v>38</v>
      </c>
      <c r="AC752" s="19">
        <f t="shared" si="190"/>
        <v>20107.428571428572</v>
      </c>
      <c r="AD752" s="20">
        <f t="shared" si="191"/>
        <v>140752</v>
      </c>
      <c r="AE752" s="192">
        <f t="shared" si="192"/>
        <v>1062.52116</v>
      </c>
    </row>
    <row r="753" spans="1:31" ht="15.4" x14ac:dyDescent="0.45">
      <c r="A753" s="4">
        <v>1</v>
      </c>
      <c r="B753" s="85">
        <v>84134943</v>
      </c>
      <c r="C753" s="91">
        <f t="shared" si="178"/>
        <v>0</v>
      </c>
      <c r="D753" s="5" t="s">
        <v>32</v>
      </c>
      <c r="E753" s="5" t="s">
        <v>32</v>
      </c>
      <c r="F753" s="5" t="s">
        <v>32</v>
      </c>
      <c r="G753" s="5" t="s">
        <v>32</v>
      </c>
      <c r="H753" s="5">
        <v>1600</v>
      </c>
      <c r="I753" s="5">
        <v>320</v>
      </c>
      <c r="J753" s="5">
        <v>390</v>
      </c>
      <c r="K753" s="5">
        <v>3380</v>
      </c>
      <c r="L753" s="52">
        <v>2140</v>
      </c>
      <c r="M753" s="5">
        <v>41470</v>
      </c>
      <c r="N753" s="5">
        <v>8353</v>
      </c>
      <c r="O753" s="7" t="s">
        <v>32</v>
      </c>
      <c r="P753" s="35"/>
      <c r="Q753" s="65">
        <f t="shared" si="179"/>
        <v>38</v>
      </c>
      <c r="R753" s="36">
        <f t="shared" si="180"/>
        <v>38</v>
      </c>
      <c r="S753" s="36">
        <f t="shared" si="181"/>
        <v>38</v>
      </c>
      <c r="T753" s="36">
        <f t="shared" si="182"/>
        <v>38</v>
      </c>
      <c r="U753" s="36">
        <f t="shared" si="193"/>
        <v>41.52</v>
      </c>
      <c r="V753" s="36">
        <f t="shared" si="183"/>
        <v>38.704000000000001</v>
      </c>
      <c r="W753" s="36">
        <f t="shared" si="184"/>
        <v>38.857999999999997</v>
      </c>
      <c r="X753" s="36">
        <f t="shared" si="185"/>
        <v>45.436</v>
      </c>
      <c r="Y753" s="36">
        <f t="shared" si="186"/>
        <v>42.707999999999998</v>
      </c>
      <c r="Z753" s="36">
        <f t="shared" si="187"/>
        <v>241.68209999999999</v>
      </c>
      <c r="AA753" s="36">
        <f t="shared" si="188"/>
        <v>57.117899999999999</v>
      </c>
      <c r="AB753" s="66">
        <f t="shared" si="189"/>
        <v>38</v>
      </c>
      <c r="AC753" s="19">
        <f t="shared" si="190"/>
        <v>8236.1428571428569</v>
      </c>
      <c r="AD753" s="20">
        <f t="shared" si="191"/>
        <v>57653</v>
      </c>
      <c r="AE753" s="192">
        <f t="shared" si="192"/>
        <v>696.02599999999995</v>
      </c>
    </row>
    <row r="754" spans="1:31" ht="15.4" x14ac:dyDescent="0.45">
      <c r="A754" s="4">
        <v>1</v>
      </c>
      <c r="B754" s="85">
        <v>84134944</v>
      </c>
      <c r="C754" s="91">
        <f t="shared" si="178"/>
        <v>0</v>
      </c>
      <c r="D754" s="5" t="s">
        <v>32</v>
      </c>
      <c r="E754" s="5" t="s">
        <v>32</v>
      </c>
      <c r="F754" s="5" t="s">
        <v>32</v>
      </c>
      <c r="G754" s="5" t="s">
        <v>32</v>
      </c>
      <c r="H754" s="5">
        <v>57980</v>
      </c>
      <c r="I754" s="5">
        <v>35240</v>
      </c>
      <c r="J754" s="5">
        <v>54930</v>
      </c>
      <c r="K754" s="5">
        <v>117850</v>
      </c>
      <c r="L754" s="52">
        <v>122690</v>
      </c>
      <c r="M754" s="5">
        <v>109250</v>
      </c>
      <c r="N754" s="5">
        <v>67182</v>
      </c>
      <c r="O754" s="7" t="s">
        <v>32</v>
      </c>
      <c r="P754" s="35"/>
      <c r="Q754" s="65">
        <f t="shared" si="179"/>
        <v>38</v>
      </c>
      <c r="R754" s="36">
        <f t="shared" si="180"/>
        <v>38</v>
      </c>
      <c r="S754" s="36">
        <f t="shared" si="181"/>
        <v>38</v>
      </c>
      <c r="T754" s="36">
        <f t="shared" si="182"/>
        <v>38</v>
      </c>
      <c r="U754" s="36">
        <f t="shared" si="193"/>
        <v>203.31399999999999</v>
      </c>
      <c r="V754" s="36">
        <f t="shared" si="183"/>
        <v>195.39319999999998</v>
      </c>
      <c r="W754" s="36">
        <f t="shared" si="184"/>
        <v>341.68989999999997</v>
      </c>
      <c r="X754" s="36">
        <f t="shared" si="185"/>
        <v>809.18549999999993</v>
      </c>
      <c r="Y754" s="36">
        <f t="shared" si="186"/>
        <v>845.14670000000001</v>
      </c>
      <c r="Z754" s="36">
        <f t="shared" si="187"/>
        <v>745.28750000000002</v>
      </c>
      <c r="AA754" s="36">
        <f t="shared" si="188"/>
        <v>432.72226000000001</v>
      </c>
      <c r="AB754" s="66">
        <f t="shared" si="189"/>
        <v>38</v>
      </c>
      <c r="AC754" s="19">
        <f t="shared" si="190"/>
        <v>80731.71428571429</v>
      </c>
      <c r="AD754" s="20">
        <f t="shared" si="191"/>
        <v>565122</v>
      </c>
      <c r="AE754" s="192">
        <f t="shared" si="192"/>
        <v>3762.7390599999999</v>
      </c>
    </row>
    <row r="755" spans="1:31" ht="15.4" x14ac:dyDescent="0.45">
      <c r="A755" s="4">
        <v>1</v>
      </c>
      <c r="B755" s="85">
        <v>84134945</v>
      </c>
      <c r="C755" s="91">
        <f t="shared" si="178"/>
        <v>0</v>
      </c>
      <c r="D755" s="5" t="s">
        <v>32</v>
      </c>
      <c r="E755" s="5" t="s">
        <v>32</v>
      </c>
      <c r="F755" s="5" t="s">
        <v>32</v>
      </c>
      <c r="G755" s="5" t="s">
        <v>32</v>
      </c>
      <c r="H755" s="5">
        <v>31830</v>
      </c>
      <c r="I755" s="5">
        <v>25550</v>
      </c>
      <c r="J755" s="5">
        <v>28970</v>
      </c>
      <c r="K755" s="5">
        <v>26120</v>
      </c>
      <c r="L755" s="52">
        <v>29700</v>
      </c>
      <c r="M755" s="5">
        <v>14230</v>
      </c>
      <c r="N755" s="5">
        <v>2563</v>
      </c>
      <c r="O755" s="7" t="s">
        <v>32</v>
      </c>
      <c r="P755" s="35"/>
      <c r="Q755" s="65">
        <f t="shared" si="179"/>
        <v>38</v>
      </c>
      <c r="R755" s="36">
        <f t="shared" si="180"/>
        <v>38</v>
      </c>
      <c r="S755" s="36">
        <f t="shared" si="181"/>
        <v>38</v>
      </c>
      <c r="T755" s="36">
        <f t="shared" si="182"/>
        <v>38</v>
      </c>
      <c r="U755" s="36">
        <f t="shared" si="193"/>
        <v>108.026</v>
      </c>
      <c r="V755" s="36">
        <f t="shared" si="183"/>
        <v>131.065</v>
      </c>
      <c r="W755" s="36">
        <f t="shared" si="184"/>
        <v>148.80709999999999</v>
      </c>
      <c r="X755" s="36">
        <f t="shared" si="185"/>
        <v>133.51599999999999</v>
      </c>
      <c r="Y755" s="36">
        <f t="shared" si="186"/>
        <v>154.23099999999999</v>
      </c>
      <c r="Z755" s="36">
        <f t="shared" si="187"/>
        <v>82.38900000000001</v>
      </c>
      <c r="AA755" s="36">
        <f t="shared" si="188"/>
        <v>43.638600000000004</v>
      </c>
      <c r="AB755" s="66">
        <f t="shared" si="189"/>
        <v>38</v>
      </c>
      <c r="AC755" s="19">
        <f t="shared" si="190"/>
        <v>22709</v>
      </c>
      <c r="AD755" s="20">
        <f t="shared" si="191"/>
        <v>158963</v>
      </c>
      <c r="AE755" s="192">
        <f t="shared" si="192"/>
        <v>991.67269999999996</v>
      </c>
    </row>
    <row r="756" spans="1:31" ht="15.4" x14ac:dyDescent="0.45">
      <c r="A756" s="4">
        <v>1</v>
      </c>
      <c r="B756" s="85">
        <v>84134946</v>
      </c>
      <c r="C756" s="91">
        <f t="shared" si="178"/>
        <v>0</v>
      </c>
      <c r="D756" s="5" t="s">
        <v>32</v>
      </c>
      <c r="E756" s="5" t="s">
        <v>32</v>
      </c>
      <c r="F756" s="5" t="s">
        <v>32</v>
      </c>
      <c r="G756" s="5" t="s">
        <v>32</v>
      </c>
      <c r="H756" s="5">
        <v>20620</v>
      </c>
      <c r="I756" s="5">
        <v>11270</v>
      </c>
      <c r="J756" s="5">
        <v>10690</v>
      </c>
      <c r="K756" s="5">
        <v>11670</v>
      </c>
      <c r="L756" s="52">
        <v>12658</v>
      </c>
      <c r="M756" s="5">
        <v>9658</v>
      </c>
      <c r="N756" s="5">
        <v>4640</v>
      </c>
      <c r="O756" s="7" t="s">
        <v>32</v>
      </c>
      <c r="P756" s="35"/>
      <c r="Q756" s="65">
        <f t="shared" si="179"/>
        <v>38</v>
      </c>
      <c r="R756" s="36">
        <f t="shared" si="180"/>
        <v>38</v>
      </c>
      <c r="S756" s="36">
        <f t="shared" si="181"/>
        <v>38</v>
      </c>
      <c r="T756" s="36">
        <f t="shared" si="182"/>
        <v>38</v>
      </c>
      <c r="U756" s="36">
        <f t="shared" si="193"/>
        <v>83.364000000000004</v>
      </c>
      <c r="V756" s="36">
        <f t="shared" si="183"/>
        <v>69.661000000000001</v>
      </c>
      <c r="W756" s="36">
        <f t="shared" si="184"/>
        <v>67.167000000000002</v>
      </c>
      <c r="X756" s="36">
        <f t="shared" si="185"/>
        <v>71.381</v>
      </c>
      <c r="Y756" s="36">
        <f t="shared" si="186"/>
        <v>75.629400000000004</v>
      </c>
      <c r="Z756" s="36">
        <f t="shared" si="187"/>
        <v>62.729399999999998</v>
      </c>
      <c r="AA756" s="36">
        <f t="shared" si="188"/>
        <v>48.207999999999998</v>
      </c>
      <c r="AB756" s="66">
        <f t="shared" si="189"/>
        <v>38</v>
      </c>
      <c r="AC756" s="19">
        <f t="shared" si="190"/>
        <v>11600.857142857143</v>
      </c>
      <c r="AD756" s="20">
        <f t="shared" si="191"/>
        <v>81206</v>
      </c>
      <c r="AE756" s="192">
        <f t="shared" si="192"/>
        <v>668.13980000000004</v>
      </c>
    </row>
    <row r="757" spans="1:31" ht="15.4" x14ac:dyDescent="0.45">
      <c r="A757" s="4">
        <v>1</v>
      </c>
      <c r="B757" s="85">
        <v>84134947</v>
      </c>
      <c r="C757" s="91">
        <f t="shared" si="178"/>
        <v>0</v>
      </c>
      <c r="D757" s="5" t="s">
        <v>32</v>
      </c>
      <c r="E757" s="5" t="s">
        <v>32</v>
      </c>
      <c r="F757" s="5" t="s">
        <v>32</v>
      </c>
      <c r="G757" s="5" t="s">
        <v>32</v>
      </c>
      <c r="H757" s="5">
        <v>22610</v>
      </c>
      <c r="I757" s="5">
        <v>17620</v>
      </c>
      <c r="J757" s="5">
        <v>22710</v>
      </c>
      <c r="K757" s="5">
        <v>24790</v>
      </c>
      <c r="L757" s="53">
        <v>33990</v>
      </c>
      <c r="M757" s="5">
        <v>28943</v>
      </c>
      <c r="N757" s="5">
        <v>19505</v>
      </c>
      <c r="O757" s="7" t="s">
        <v>32</v>
      </c>
      <c r="P757" s="35"/>
      <c r="Q757" s="65">
        <f t="shared" si="179"/>
        <v>38</v>
      </c>
      <c r="R757" s="36">
        <f t="shared" si="180"/>
        <v>38</v>
      </c>
      <c r="S757" s="36">
        <f t="shared" si="181"/>
        <v>38</v>
      </c>
      <c r="T757" s="36">
        <f t="shared" si="182"/>
        <v>38</v>
      </c>
      <c r="U757" s="36">
        <f t="shared" si="193"/>
        <v>87.742000000000004</v>
      </c>
      <c r="V757" s="36">
        <f t="shared" si="183"/>
        <v>96.965999999999994</v>
      </c>
      <c r="W757" s="36">
        <f t="shared" si="184"/>
        <v>118.85300000000001</v>
      </c>
      <c r="X757" s="36">
        <f t="shared" si="185"/>
        <v>127.797</v>
      </c>
      <c r="Y757" s="36">
        <f t="shared" si="186"/>
        <v>186.10569999999998</v>
      </c>
      <c r="Z757" s="36">
        <f t="shared" si="187"/>
        <v>148.60649000000001</v>
      </c>
      <c r="AA757" s="36">
        <f t="shared" si="188"/>
        <v>105.0715</v>
      </c>
      <c r="AB757" s="66">
        <f t="shared" si="189"/>
        <v>38</v>
      </c>
      <c r="AC757" s="19">
        <f t="shared" si="190"/>
        <v>24309.714285714286</v>
      </c>
      <c r="AD757" s="20">
        <f t="shared" si="191"/>
        <v>170168</v>
      </c>
      <c r="AE757" s="192">
        <f t="shared" si="192"/>
        <v>1061.1416899999999</v>
      </c>
    </row>
    <row r="758" spans="1:31" ht="15.4" x14ac:dyDescent="0.45">
      <c r="A758" s="4">
        <v>1</v>
      </c>
      <c r="B758" s="85">
        <v>84134948</v>
      </c>
      <c r="C758" s="91">
        <f t="shared" si="178"/>
        <v>0</v>
      </c>
      <c r="D758" s="5" t="s">
        <v>32</v>
      </c>
      <c r="E758" s="5" t="s">
        <v>32</v>
      </c>
      <c r="F758" s="5" t="s">
        <v>32</v>
      </c>
      <c r="G758" s="5" t="s">
        <v>32</v>
      </c>
      <c r="H758" s="5">
        <v>27420</v>
      </c>
      <c r="I758" s="5">
        <v>16050</v>
      </c>
      <c r="J758" s="5">
        <v>16790</v>
      </c>
      <c r="K758" s="5">
        <v>14360</v>
      </c>
      <c r="L758" s="54">
        <v>19393</v>
      </c>
      <c r="M758" s="5">
        <v>18866</v>
      </c>
      <c r="N758" s="5">
        <v>8416</v>
      </c>
      <c r="O758" s="7" t="s">
        <v>32</v>
      </c>
      <c r="P758" s="35"/>
      <c r="Q758" s="65">
        <f t="shared" si="179"/>
        <v>38</v>
      </c>
      <c r="R758" s="36">
        <f t="shared" si="180"/>
        <v>38</v>
      </c>
      <c r="S758" s="36">
        <f t="shared" si="181"/>
        <v>38</v>
      </c>
      <c r="T758" s="36">
        <f t="shared" si="182"/>
        <v>38</v>
      </c>
      <c r="U758" s="36">
        <f t="shared" si="193"/>
        <v>98.324000000000012</v>
      </c>
      <c r="V758" s="36">
        <f t="shared" si="183"/>
        <v>90.215000000000003</v>
      </c>
      <c r="W758" s="36">
        <f t="shared" si="184"/>
        <v>93.396999999999991</v>
      </c>
      <c r="X758" s="36">
        <f t="shared" si="185"/>
        <v>82.948000000000008</v>
      </c>
      <c r="Y758" s="36">
        <f t="shared" si="186"/>
        <v>104.5899</v>
      </c>
      <c r="Z758" s="36">
        <f t="shared" si="187"/>
        <v>102.32380000000001</v>
      </c>
      <c r="AA758" s="36">
        <f t="shared" si="188"/>
        <v>57.388800000000003</v>
      </c>
      <c r="AB758" s="66">
        <f t="shared" si="189"/>
        <v>38</v>
      </c>
      <c r="AC758" s="19">
        <f t="shared" si="190"/>
        <v>17327.857142857141</v>
      </c>
      <c r="AD758" s="20">
        <f t="shared" si="191"/>
        <v>121295</v>
      </c>
      <c r="AE758" s="192">
        <f t="shared" si="192"/>
        <v>819.18650000000002</v>
      </c>
    </row>
    <row r="759" spans="1:31" ht="15.4" x14ac:dyDescent="0.45">
      <c r="A759" s="4">
        <v>1</v>
      </c>
      <c r="B759" s="85">
        <v>84134949</v>
      </c>
      <c r="C759" s="91">
        <f t="shared" si="178"/>
        <v>0</v>
      </c>
      <c r="D759" s="5" t="s">
        <v>32</v>
      </c>
      <c r="E759" s="5" t="s">
        <v>32</v>
      </c>
      <c r="F759" s="5" t="s">
        <v>32</v>
      </c>
      <c r="G759" s="5" t="s">
        <v>32</v>
      </c>
      <c r="H759" s="5">
        <v>4120</v>
      </c>
      <c r="I759" s="5">
        <v>50</v>
      </c>
      <c r="J759" s="5">
        <v>6470</v>
      </c>
      <c r="K759" s="5" t="s">
        <v>32</v>
      </c>
      <c r="L759" s="52" t="s">
        <v>32</v>
      </c>
      <c r="M759" s="5">
        <v>81450</v>
      </c>
      <c r="N759" s="5">
        <v>24209</v>
      </c>
      <c r="O759" s="7" t="s">
        <v>32</v>
      </c>
      <c r="P759" s="35"/>
      <c r="Q759" s="65">
        <f t="shared" si="179"/>
        <v>38</v>
      </c>
      <c r="R759" s="36">
        <f t="shared" si="180"/>
        <v>38</v>
      </c>
      <c r="S759" s="36">
        <f t="shared" si="181"/>
        <v>38</v>
      </c>
      <c r="T759" s="36">
        <f t="shared" si="182"/>
        <v>38</v>
      </c>
      <c r="U759" s="36">
        <f t="shared" si="193"/>
        <v>47.064</v>
      </c>
      <c r="V759" s="36">
        <f t="shared" si="183"/>
        <v>38.11</v>
      </c>
      <c r="W759" s="36">
        <f t="shared" si="184"/>
        <v>52.234000000000002</v>
      </c>
      <c r="X759" s="36">
        <f t="shared" si="185"/>
        <v>38</v>
      </c>
      <c r="Y759" s="36">
        <f t="shared" si="186"/>
        <v>38</v>
      </c>
      <c r="Z759" s="36">
        <f t="shared" si="187"/>
        <v>538.73350000000005</v>
      </c>
      <c r="AA759" s="36">
        <f t="shared" si="188"/>
        <v>125.2987</v>
      </c>
      <c r="AB759" s="66">
        <f t="shared" si="189"/>
        <v>38</v>
      </c>
      <c r="AC759" s="19">
        <f t="shared" si="190"/>
        <v>23259.8</v>
      </c>
      <c r="AD759" s="20">
        <f t="shared" si="191"/>
        <v>116299</v>
      </c>
      <c r="AE759" s="192">
        <f t="shared" si="192"/>
        <v>1067.4402</v>
      </c>
    </row>
    <row r="760" spans="1:31" ht="15.4" x14ac:dyDescent="0.45">
      <c r="A760" s="4">
        <v>1</v>
      </c>
      <c r="B760" s="85">
        <v>84134950</v>
      </c>
      <c r="C760" s="91">
        <f t="shared" si="178"/>
        <v>0</v>
      </c>
      <c r="D760" s="5" t="s">
        <v>32</v>
      </c>
      <c r="E760" s="5" t="s">
        <v>32</v>
      </c>
      <c r="F760" s="5" t="s">
        <v>32</v>
      </c>
      <c r="G760" s="5" t="s">
        <v>32</v>
      </c>
      <c r="H760" s="5">
        <v>13490</v>
      </c>
      <c r="I760" s="5">
        <v>26960</v>
      </c>
      <c r="J760" s="5">
        <v>32810</v>
      </c>
      <c r="K760" s="5">
        <v>44310</v>
      </c>
      <c r="L760" s="52">
        <v>42030</v>
      </c>
      <c r="M760" s="5">
        <v>25381</v>
      </c>
      <c r="N760" s="5">
        <v>10331</v>
      </c>
      <c r="O760" s="7" t="s">
        <v>32</v>
      </c>
      <c r="P760" s="35"/>
      <c r="Q760" s="65">
        <f t="shared" si="179"/>
        <v>38</v>
      </c>
      <c r="R760" s="36">
        <f t="shared" si="180"/>
        <v>38</v>
      </c>
      <c r="S760" s="36">
        <f t="shared" si="181"/>
        <v>38</v>
      </c>
      <c r="T760" s="36">
        <f t="shared" si="182"/>
        <v>38</v>
      </c>
      <c r="U760" s="36">
        <f t="shared" si="193"/>
        <v>67.677999999999997</v>
      </c>
      <c r="V760" s="36">
        <f t="shared" si="183"/>
        <v>137.12800000000001</v>
      </c>
      <c r="W760" s="36">
        <f t="shared" si="184"/>
        <v>177.3383</v>
      </c>
      <c r="X760" s="36">
        <f t="shared" si="185"/>
        <v>262.7833</v>
      </c>
      <c r="Y760" s="36">
        <f t="shared" si="186"/>
        <v>245.84289999999999</v>
      </c>
      <c r="Z760" s="36">
        <f t="shared" si="187"/>
        <v>130.3383</v>
      </c>
      <c r="AA760" s="36">
        <f t="shared" si="188"/>
        <v>65.6233</v>
      </c>
      <c r="AB760" s="66">
        <f t="shared" si="189"/>
        <v>38</v>
      </c>
      <c r="AC760" s="19">
        <f t="shared" si="190"/>
        <v>27901.714285714286</v>
      </c>
      <c r="AD760" s="20">
        <f t="shared" si="191"/>
        <v>195312</v>
      </c>
      <c r="AE760" s="192">
        <f t="shared" si="192"/>
        <v>1276.7320999999999</v>
      </c>
    </row>
    <row r="761" spans="1:31" ht="15.4" x14ac:dyDescent="0.45">
      <c r="A761" s="4">
        <v>1</v>
      </c>
      <c r="B761" s="85">
        <v>84134951</v>
      </c>
      <c r="C761" s="91">
        <f t="shared" si="178"/>
        <v>0</v>
      </c>
      <c r="D761" s="5" t="s">
        <v>32</v>
      </c>
      <c r="E761" s="5" t="s">
        <v>32</v>
      </c>
      <c r="F761" s="5" t="s">
        <v>32</v>
      </c>
      <c r="G761" s="5" t="s">
        <v>32</v>
      </c>
      <c r="H761" s="5">
        <v>23070</v>
      </c>
      <c r="I761" s="5">
        <v>11960</v>
      </c>
      <c r="J761" s="5">
        <v>13400</v>
      </c>
      <c r="K761" s="5">
        <v>21600</v>
      </c>
      <c r="L761" s="52">
        <v>39010</v>
      </c>
      <c r="M761" s="5">
        <v>53834</v>
      </c>
      <c r="N761" s="5">
        <v>22908</v>
      </c>
      <c r="O761" s="7" t="s">
        <v>32</v>
      </c>
      <c r="P761" s="35"/>
      <c r="Q761" s="65">
        <f t="shared" si="179"/>
        <v>38</v>
      </c>
      <c r="R761" s="36">
        <f t="shared" si="180"/>
        <v>38</v>
      </c>
      <c r="S761" s="36">
        <f t="shared" si="181"/>
        <v>38</v>
      </c>
      <c r="T761" s="36">
        <f t="shared" si="182"/>
        <v>38</v>
      </c>
      <c r="U761" s="36">
        <f t="shared" si="193"/>
        <v>88.754000000000005</v>
      </c>
      <c r="V761" s="36">
        <f t="shared" si="183"/>
        <v>72.628</v>
      </c>
      <c r="W761" s="36">
        <f t="shared" si="184"/>
        <v>78.819999999999993</v>
      </c>
      <c r="X761" s="36">
        <f t="shared" si="185"/>
        <v>114.08</v>
      </c>
      <c r="Y761" s="36">
        <f t="shared" si="186"/>
        <v>223.40429999999998</v>
      </c>
      <c r="Z761" s="36">
        <f t="shared" si="187"/>
        <v>333.54661999999996</v>
      </c>
      <c r="AA761" s="36">
        <f t="shared" si="188"/>
        <v>119.70439999999999</v>
      </c>
      <c r="AB761" s="66">
        <f t="shared" si="189"/>
        <v>38</v>
      </c>
      <c r="AC761" s="19">
        <f t="shared" si="190"/>
        <v>26540.285714285714</v>
      </c>
      <c r="AD761" s="20">
        <f t="shared" si="191"/>
        <v>185782</v>
      </c>
      <c r="AE761" s="192">
        <f t="shared" si="192"/>
        <v>1220.93732</v>
      </c>
    </row>
    <row r="762" spans="1:31" ht="15.4" x14ac:dyDescent="0.45">
      <c r="A762" s="4">
        <v>1</v>
      </c>
      <c r="B762" s="85">
        <v>84134952</v>
      </c>
      <c r="C762" s="91">
        <f t="shared" si="178"/>
        <v>0</v>
      </c>
      <c r="D762" s="5" t="s">
        <v>32</v>
      </c>
      <c r="E762" s="5" t="s">
        <v>32</v>
      </c>
      <c r="F762" s="5" t="s">
        <v>32</v>
      </c>
      <c r="G762" s="5" t="s">
        <v>32</v>
      </c>
      <c r="H762" s="5">
        <v>27360</v>
      </c>
      <c r="I762" s="5">
        <v>40880</v>
      </c>
      <c r="J762" s="5">
        <v>54040</v>
      </c>
      <c r="K762" s="5">
        <v>37830</v>
      </c>
      <c r="L762" s="52">
        <v>37770</v>
      </c>
      <c r="M762" s="5">
        <v>29720</v>
      </c>
      <c r="N762" s="5">
        <v>14373</v>
      </c>
      <c r="O762" s="7" t="s">
        <v>32</v>
      </c>
      <c r="P762" s="35"/>
      <c r="Q762" s="65">
        <f t="shared" si="179"/>
        <v>38</v>
      </c>
      <c r="R762" s="36">
        <f t="shared" si="180"/>
        <v>38</v>
      </c>
      <c r="S762" s="36">
        <f t="shared" si="181"/>
        <v>38</v>
      </c>
      <c r="T762" s="36">
        <f t="shared" si="182"/>
        <v>38</v>
      </c>
      <c r="U762" s="36">
        <f t="shared" si="193"/>
        <v>98.192000000000007</v>
      </c>
      <c r="V762" s="36">
        <f t="shared" si="183"/>
        <v>237.29840000000002</v>
      </c>
      <c r="W762" s="36">
        <f t="shared" si="184"/>
        <v>335.07719999999995</v>
      </c>
      <c r="X762" s="36">
        <f t="shared" si="185"/>
        <v>214.6369</v>
      </c>
      <c r="Y762" s="36">
        <f t="shared" si="186"/>
        <v>214.19110000000001</v>
      </c>
      <c r="Z762" s="36">
        <f t="shared" si="187"/>
        <v>154.37959999999998</v>
      </c>
      <c r="AA762" s="36">
        <f t="shared" si="188"/>
        <v>83.003900000000002</v>
      </c>
      <c r="AB762" s="66">
        <f t="shared" si="189"/>
        <v>38</v>
      </c>
      <c r="AC762" s="19">
        <f t="shared" si="190"/>
        <v>34567.571428571428</v>
      </c>
      <c r="AD762" s="20">
        <f t="shared" si="191"/>
        <v>241973</v>
      </c>
      <c r="AE762" s="192">
        <f t="shared" si="192"/>
        <v>1526.7791</v>
      </c>
    </row>
    <row r="763" spans="1:31" ht="15.4" x14ac:dyDescent="0.45">
      <c r="A763" s="4">
        <v>1</v>
      </c>
      <c r="B763" s="85">
        <v>84794492</v>
      </c>
      <c r="C763" s="91">
        <f t="shared" si="178"/>
        <v>0</v>
      </c>
      <c r="D763" s="5" t="s">
        <v>32</v>
      </c>
      <c r="E763" s="5" t="s">
        <v>32</v>
      </c>
      <c r="F763" s="5" t="s">
        <v>32</v>
      </c>
      <c r="G763" s="5" t="s">
        <v>32</v>
      </c>
      <c r="H763" s="5">
        <v>7760</v>
      </c>
      <c r="I763" s="5">
        <v>14600</v>
      </c>
      <c r="J763" s="5">
        <v>20840</v>
      </c>
      <c r="K763" s="5">
        <v>20770</v>
      </c>
      <c r="L763" s="52">
        <v>23130</v>
      </c>
      <c r="M763" s="5">
        <v>15030</v>
      </c>
      <c r="N763" s="5">
        <v>420</v>
      </c>
      <c r="O763" s="7" t="s">
        <v>32</v>
      </c>
      <c r="P763" s="35"/>
      <c r="Q763" s="65">
        <f t="shared" si="179"/>
        <v>38</v>
      </c>
      <c r="R763" s="36">
        <f t="shared" si="180"/>
        <v>38</v>
      </c>
      <c r="S763" s="36">
        <f t="shared" si="181"/>
        <v>38</v>
      </c>
      <c r="T763" s="36">
        <f t="shared" si="182"/>
        <v>38</v>
      </c>
      <c r="U763" s="36">
        <f t="shared" si="193"/>
        <v>55.072000000000003</v>
      </c>
      <c r="V763" s="36">
        <f t="shared" si="183"/>
        <v>83.98</v>
      </c>
      <c r="W763" s="36">
        <f t="shared" si="184"/>
        <v>110.812</v>
      </c>
      <c r="X763" s="36">
        <f t="shared" si="185"/>
        <v>110.511</v>
      </c>
      <c r="Y763" s="36">
        <f t="shared" si="186"/>
        <v>120.65899999999999</v>
      </c>
      <c r="Z763" s="36">
        <f t="shared" si="187"/>
        <v>85.829000000000008</v>
      </c>
      <c r="AA763" s="36">
        <f t="shared" si="188"/>
        <v>38.923999999999999</v>
      </c>
      <c r="AB763" s="66">
        <f t="shared" si="189"/>
        <v>38</v>
      </c>
      <c r="AC763" s="19">
        <f t="shared" si="190"/>
        <v>14650</v>
      </c>
      <c r="AD763" s="20">
        <f t="shared" si="191"/>
        <v>102550</v>
      </c>
      <c r="AE763" s="192">
        <f t="shared" si="192"/>
        <v>795.78700000000003</v>
      </c>
    </row>
    <row r="764" spans="1:31" ht="15.4" x14ac:dyDescent="0.45">
      <c r="A764" s="4">
        <v>1</v>
      </c>
      <c r="B764" s="85">
        <v>84794493</v>
      </c>
      <c r="C764" s="91">
        <f t="shared" si="178"/>
        <v>0</v>
      </c>
      <c r="D764" s="5" t="s">
        <v>32</v>
      </c>
      <c r="E764" s="5" t="s">
        <v>32</v>
      </c>
      <c r="F764" s="5" t="s">
        <v>32</v>
      </c>
      <c r="G764" s="5" t="s">
        <v>32</v>
      </c>
      <c r="H764" s="5">
        <v>26990</v>
      </c>
      <c r="I764" s="5">
        <v>9400</v>
      </c>
      <c r="J764" s="5">
        <v>16510</v>
      </c>
      <c r="K764" s="5">
        <v>26440</v>
      </c>
      <c r="L764" s="52">
        <v>33950</v>
      </c>
      <c r="M764" s="5">
        <v>62086</v>
      </c>
      <c r="N764" s="5">
        <v>11557</v>
      </c>
      <c r="O764" s="7" t="s">
        <v>32</v>
      </c>
      <c r="P764" s="35"/>
      <c r="Q764" s="65">
        <f t="shared" si="179"/>
        <v>38</v>
      </c>
      <c r="R764" s="36">
        <f t="shared" si="180"/>
        <v>38</v>
      </c>
      <c r="S764" s="36">
        <f t="shared" si="181"/>
        <v>38</v>
      </c>
      <c r="T764" s="36">
        <f t="shared" si="182"/>
        <v>38</v>
      </c>
      <c r="U764" s="36">
        <f t="shared" si="193"/>
        <v>97.378</v>
      </c>
      <c r="V764" s="36">
        <f t="shared" si="183"/>
        <v>61.620000000000005</v>
      </c>
      <c r="W764" s="36">
        <f t="shared" si="184"/>
        <v>92.192999999999998</v>
      </c>
      <c r="X764" s="36">
        <f t="shared" si="185"/>
        <v>134.892</v>
      </c>
      <c r="Y764" s="36">
        <f t="shared" si="186"/>
        <v>185.80849999999998</v>
      </c>
      <c r="Z764" s="36">
        <f t="shared" si="187"/>
        <v>394.85897999999997</v>
      </c>
      <c r="AA764" s="36">
        <f t="shared" si="188"/>
        <v>70.895099999999999</v>
      </c>
      <c r="AB764" s="66">
        <f t="shared" si="189"/>
        <v>38</v>
      </c>
      <c r="AC764" s="19">
        <f t="shared" si="190"/>
        <v>26704.714285714286</v>
      </c>
      <c r="AD764" s="20">
        <f t="shared" si="191"/>
        <v>186933</v>
      </c>
      <c r="AE764" s="192">
        <f t="shared" si="192"/>
        <v>1227.6455799999999</v>
      </c>
    </row>
    <row r="765" spans="1:31" ht="15.4" x14ac:dyDescent="0.45">
      <c r="A765" s="4">
        <v>1</v>
      </c>
      <c r="B765" s="85">
        <v>84794494</v>
      </c>
      <c r="C765" s="91">
        <f t="shared" si="178"/>
        <v>0</v>
      </c>
      <c r="D765" s="5" t="s">
        <v>32</v>
      </c>
      <c r="E765" s="5" t="s">
        <v>32</v>
      </c>
      <c r="F765" s="5" t="s">
        <v>32</v>
      </c>
      <c r="G765" s="5" t="s">
        <v>32</v>
      </c>
      <c r="H765" s="5">
        <v>18370</v>
      </c>
      <c r="I765" s="5">
        <v>7370</v>
      </c>
      <c r="J765" s="5">
        <v>28980</v>
      </c>
      <c r="K765" s="5">
        <v>30260</v>
      </c>
      <c r="L765" s="52">
        <v>41080</v>
      </c>
      <c r="M765" s="5">
        <v>26450</v>
      </c>
      <c r="N765" s="5">
        <v>5545</v>
      </c>
      <c r="O765" s="7" t="s">
        <v>32</v>
      </c>
      <c r="P765" s="35"/>
      <c r="Q765" s="65">
        <f t="shared" si="179"/>
        <v>38</v>
      </c>
      <c r="R765" s="36">
        <f t="shared" si="180"/>
        <v>38</v>
      </c>
      <c r="S765" s="36">
        <f t="shared" si="181"/>
        <v>38</v>
      </c>
      <c r="T765" s="36">
        <f t="shared" si="182"/>
        <v>38</v>
      </c>
      <c r="U765" s="36">
        <f t="shared" si="193"/>
        <v>78.414000000000016</v>
      </c>
      <c r="V765" s="36">
        <f t="shared" si="183"/>
        <v>54.213999999999999</v>
      </c>
      <c r="W765" s="36">
        <f t="shared" si="184"/>
        <v>148.88139999999999</v>
      </c>
      <c r="X765" s="36">
        <f t="shared" si="185"/>
        <v>158.39179999999999</v>
      </c>
      <c r="Y765" s="36">
        <f t="shared" si="186"/>
        <v>238.78440000000001</v>
      </c>
      <c r="Z765" s="36">
        <f t="shared" si="187"/>
        <v>134.935</v>
      </c>
      <c r="AA765" s="36">
        <f t="shared" si="188"/>
        <v>50.198999999999998</v>
      </c>
      <c r="AB765" s="66">
        <f t="shared" si="189"/>
        <v>38</v>
      </c>
      <c r="AC765" s="19">
        <f t="shared" si="190"/>
        <v>22579.285714285714</v>
      </c>
      <c r="AD765" s="20">
        <f t="shared" si="191"/>
        <v>158055</v>
      </c>
      <c r="AE765" s="192">
        <f t="shared" si="192"/>
        <v>1053.8195999999998</v>
      </c>
    </row>
    <row r="766" spans="1:31" ht="15.4" x14ac:dyDescent="0.45">
      <c r="A766" s="4">
        <v>1</v>
      </c>
      <c r="B766" s="85">
        <v>84794495</v>
      </c>
      <c r="C766" s="91">
        <f t="shared" si="178"/>
        <v>0</v>
      </c>
      <c r="D766" s="5" t="s">
        <v>32</v>
      </c>
      <c r="E766" s="5" t="s">
        <v>32</v>
      </c>
      <c r="F766" s="5" t="s">
        <v>32</v>
      </c>
      <c r="G766" s="5" t="s">
        <v>32</v>
      </c>
      <c r="H766" s="5">
        <v>24070</v>
      </c>
      <c r="I766" s="5">
        <v>24670</v>
      </c>
      <c r="J766" s="5">
        <v>26150</v>
      </c>
      <c r="K766" s="5">
        <v>29700</v>
      </c>
      <c r="L766" s="52">
        <v>53767</v>
      </c>
      <c r="M766" s="5">
        <v>56203</v>
      </c>
      <c r="N766" s="5">
        <v>3384</v>
      </c>
      <c r="O766" s="7" t="s">
        <v>32</v>
      </c>
      <c r="P766" s="35"/>
      <c r="Q766" s="65">
        <f t="shared" si="179"/>
        <v>38</v>
      </c>
      <c r="R766" s="36">
        <f t="shared" si="180"/>
        <v>38</v>
      </c>
      <c r="S766" s="36">
        <f t="shared" si="181"/>
        <v>38</v>
      </c>
      <c r="T766" s="36">
        <f t="shared" si="182"/>
        <v>38</v>
      </c>
      <c r="U766" s="36">
        <f t="shared" si="193"/>
        <v>90.954000000000008</v>
      </c>
      <c r="V766" s="36">
        <f t="shared" si="183"/>
        <v>127.28100000000001</v>
      </c>
      <c r="W766" s="36">
        <f t="shared" si="184"/>
        <v>133.64499999999998</v>
      </c>
      <c r="X766" s="36">
        <f t="shared" si="185"/>
        <v>154.23099999999999</v>
      </c>
      <c r="Y766" s="36">
        <f t="shared" si="186"/>
        <v>333.04881</v>
      </c>
      <c r="Z766" s="36">
        <f t="shared" si="187"/>
        <v>351.14828999999997</v>
      </c>
      <c r="AA766" s="36">
        <f t="shared" si="188"/>
        <v>45.444800000000001</v>
      </c>
      <c r="AB766" s="66">
        <f t="shared" si="189"/>
        <v>38</v>
      </c>
      <c r="AC766" s="19">
        <f t="shared" si="190"/>
        <v>31134.857142857141</v>
      </c>
      <c r="AD766" s="20">
        <f t="shared" si="191"/>
        <v>217944</v>
      </c>
      <c r="AE766" s="192">
        <f t="shared" si="192"/>
        <v>1425.7529</v>
      </c>
    </row>
    <row r="767" spans="1:31" ht="15.4" x14ac:dyDescent="0.45">
      <c r="A767" s="4">
        <v>1</v>
      </c>
      <c r="B767" s="85">
        <v>84794496</v>
      </c>
      <c r="C767" s="91">
        <f t="shared" si="178"/>
        <v>0</v>
      </c>
      <c r="D767" s="5" t="s">
        <v>32</v>
      </c>
      <c r="E767" s="5" t="s">
        <v>32</v>
      </c>
      <c r="F767" s="5" t="s">
        <v>32</v>
      </c>
      <c r="G767" s="5" t="s">
        <v>32</v>
      </c>
      <c r="H767" s="5">
        <v>28670</v>
      </c>
      <c r="I767" s="5">
        <v>12050</v>
      </c>
      <c r="J767" s="5">
        <v>13240</v>
      </c>
      <c r="K767" s="5">
        <v>20230</v>
      </c>
      <c r="L767" s="52">
        <v>15450</v>
      </c>
      <c r="M767" s="5">
        <v>13080</v>
      </c>
      <c r="N767" s="5">
        <v>6135</v>
      </c>
      <c r="O767" s="7" t="s">
        <v>32</v>
      </c>
      <c r="P767" s="35"/>
      <c r="Q767" s="65">
        <f t="shared" si="179"/>
        <v>38</v>
      </c>
      <c r="R767" s="36">
        <f t="shared" si="180"/>
        <v>38</v>
      </c>
      <c r="S767" s="36">
        <f t="shared" si="181"/>
        <v>38</v>
      </c>
      <c r="T767" s="36">
        <f t="shared" si="182"/>
        <v>38</v>
      </c>
      <c r="U767" s="36">
        <f t="shared" si="193"/>
        <v>101.07400000000001</v>
      </c>
      <c r="V767" s="36">
        <f t="shared" si="183"/>
        <v>73.015000000000001</v>
      </c>
      <c r="W767" s="36">
        <f t="shared" si="184"/>
        <v>78.132000000000005</v>
      </c>
      <c r="X767" s="36">
        <f t="shared" si="185"/>
        <v>108.18899999999999</v>
      </c>
      <c r="Y767" s="36">
        <f t="shared" si="186"/>
        <v>87.634999999999991</v>
      </c>
      <c r="Z767" s="36">
        <f t="shared" si="187"/>
        <v>77.444000000000003</v>
      </c>
      <c r="AA767" s="36">
        <f t="shared" si="188"/>
        <v>51.497</v>
      </c>
      <c r="AB767" s="66">
        <f t="shared" si="189"/>
        <v>38</v>
      </c>
      <c r="AC767" s="19">
        <f t="shared" si="190"/>
        <v>15550.714285714286</v>
      </c>
      <c r="AD767" s="20">
        <f t="shared" si="191"/>
        <v>108855</v>
      </c>
      <c r="AE767" s="192">
        <f t="shared" si="192"/>
        <v>766.98599999999988</v>
      </c>
    </row>
    <row r="768" spans="1:31" ht="15.4" x14ac:dyDescent="0.45">
      <c r="A768" s="4">
        <v>1</v>
      </c>
      <c r="B768" s="85">
        <v>84794497</v>
      </c>
      <c r="C768" s="91">
        <f t="shared" si="178"/>
        <v>0</v>
      </c>
      <c r="D768" s="5" t="s">
        <v>32</v>
      </c>
      <c r="E768" s="5" t="s">
        <v>32</v>
      </c>
      <c r="F768" s="5" t="s">
        <v>32</v>
      </c>
      <c r="G768" s="5" t="s">
        <v>32</v>
      </c>
      <c r="H768" s="5">
        <v>1060</v>
      </c>
      <c r="I768" s="5">
        <v>510</v>
      </c>
      <c r="J768" s="5">
        <v>1140</v>
      </c>
      <c r="K768" s="5">
        <v>18520</v>
      </c>
      <c r="L768" s="52">
        <v>5820</v>
      </c>
      <c r="M768" s="5">
        <v>2380</v>
      </c>
      <c r="N768" s="5">
        <v>2445</v>
      </c>
      <c r="O768" s="7" t="s">
        <v>32</v>
      </c>
      <c r="P768" s="35"/>
      <c r="Q768" s="65">
        <f t="shared" si="179"/>
        <v>38</v>
      </c>
      <c r="R768" s="36">
        <f t="shared" si="180"/>
        <v>38</v>
      </c>
      <c r="S768" s="36">
        <f t="shared" si="181"/>
        <v>38</v>
      </c>
      <c r="T768" s="36">
        <f t="shared" si="182"/>
        <v>38</v>
      </c>
      <c r="U768" s="36">
        <f t="shared" si="193"/>
        <v>40.332000000000001</v>
      </c>
      <c r="V768" s="36">
        <f t="shared" si="183"/>
        <v>39.122</v>
      </c>
      <c r="W768" s="36">
        <f t="shared" si="184"/>
        <v>40.508000000000003</v>
      </c>
      <c r="X768" s="36">
        <f t="shared" si="185"/>
        <v>100.836</v>
      </c>
      <c r="Y768" s="36">
        <f t="shared" si="186"/>
        <v>50.804000000000002</v>
      </c>
      <c r="Z768" s="36">
        <f t="shared" si="187"/>
        <v>43.235999999999997</v>
      </c>
      <c r="AA768" s="36">
        <f t="shared" si="188"/>
        <v>43.378999999999998</v>
      </c>
      <c r="AB768" s="66">
        <f t="shared" si="189"/>
        <v>38</v>
      </c>
      <c r="AC768" s="19">
        <f t="shared" si="190"/>
        <v>4553.5714285714284</v>
      </c>
      <c r="AD768" s="20">
        <f t="shared" si="191"/>
        <v>31875</v>
      </c>
      <c r="AE768" s="192">
        <f t="shared" si="192"/>
        <v>548.21699999999998</v>
      </c>
    </row>
    <row r="769" spans="1:31" ht="15.4" x14ac:dyDescent="0.45">
      <c r="A769" s="4">
        <v>1</v>
      </c>
      <c r="B769" s="85">
        <v>84794510</v>
      </c>
      <c r="C769" s="91">
        <f t="shared" si="178"/>
        <v>0</v>
      </c>
      <c r="D769" s="5" t="s">
        <v>32</v>
      </c>
      <c r="E769" s="5" t="s">
        <v>32</v>
      </c>
      <c r="F769" s="5" t="s">
        <v>32</v>
      </c>
      <c r="G769" s="5" t="s">
        <v>32</v>
      </c>
      <c r="H769" s="5">
        <v>7530</v>
      </c>
      <c r="I769" s="5" t="s">
        <v>32</v>
      </c>
      <c r="J769" s="5">
        <v>3310</v>
      </c>
      <c r="K769" s="5">
        <v>3570</v>
      </c>
      <c r="L769" s="52">
        <v>3880</v>
      </c>
      <c r="M769" s="5">
        <v>2440</v>
      </c>
      <c r="N769" s="5">
        <v>2880</v>
      </c>
      <c r="O769" s="7" t="s">
        <v>32</v>
      </c>
      <c r="P769" s="35"/>
      <c r="Q769" s="65">
        <f t="shared" si="179"/>
        <v>38</v>
      </c>
      <c r="R769" s="36">
        <f t="shared" si="180"/>
        <v>38</v>
      </c>
      <c r="S769" s="36">
        <f t="shared" si="181"/>
        <v>38</v>
      </c>
      <c r="T769" s="36">
        <f t="shared" si="182"/>
        <v>38</v>
      </c>
      <c r="U769" s="36">
        <f t="shared" si="193"/>
        <v>54.566000000000003</v>
      </c>
      <c r="V769" s="36">
        <f t="shared" si="183"/>
        <v>38</v>
      </c>
      <c r="W769" s="36">
        <f t="shared" si="184"/>
        <v>45.282000000000004</v>
      </c>
      <c r="X769" s="36">
        <f t="shared" si="185"/>
        <v>45.853999999999999</v>
      </c>
      <c r="Y769" s="36">
        <f t="shared" si="186"/>
        <v>46.536000000000001</v>
      </c>
      <c r="Z769" s="36">
        <f t="shared" si="187"/>
        <v>43.368000000000002</v>
      </c>
      <c r="AA769" s="36">
        <f t="shared" si="188"/>
        <v>44.335999999999999</v>
      </c>
      <c r="AB769" s="66">
        <f t="shared" si="189"/>
        <v>38</v>
      </c>
      <c r="AC769" s="19">
        <f t="shared" si="190"/>
        <v>3935</v>
      </c>
      <c r="AD769" s="20">
        <f t="shared" si="191"/>
        <v>23610</v>
      </c>
      <c r="AE769" s="192">
        <f t="shared" si="192"/>
        <v>507.94200000000001</v>
      </c>
    </row>
    <row r="770" spans="1:31" ht="15.4" x14ac:dyDescent="0.45">
      <c r="A770" s="4">
        <v>1</v>
      </c>
      <c r="B770" s="85">
        <v>84794512</v>
      </c>
      <c r="C770" s="91">
        <f t="shared" si="178"/>
        <v>0</v>
      </c>
      <c r="D770" s="5" t="s">
        <v>32</v>
      </c>
      <c r="E770" s="5" t="s">
        <v>32</v>
      </c>
      <c r="F770" s="5" t="s">
        <v>32</v>
      </c>
      <c r="G770" s="5" t="s">
        <v>32</v>
      </c>
      <c r="H770" s="5">
        <v>15280</v>
      </c>
      <c r="I770" s="5">
        <v>2930</v>
      </c>
      <c r="J770" s="5">
        <v>4760</v>
      </c>
      <c r="K770" s="5">
        <v>5890</v>
      </c>
      <c r="L770" s="52">
        <v>5200</v>
      </c>
      <c r="M770" s="5">
        <v>1160</v>
      </c>
      <c r="N770" s="5">
        <v>3775</v>
      </c>
      <c r="O770" s="7" t="s">
        <v>32</v>
      </c>
      <c r="P770" s="35"/>
      <c r="Q770" s="65">
        <f t="shared" si="179"/>
        <v>38</v>
      </c>
      <c r="R770" s="36">
        <f t="shared" si="180"/>
        <v>38</v>
      </c>
      <c r="S770" s="36">
        <f t="shared" si="181"/>
        <v>38</v>
      </c>
      <c r="T770" s="36">
        <f t="shared" si="182"/>
        <v>38</v>
      </c>
      <c r="U770" s="36">
        <f t="shared" si="193"/>
        <v>71.616</v>
      </c>
      <c r="V770" s="36">
        <f t="shared" si="183"/>
        <v>44.445999999999998</v>
      </c>
      <c r="W770" s="36">
        <f t="shared" si="184"/>
        <v>48.472000000000001</v>
      </c>
      <c r="X770" s="36">
        <f t="shared" si="185"/>
        <v>50.957999999999998</v>
      </c>
      <c r="Y770" s="36">
        <f t="shared" si="186"/>
        <v>49.44</v>
      </c>
      <c r="Z770" s="36">
        <f t="shared" si="187"/>
        <v>40.552</v>
      </c>
      <c r="AA770" s="36">
        <f t="shared" si="188"/>
        <v>46.305</v>
      </c>
      <c r="AB770" s="66">
        <f t="shared" si="189"/>
        <v>38</v>
      </c>
      <c r="AC770" s="19">
        <f t="shared" si="190"/>
        <v>5570.7142857142853</v>
      </c>
      <c r="AD770" s="20">
        <f t="shared" si="191"/>
        <v>38995</v>
      </c>
      <c r="AE770" s="192">
        <f t="shared" si="192"/>
        <v>541.78899999999999</v>
      </c>
    </row>
    <row r="771" spans="1:31" ht="15.4" x14ac:dyDescent="0.45">
      <c r="A771" s="4">
        <v>1</v>
      </c>
      <c r="B771" s="85">
        <v>84794513</v>
      </c>
      <c r="C771" s="91">
        <f t="shared" si="178"/>
        <v>0</v>
      </c>
      <c r="D771" s="5" t="s">
        <v>32</v>
      </c>
      <c r="E771" s="5" t="s">
        <v>32</v>
      </c>
      <c r="F771" s="5" t="s">
        <v>32</v>
      </c>
      <c r="G771" s="5" t="s">
        <v>32</v>
      </c>
      <c r="H771" s="5">
        <v>11090</v>
      </c>
      <c r="I771" s="5">
        <v>1240</v>
      </c>
      <c r="J771" s="5">
        <v>690</v>
      </c>
      <c r="K771" s="5">
        <v>600</v>
      </c>
      <c r="L771" s="52">
        <v>840</v>
      </c>
      <c r="M771" s="5">
        <v>420</v>
      </c>
      <c r="N771" s="5">
        <v>991</v>
      </c>
      <c r="O771" s="7" t="s">
        <v>32</v>
      </c>
      <c r="P771" s="35"/>
      <c r="Q771" s="65">
        <f t="shared" si="179"/>
        <v>38</v>
      </c>
      <c r="R771" s="36">
        <f t="shared" si="180"/>
        <v>38</v>
      </c>
      <c r="S771" s="36">
        <f t="shared" si="181"/>
        <v>38</v>
      </c>
      <c r="T771" s="36">
        <f t="shared" si="182"/>
        <v>38</v>
      </c>
      <c r="U771" s="36">
        <f t="shared" si="193"/>
        <v>62.398000000000003</v>
      </c>
      <c r="V771" s="36">
        <f t="shared" si="183"/>
        <v>40.728000000000002</v>
      </c>
      <c r="W771" s="36">
        <f t="shared" si="184"/>
        <v>39.518000000000001</v>
      </c>
      <c r="X771" s="36">
        <f t="shared" si="185"/>
        <v>39.32</v>
      </c>
      <c r="Y771" s="36">
        <f t="shared" si="186"/>
        <v>39.847999999999999</v>
      </c>
      <c r="Z771" s="36">
        <f t="shared" si="187"/>
        <v>38.923999999999999</v>
      </c>
      <c r="AA771" s="36">
        <f t="shared" si="188"/>
        <v>40.180199999999999</v>
      </c>
      <c r="AB771" s="66">
        <f t="shared" si="189"/>
        <v>38</v>
      </c>
      <c r="AC771" s="19">
        <f t="shared" si="190"/>
        <v>2267.2857142857142</v>
      </c>
      <c r="AD771" s="20">
        <f t="shared" si="191"/>
        <v>15871</v>
      </c>
      <c r="AE771" s="192">
        <f t="shared" si="192"/>
        <v>490.9162</v>
      </c>
    </row>
    <row r="772" spans="1:31" ht="15.4" x14ac:dyDescent="0.45">
      <c r="A772" s="4">
        <v>1</v>
      </c>
      <c r="B772" s="85">
        <v>84794514</v>
      </c>
      <c r="C772" s="91">
        <f t="shared" si="178"/>
        <v>0</v>
      </c>
      <c r="D772" s="5" t="s">
        <v>32</v>
      </c>
      <c r="E772" s="5" t="s">
        <v>32</v>
      </c>
      <c r="F772" s="5">
        <v>10000</v>
      </c>
      <c r="G772" s="5" t="s">
        <v>32</v>
      </c>
      <c r="H772" s="5">
        <v>2600</v>
      </c>
      <c r="I772" s="5" t="s">
        <v>32</v>
      </c>
      <c r="J772" s="5">
        <v>43730</v>
      </c>
      <c r="K772" s="5" t="s">
        <v>32</v>
      </c>
      <c r="L772" s="52">
        <v>5200</v>
      </c>
      <c r="M772" s="5">
        <v>70</v>
      </c>
      <c r="N772" s="5">
        <v>1622</v>
      </c>
      <c r="O772" s="7" t="s">
        <v>32</v>
      </c>
      <c r="P772" s="35"/>
      <c r="Q772" s="65">
        <f t="shared" si="179"/>
        <v>38</v>
      </c>
      <c r="R772" s="36">
        <f t="shared" si="180"/>
        <v>38</v>
      </c>
      <c r="S772" s="36">
        <f t="shared" si="181"/>
        <v>64.2</v>
      </c>
      <c r="T772" s="36">
        <f t="shared" si="182"/>
        <v>38</v>
      </c>
      <c r="U772" s="36">
        <f t="shared" si="193"/>
        <v>43.72</v>
      </c>
      <c r="V772" s="36">
        <f t="shared" si="183"/>
        <v>38</v>
      </c>
      <c r="W772" s="36">
        <f t="shared" si="184"/>
        <v>258.47389999999996</v>
      </c>
      <c r="X772" s="36">
        <f t="shared" si="185"/>
        <v>38</v>
      </c>
      <c r="Y772" s="36">
        <f t="shared" si="186"/>
        <v>49.44</v>
      </c>
      <c r="Z772" s="36">
        <f t="shared" si="187"/>
        <v>38.154000000000003</v>
      </c>
      <c r="AA772" s="36">
        <f t="shared" si="188"/>
        <v>41.568399999999997</v>
      </c>
      <c r="AB772" s="66">
        <f t="shared" si="189"/>
        <v>38</v>
      </c>
      <c r="AC772" s="19">
        <f t="shared" si="190"/>
        <v>10537</v>
      </c>
      <c r="AD772" s="20">
        <f t="shared" si="191"/>
        <v>63222</v>
      </c>
      <c r="AE772" s="192">
        <f t="shared" si="192"/>
        <v>723.55629999999985</v>
      </c>
    </row>
    <row r="773" spans="1:31" ht="15.4" x14ac:dyDescent="0.45">
      <c r="A773" s="4">
        <v>1</v>
      </c>
      <c r="B773" s="85">
        <v>84794515</v>
      </c>
      <c r="C773" s="91">
        <f t="shared" si="178"/>
        <v>0</v>
      </c>
      <c r="D773" s="5" t="s">
        <v>32</v>
      </c>
      <c r="E773" s="5" t="s">
        <v>32</v>
      </c>
      <c r="F773" s="5" t="s">
        <v>32</v>
      </c>
      <c r="G773" s="5" t="s">
        <v>32</v>
      </c>
      <c r="H773" s="5">
        <v>6440</v>
      </c>
      <c r="I773" s="5">
        <v>12270</v>
      </c>
      <c r="J773" s="5">
        <v>15710</v>
      </c>
      <c r="K773" s="5">
        <v>25140</v>
      </c>
      <c r="L773" s="52">
        <v>22010</v>
      </c>
      <c r="M773" s="5">
        <v>14090</v>
      </c>
      <c r="N773" s="5">
        <v>2386</v>
      </c>
      <c r="O773" s="7" t="s">
        <v>32</v>
      </c>
      <c r="P773" s="35"/>
      <c r="Q773" s="65">
        <f t="shared" si="179"/>
        <v>38</v>
      </c>
      <c r="R773" s="36">
        <f t="shared" si="180"/>
        <v>38</v>
      </c>
      <c r="S773" s="36">
        <f t="shared" si="181"/>
        <v>38</v>
      </c>
      <c r="T773" s="36">
        <f t="shared" si="182"/>
        <v>38</v>
      </c>
      <c r="U773" s="36">
        <f t="shared" si="193"/>
        <v>52.168000000000006</v>
      </c>
      <c r="V773" s="36">
        <f t="shared" si="183"/>
        <v>73.960999999999999</v>
      </c>
      <c r="W773" s="36">
        <f t="shared" si="184"/>
        <v>88.753</v>
      </c>
      <c r="X773" s="36">
        <f t="shared" si="185"/>
        <v>129.30199999999999</v>
      </c>
      <c r="Y773" s="36">
        <f t="shared" si="186"/>
        <v>115.84299999999999</v>
      </c>
      <c r="Z773" s="36">
        <f t="shared" si="187"/>
        <v>81.787000000000006</v>
      </c>
      <c r="AA773" s="36">
        <f t="shared" si="188"/>
        <v>43.249200000000002</v>
      </c>
      <c r="AB773" s="66">
        <f t="shared" si="189"/>
        <v>38</v>
      </c>
      <c r="AC773" s="19">
        <f t="shared" si="190"/>
        <v>14006.571428571429</v>
      </c>
      <c r="AD773" s="20">
        <f t="shared" si="191"/>
        <v>98046</v>
      </c>
      <c r="AE773" s="192">
        <f t="shared" si="192"/>
        <v>775.06319999999994</v>
      </c>
    </row>
    <row r="774" spans="1:31" ht="15.4" x14ac:dyDescent="0.45">
      <c r="A774" s="4">
        <v>1</v>
      </c>
      <c r="B774" s="85">
        <v>84794558</v>
      </c>
      <c r="C774" s="91">
        <f t="shared" si="178"/>
        <v>0</v>
      </c>
      <c r="D774" s="5" t="s">
        <v>32</v>
      </c>
      <c r="E774" s="5" t="s">
        <v>32</v>
      </c>
      <c r="F774" s="5" t="s">
        <v>32</v>
      </c>
      <c r="G774" s="5" t="s">
        <v>32</v>
      </c>
      <c r="H774" s="5">
        <v>14060</v>
      </c>
      <c r="I774" s="5">
        <v>7590</v>
      </c>
      <c r="J774" s="5">
        <v>4860</v>
      </c>
      <c r="K774" s="5" t="s">
        <v>32</v>
      </c>
      <c r="L774" s="52">
        <v>1150</v>
      </c>
      <c r="M774" s="5">
        <v>36548</v>
      </c>
      <c r="N774" s="5">
        <v>870</v>
      </c>
      <c r="O774" s="7" t="s">
        <v>32</v>
      </c>
      <c r="P774" s="35"/>
      <c r="Q774" s="65">
        <f t="shared" si="179"/>
        <v>38</v>
      </c>
      <c r="R774" s="36">
        <f t="shared" si="180"/>
        <v>38</v>
      </c>
      <c r="S774" s="36">
        <f t="shared" si="181"/>
        <v>38</v>
      </c>
      <c r="T774" s="36">
        <f t="shared" si="182"/>
        <v>38</v>
      </c>
      <c r="U774" s="36">
        <f t="shared" si="193"/>
        <v>68.932000000000002</v>
      </c>
      <c r="V774" s="36">
        <f t="shared" si="183"/>
        <v>54.698</v>
      </c>
      <c r="W774" s="36">
        <f t="shared" si="184"/>
        <v>48.692</v>
      </c>
      <c r="X774" s="36">
        <f t="shared" si="185"/>
        <v>38</v>
      </c>
      <c r="Y774" s="36">
        <f t="shared" si="186"/>
        <v>40.53</v>
      </c>
      <c r="Z774" s="36">
        <f t="shared" si="187"/>
        <v>205.11163999999999</v>
      </c>
      <c r="AA774" s="36">
        <f t="shared" si="188"/>
        <v>39.914000000000001</v>
      </c>
      <c r="AB774" s="66">
        <f t="shared" si="189"/>
        <v>38</v>
      </c>
      <c r="AC774" s="19">
        <f t="shared" si="190"/>
        <v>10846.333333333334</v>
      </c>
      <c r="AD774" s="20">
        <f t="shared" si="191"/>
        <v>65078</v>
      </c>
      <c r="AE774" s="192">
        <f t="shared" si="192"/>
        <v>685.87763999999993</v>
      </c>
    </row>
    <row r="775" spans="1:31" ht="15.4" x14ac:dyDescent="0.45">
      <c r="A775" s="4">
        <v>1</v>
      </c>
      <c r="B775" s="85">
        <v>84794559</v>
      </c>
      <c r="C775" s="91">
        <f t="shared" ref="C775:C838" si="194">COUNTIF($AU$7:$AU$118,B775)</f>
        <v>0</v>
      </c>
      <c r="D775" s="5" t="s">
        <v>32</v>
      </c>
      <c r="E775" s="5" t="s">
        <v>32</v>
      </c>
      <c r="F775" s="5" t="s">
        <v>32</v>
      </c>
      <c r="G775" s="5" t="s">
        <v>32</v>
      </c>
      <c r="H775" s="5">
        <v>6620</v>
      </c>
      <c r="I775" s="5">
        <v>27000</v>
      </c>
      <c r="J775" s="5">
        <v>22480</v>
      </c>
      <c r="K775" s="5">
        <v>22770</v>
      </c>
      <c r="L775" s="52">
        <v>23406</v>
      </c>
      <c r="M775" s="5">
        <v>23039</v>
      </c>
      <c r="N775" s="5">
        <v>3205</v>
      </c>
      <c r="O775" s="7" t="s">
        <v>32</v>
      </c>
      <c r="P775" s="35"/>
      <c r="Q775" s="65">
        <f t="shared" ref="Q775:Q838" si="195">IFERROR(38+IF(D775&gt;8000, 8000/1000*2.2,D775/1000*2.2)+IF(IF(D775&gt;28000,(28000-8000)/1000*4.3,(D775-8000)/1000*4.3)&lt;0,0,IF(D775&gt;28000,(28000-8000)/1000*4.3,(D775-8000)/1000*4.3))+IF(D775&gt;28000,(D775-28000)/1000*7.43,0),38)</f>
        <v>38</v>
      </c>
      <c r="R775" s="36">
        <f t="shared" ref="R775:R838" si="196">IFERROR(38+IF(E775&gt;8000, 8000/1000*2.2,E775/1000*2.2)+IF(IF(E775&gt;28000,(28000-8000)/1000*4.3,(E775-8000)/1000*4.3)&lt;0,0,IF(E775&gt;28000,(28000-8000)/1000*4.3,(E775-8000)/1000*4.3))+IF(E775&gt;28000,(E775-28000)/1000*7.43,0),38)</f>
        <v>38</v>
      </c>
      <c r="S775" s="36">
        <f t="shared" ref="S775:S838" si="197">IFERROR(38+IF(F775&gt;8000, 8000/1000*2.2,F775/1000*2.2)+IF(IF(F775&gt;28000,(28000-8000)/1000*4.3,(F775-8000)/1000*4.3)&lt;0,0,IF(F775&gt;28000,(28000-8000)/1000*4.3,(F775-8000)/1000*4.3))+IF(F775&gt;28000,(F775-28000)/1000*7.43,0),38)</f>
        <v>38</v>
      </c>
      <c r="T775" s="36">
        <f t="shared" ref="T775:T838" si="198">IFERROR(38+IF(G775&gt;8000, 8000/1000*2.2,G775/1000*2.2)+IF(IF(G775&gt;28000,(28000-8000)/1000*4.3,(G775-8000)/1000*4.3)&lt;0,0,IF(G775&gt;28000,(28000-8000)/1000*4.3,(G775-8000)/1000*4.3))+IF(G775&gt;28000,(G775-28000)/1000*7.43,0),38)</f>
        <v>38</v>
      </c>
      <c r="U775" s="36">
        <f t="shared" si="193"/>
        <v>52.564</v>
      </c>
      <c r="V775" s="36">
        <f t="shared" ref="V775:V838" si="199">IFERROR(38+IF(I775&gt;8000, 8000/1000*2.2,I775/1000*2.2)+IF(IF(I775&gt;28000,(28000-8000)/1000*4.3,(I775-8000)/1000*4.3)&lt;0,0,IF(I775&gt;28000,(28000-8000)/1000*4.3,(I775-8000)/1000*4.3))+IF(I775&gt;28000,(I775-28000)/1000*7.43,0),38)</f>
        <v>137.30000000000001</v>
      </c>
      <c r="W775" s="36">
        <f t="shared" ref="W775:W838" si="200">IFERROR(38+IF(J775&gt;8000, 8000/1000*2.2,J775/1000*2.2)+IF(IF(J775&gt;28000,(28000-8000)/1000*4.3,(J775-8000)/1000*4.3)&lt;0,0,IF(J775&gt;28000,(28000-8000)/1000*4.3,(J775-8000)/1000*4.3))+IF(J775&gt;28000,(J775-28000)/1000*7.43,0),38)</f>
        <v>117.864</v>
      </c>
      <c r="X775" s="36">
        <f t="shared" ref="X775:X838" si="201">IFERROR(38+IF(K775&gt;8000, 8000/1000*2.2,K775/1000*2.2)+IF(IF(K775&gt;28000,(28000-8000)/1000*4.3,(K775-8000)/1000*4.3)&lt;0,0,IF(K775&gt;28000,(28000-8000)/1000*4.3,(K775-8000)/1000*4.3))+IF(K775&gt;28000,(K775-28000)/1000*7.43,0),38)</f>
        <v>119.11099999999999</v>
      </c>
      <c r="Y775" s="36">
        <f t="shared" ref="Y775:Y838" si="202">IFERROR(38+IF(L775&gt;8000, 8000/1000*2.2,L775/1000*2.2)+IF(IF(L775&gt;28000,(28000-8000)/1000*4.3,(L775-8000)/1000*4.3)&lt;0,0,IF(L775&gt;28000,(28000-8000)/1000*4.3,(L775-8000)/1000*4.3))+IF(L775&gt;28000,(L775-28000)/1000*7.43,0),38)</f>
        <v>121.8458</v>
      </c>
      <c r="Z775" s="36">
        <f t="shared" ref="Z775:Z838" si="203">IFERROR(38+IF(M775&gt;8000, 8000/1000*2.2,M775/1000*2.2)+IF(IF(M775&gt;28000,(28000-8000)/1000*4.3,(M775-8000)/1000*4.3)&lt;0,0,IF(M775&gt;28000,(28000-8000)/1000*4.3,(M775-8000)/1000*4.3))+IF(M775&gt;28000,(M775-28000)/1000*7.43,0),38)</f>
        <v>120.26769999999999</v>
      </c>
      <c r="AA775" s="36">
        <f t="shared" ref="AA775:AA838" si="204">IFERROR(38+IF(N775&gt;8000, 8000/1000*2.2,N775/1000*2.2)+IF(IF(N775&gt;28000,(28000-8000)/1000*4.3,(N775-8000)/1000*4.3)&lt;0,0,IF(N775&gt;28000,(28000-8000)/1000*4.3,(N775-8000)/1000*4.3))+IF(N775&gt;28000,(N775-28000)/1000*7.43,0),38)</f>
        <v>45.051000000000002</v>
      </c>
      <c r="AB775" s="66">
        <f t="shared" ref="AB775:AB838" si="205">IFERROR(38+IF(O775&gt;8000, 8000/1000*2.2,O775/1000*2.2)+IF(IF(O775&gt;28000,(28000-8000)/1000*4.3,(O775-8000)/1000*4.3)&lt;0,0,IF(O775&gt;28000,(28000-8000)/1000*4.3,(O775-8000)/1000*4.3))+IF(O775&gt;28000,(O775-28000)/1000*7.43,0),38)</f>
        <v>38</v>
      </c>
      <c r="AC775" s="19">
        <f t="shared" ref="AC775:AC838" si="206">IFERROR(AVERAGE(D775:O775),"")</f>
        <v>18360</v>
      </c>
      <c r="AD775" s="20">
        <f t="shared" ref="AD775:AD838" si="207">SUM(D775:O775)</f>
        <v>128520</v>
      </c>
      <c r="AE775" s="192">
        <f t="shared" ref="AE775:AE838" si="208">SUM(Q775:AB775)</f>
        <v>904.00350000000003</v>
      </c>
    </row>
    <row r="776" spans="1:31" ht="15.4" x14ac:dyDescent="0.45">
      <c r="A776" s="4">
        <v>1</v>
      </c>
      <c r="B776" s="85">
        <v>84794560</v>
      </c>
      <c r="C776" s="91">
        <f t="shared" si="194"/>
        <v>0</v>
      </c>
      <c r="D776" s="5" t="s">
        <v>32</v>
      </c>
      <c r="E776" s="5" t="s">
        <v>32</v>
      </c>
      <c r="F776" s="5" t="s">
        <v>32</v>
      </c>
      <c r="G776" s="5" t="s">
        <v>32</v>
      </c>
      <c r="H776" s="5">
        <v>18530</v>
      </c>
      <c r="I776" s="5">
        <v>13600</v>
      </c>
      <c r="J776" s="5">
        <v>23210</v>
      </c>
      <c r="K776" s="5">
        <v>27110</v>
      </c>
      <c r="L776" s="52">
        <v>23510</v>
      </c>
      <c r="M776" s="5">
        <v>13729</v>
      </c>
      <c r="N776" s="5">
        <v>4285</v>
      </c>
      <c r="O776" s="7" t="s">
        <v>32</v>
      </c>
      <c r="P776" s="35"/>
      <c r="Q776" s="65">
        <f t="shared" si="195"/>
        <v>38</v>
      </c>
      <c r="R776" s="36">
        <f t="shared" si="196"/>
        <v>38</v>
      </c>
      <c r="S776" s="36">
        <f t="shared" si="197"/>
        <v>38</v>
      </c>
      <c r="T776" s="36">
        <f t="shared" si="198"/>
        <v>38</v>
      </c>
      <c r="U776" s="36">
        <f t="shared" ref="U776:U839" si="209">IFERROR(38+IF(H776&gt;40000, 40000/1000*2.2,H776/1000*2.2)+IF(IF(H776&gt;140000,(140000-40000)/1000*4.3,(H776-40000)/1000*4.3)&lt;0,0,IF(H776&gt;140000,(140000-40000)/1000*4.3,(H776-40000)/1000*4.3))+IF(H776&gt;140000,(H776-140000)/1000*7.43,0),38)</f>
        <v>78.766000000000005</v>
      </c>
      <c r="V776" s="36">
        <f t="shared" si="199"/>
        <v>79.680000000000007</v>
      </c>
      <c r="W776" s="36">
        <f t="shared" si="200"/>
        <v>121.00300000000001</v>
      </c>
      <c r="X776" s="36">
        <f t="shared" si="201"/>
        <v>137.773</v>
      </c>
      <c r="Y776" s="36">
        <f t="shared" si="202"/>
        <v>122.29300000000001</v>
      </c>
      <c r="Z776" s="36">
        <f t="shared" si="203"/>
        <v>80.234700000000004</v>
      </c>
      <c r="AA776" s="36">
        <f t="shared" si="204"/>
        <v>47.427</v>
      </c>
      <c r="AB776" s="66">
        <f t="shared" si="205"/>
        <v>38</v>
      </c>
      <c r="AC776" s="19">
        <f t="shared" si="206"/>
        <v>17710.571428571428</v>
      </c>
      <c r="AD776" s="20">
        <f t="shared" si="207"/>
        <v>123974</v>
      </c>
      <c r="AE776" s="192">
        <f t="shared" si="208"/>
        <v>857.1767000000001</v>
      </c>
    </row>
    <row r="777" spans="1:31" ht="15.4" x14ac:dyDescent="0.45">
      <c r="A777" s="4">
        <v>1</v>
      </c>
      <c r="B777" s="85">
        <v>84794561</v>
      </c>
      <c r="C777" s="91">
        <f t="shared" si="194"/>
        <v>0</v>
      </c>
      <c r="D777" s="5" t="s">
        <v>32</v>
      </c>
      <c r="E777" s="5" t="s">
        <v>32</v>
      </c>
      <c r="F777" s="5" t="s">
        <v>32</v>
      </c>
      <c r="G777" s="5" t="s">
        <v>32</v>
      </c>
      <c r="H777" s="5">
        <v>31700</v>
      </c>
      <c r="I777" s="5">
        <v>29230</v>
      </c>
      <c r="J777" s="5">
        <v>30860</v>
      </c>
      <c r="K777" s="5">
        <v>14840</v>
      </c>
      <c r="L777" s="52">
        <v>14950</v>
      </c>
      <c r="M777" s="5">
        <v>14330</v>
      </c>
      <c r="N777" s="5">
        <v>6744</v>
      </c>
      <c r="O777" s="7" t="s">
        <v>32</v>
      </c>
      <c r="P777" s="35"/>
      <c r="Q777" s="65">
        <f t="shared" si="195"/>
        <v>38</v>
      </c>
      <c r="R777" s="36">
        <f t="shared" si="196"/>
        <v>38</v>
      </c>
      <c r="S777" s="36">
        <f t="shared" si="197"/>
        <v>38</v>
      </c>
      <c r="T777" s="36">
        <f t="shared" si="198"/>
        <v>38</v>
      </c>
      <c r="U777" s="36">
        <f t="shared" si="209"/>
        <v>107.74000000000001</v>
      </c>
      <c r="V777" s="36">
        <f t="shared" si="199"/>
        <v>150.7389</v>
      </c>
      <c r="W777" s="36">
        <f t="shared" si="200"/>
        <v>162.84979999999999</v>
      </c>
      <c r="X777" s="36">
        <f t="shared" si="201"/>
        <v>85.012</v>
      </c>
      <c r="Y777" s="36">
        <f t="shared" si="202"/>
        <v>85.484999999999999</v>
      </c>
      <c r="Z777" s="36">
        <f t="shared" si="203"/>
        <v>82.819000000000003</v>
      </c>
      <c r="AA777" s="36">
        <f t="shared" si="204"/>
        <v>52.836799999999997</v>
      </c>
      <c r="AB777" s="66">
        <f t="shared" si="205"/>
        <v>38</v>
      </c>
      <c r="AC777" s="19">
        <f t="shared" si="206"/>
        <v>20379.142857142859</v>
      </c>
      <c r="AD777" s="20">
        <f t="shared" si="207"/>
        <v>142654</v>
      </c>
      <c r="AE777" s="192">
        <f t="shared" si="208"/>
        <v>917.48149999999998</v>
      </c>
    </row>
    <row r="778" spans="1:31" ht="15.4" x14ac:dyDescent="0.45">
      <c r="A778" s="4">
        <v>1</v>
      </c>
      <c r="B778" s="85">
        <v>84794562</v>
      </c>
      <c r="C778" s="91">
        <f t="shared" si="194"/>
        <v>0</v>
      </c>
      <c r="D778" s="5" t="s">
        <v>32</v>
      </c>
      <c r="E778" s="5" t="s">
        <v>32</v>
      </c>
      <c r="F778" s="5" t="s">
        <v>32</v>
      </c>
      <c r="G778" s="5" t="s">
        <v>32</v>
      </c>
      <c r="H778" s="5">
        <v>1470</v>
      </c>
      <c r="I778" s="5">
        <v>1590</v>
      </c>
      <c r="J778" s="5">
        <v>8520</v>
      </c>
      <c r="K778" s="5">
        <v>12500</v>
      </c>
      <c r="L778" s="52">
        <v>11380</v>
      </c>
      <c r="M778" s="5">
        <v>4380</v>
      </c>
      <c r="N778" s="5">
        <v>2213</v>
      </c>
      <c r="O778" s="7" t="s">
        <v>32</v>
      </c>
      <c r="P778" s="35"/>
      <c r="Q778" s="65">
        <f t="shared" si="195"/>
        <v>38</v>
      </c>
      <c r="R778" s="36">
        <f t="shared" si="196"/>
        <v>38</v>
      </c>
      <c r="S778" s="36">
        <f t="shared" si="197"/>
        <v>38</v>
      </c>
      <c r="T778" s="36">
        <f t="shared" si="198"/>
        <v>38</v>
      </c>
      <c r="U778" s="36">
        <f t="shared" si="209"/>
        <v>41.234000000000002</v>
      </c>
      <c r="V778" s="36">
        <f t="shared" si="199"/>
        <v>41.497999999999998</v>
      </c>
      <c r="W778" s="36">
        <f t="shared" si="200"/>
        <v>57.835999999999999</v>
      </c>
      <c r="X778" s="36">
        <f t="shared" si="201"/>
        <v>74.95</v>
      </c>
      <c r="Y778" s="36">
        <f t="shared" si="202"/>
        <v>70.134</v>
      </c>
      <c r="Z778" s="36">
        <f t="shared" si="203"/>
        <v>47.636000000000003</v>
      </c>
      <c r="AA778" s="36">
        <f t="shared" si="204"/>
        <v>42.868600000000001</v>
      </c>
      <c r="AB778" s="66">
        <f t="shared" si="205"/>
        <v>38</v>
      </c>
      <c r="AC778" s="19">
        <f t="shared" si="206"/>
        <v>6007.5714285714284</v>
      </c>
      <c r="AD778" s="20">
        <f t="shared" si="207"/>
        <v>42053</v>
      </c>
      <c r="AE778" s="192">
        <f t="shared" si="208"/>
        <v>566.15660000000003</v>
      </c>
    </row>
    <row r="779" spans="1:31" ht="15.4" x14ac:dyDescent="0.45">
      <c r="A779" s="4">
        <v>1</v>
      </c>
      <c r="B779" s="85">
        <v>84794563</v>
      </c>
      <c r="C779" s="91">
        <f t="shared" si="194"/>
        <v>0</v>
      </c>
      <c r="D779" s="5" t="s">
        <v>32</v>
      </c>
      <c r="E779" s="5" t="s">
        <v>32</v>
      </c>
      <c r="F779" s="5" t="s">
        <v>32</v>
      </c>
      <c r="G779" s="5" t="s">
        <v>32</v>
      </c>
      <c r="H779" s="5">
        <v>13400</v>
      </c>
      <c r="I779" s="5">
        <v>10560</v>
      </c>
      <c r="J779" s="5">
        <v>9440</v>
      </c>
      <c r="K779" s="5">
        <v>13010</v>
      </c>
      <c r="L779" s="52">
        <v>13450</v>
      </c>
      <c r="M779" s="5">
        <v>6590</v>
      </c>
      <c r="N779" s="5">
        <v>4781</v>
      </c>
      <c r="O779" s="7" t="s">
        <v>32</v>
      </c>
      <c r="P779" s="35"/>
      <c r="Q779" s="65">
        <f t="shared" si="195"/>
        <v>38</v>
      </c>
      <c r="R779" s="36">
        <f t="shared" si="196"/>
        <v>38</v>
      </c>
      <c r="S779" s="36">
        <f t="shared" si="197"/>
        <v>38</v>
      </c>
      <c r="T779" s="36">
        <f t="shared" si="198"/>
        <v>38</v>
      </c>
      <c r="U779" s="36">
        <f t="shared" si="209"/>
        <v>67.48</v>
      </c>
      <c r="V779" s="36">
        <f t="shared" si="199"/>
        <v>66.608000000000004</v>
      </c>
      <c r="W779" s="36">
        <f t="shared" si="200"/>
        <v>61.792000000000002</v>
      </c>
      <c r="X779" s="36">
        <f t="shared" si="201"/>
        <v>77.143000000000001</v>
      </c>
      <c r="Y779" s="36">
        <f t="shared" si="202"/>
        <v>79.034999999999997</v>
      </c>
      <c r="Z779" s="36">
        <f t="shared" si="203"/>
        <v>52.498000000000005</v>
      </c>
      <c r="AA779" s="36">
        <f t="shared" si="204"/>
        <v>48.5182</v>
      </c>
      <c r="AB779" s="66">
        <f t="shared" si="205"/>
        <v>38</v>
      </c>
      <c r="AC779" s="19">
        <f t="shared" si="206"/>
        <v>10175.857142857143</v>
      </c>
      <c r="AD779" s="20">
        <f t="shared" si="207"/>
        <v>71231</v>
      </c>
      <c r="AE779" s="192">
        <f t="shared" si="208"/>
        <v>643.07420000000002</v>
      </c>
    </row>
    <row r="780" spans="1:31" ht="15.4" x14ac:dyDescent="0.45">
      <c r="A780" s="4">
        <v>1</v>
      </c>
      <c r="B780" s="85">
        <v>84806118</v>
      </c>
      <c r="C780" s="91">
        <f t="shared" si="194"/>
        <v>0</v>
      </c>
      <c r="D780" s="5" t="s">
        <v>32</v>
      </c>
      <c r="E780" s="5" t="s">
        <v>32</v>
      </c>
      <c r="F780" s="5" t="s">
        <v>32</v>
      </c>
      <c r="G780" s="5" t="s">
        <v>32</v>
      </c>
      <c r="H780" s="5">
        <v>17740</v>
      </c>
      <c r="I780" s="5">
        <v>16630</v>
      </c>
      <c r="J780" s="5">
        <v>28540</v>
      </c>
      <c r="K780" s="5">
        <v>24810</v>
      </c>
      <c r="L780" s="52">
        <v>22910</v>
      </c>
      <c r="M780" s="5">
        <v>16832</v>
      </c>
      <c r="N780" s="5">
        <v>5610</v>
      </c>
      <c r="O780" s="7" t="s">
        <v>32</v>
      </c>
      <c r="P780" s="35"/>
      <c r="Q780" s="65">
        <f t="shared" si="195"/>
        <v>38</v>
      </c>
      <c r="R780" s="36">
        <f t="shared" si="196"/>
        <v>38</v>
      </c>
      <c r="S780" s="36">
        <f t="shared" si="197"/>
        <v>38</v>
      </c>
      <c r="T780" s="36">
        <f t="shared" si="198"/>
        <v>38</v>
      </c>
      <c r="U780" s="36">
        <f t="shared" si="209"/>
        <v>77.027999999999992</v>
      </c>
      <c r="V780" s="36">
        <f t="shared" si="199"/>
        <v>92.709000000000003</v>
      </c>
      <c r="W780" s="36">
        <f t="shared" si="200"/>
        <v>145.6122</v>
      </c>
      <c r="X780" s="36">
        <f t="shared" si="201"/>
        <v>127.88299999999998</v>
      </c>
      <c r="Y780" s="36">
        <f t="shared" si="202"/>
        <v>119.71299999999999</v>
      </c>
      <c r="Z780" s="36">
        <f t="shared" si="203"/>
        <v>93.577600000000004</v>
      </c>
      <c r="AA780" s="36">
        <f t="shared" si="204"/>
        <v>50.341999999999999</v>
      </c>
      <c r="AB780" s="66">
        <f t="shared" si="205"/>
        <v>38</v>
      </c>
      <c r="AC780" s="19">
        <f t="shared" si="206"/>
        <v>19010.285714285714</v>
      </c>
      <c r="AD780" s="20">
        <f t="shared" si="207"/>
        <v>133072</v>
      </c>
      <c r="AE780" s="192">
        <f t="shared" si="208"/>
        <v>896.86479999999983</v>
      </c>
    </row>
    <row r="781" spans="1:31" ht="15.4" x14ac:dyDescent="0.45">
      <c r="A781" s="4">
        <v>1</v>
      </c>
      <c r="B781" s="85">
        <v>84806119</v>
      </c>
      <c r="C781" s="91">
        <f t="shared" si="194"/>
        <v>0</v>
      </c>
      <c r="D781" s="5" t="s">
        <v>32</v>
      </c>
      <c r="E781" s="5" t="s">
        <v>32</v>
      </c>
      <c r="F781" s="5" t="s">
        <v>32</v>
      </c>
      <c r="G781" s="5" t="s">
        <v>32</v>
      </c>
      <c r="H781" s="5">
        <v>23730</v>
      </c>
      <c r="I781" s="5">
        <v>28950</v>
      </c>
      <c r="J781" s="5">
        <v>53400</v>
      </c>
      <c r="K781" s="5">
        <v>54120</v>
      </c>
      <c r="L781" s="52">
        <v>60360</v>
      </c>
      <c r="M781" s="5">
        <v>41400</v>
      </c>
      <c r="N781" s="5">
        <v>4409</v>
      </c>
      <c r="O781" s="7" t="s">
        <v>32</v>
      </c>
      <c r="P781" s="35"/>
      <c r="Q781" s="65">
        <f t="shared" si="195"/>
        <v>38</v>
      </c>
      <c r="R781" s="36">
        <f t="shared" si="196"/>
        <v>38</v>
      </c>
      <c r="S781" s="36">
        <f t="shared" si="197"/>
        <v>38</v>
      </c>
      <c r="T781" s="36">
        <f t="shared" si="198"/>
        <v>38</v>
      </c>
      <c r="U781" s="36">
        <f t="shared" si="209"/>
        <v>90.206000000000003</v>
      </c>
      <c r="V781" s="36">
        <f t="shared" si="199"/>
        <v>148.6585</v>
      </c>
      <c r="W781" s="36">
        <f t="shared" si="200"/>
        <v>330.322</v>
      </c>
      <c r="X781" s="36">
        <f t="shared" si="201"/>
        <v>335.67160000000001</v>
      </c>
      <c r="Y781" s="36">
        <f t="shared" si="202"/>
        <v>382.03480000000002</v>
      </c>
      <c r="Z781" s="36">
        <f t="shared" si="203"/>
        <v>241.16199999999998</v>
      </c>
      <c r="AA781" s="36">
        <f t="shared" si="204"/>
        <v>47.699799999999996</v>
      </c>
      <c r="AB781" s="66">
        <f t="shared" si="205"/>
        <v>38</v>
      </c>
      <c r="AC781" s="19">
        <f t="shared" si="206"/>
        <v>38052.714285714283</v>
      </c>
      <c r="AD781" s="20">
        <f t="shared" si="207"/>
        <v>266369</v>
      </c>
      <c r="AE781" s="192">
        <f t="shared" si="208"/>
        <v>1765.7547</v>
      </c>
    </row>
    <row r="782" spans="1:31" ht="15.4" x14ac:dyDescent="0.45">
      <c r="A782" s="4">
        <v>1</v>
      </c>
      <c r="B782" s="85">
        <v>84806120</v>
      </c>
      <c r="C782" s="91">
        <f t="shared" si="194"/>
        <v>0</v>
      </c>
      <c r="D782" s="5" t="s">
        <v>32</v>
      </c>
      <c r="E782" s="5" t="s">
        <v>32</v>
      </c>
      <c r="F782" s="5" t="s">
        <v>32</v>
      </c>
      <c r="G782" s="5" t="s">
        <v>32</v>
      </c>
      <c r="H782" s="5">
        <v>12640</v>
      </c>
      <c r="I782" s="5">
        <v>12760</v>
      </c>
      <c r="J782" s="5">
        <v>9940</v>
      </c>
      <c r="K782" s="5">
        <v>18380</v>
      </c>
      <c r="L782" s="52">
        <v>367334</v>
      </c>
      <c r="M782" s="5">
        <v>23082</v>
      </c>
      <c r="N782" s="5">
        <v>5702</v>
      </c>
      <c r="O782" s="7" t="s">
        <v>32</v>
      </c>
      <c r="P782" s="35"/>
      <c r="Q782" s="65">
        <f t="shared" si="195"/>
        <v>38</v>
      </c>
      <c r="R782" s="36">
        <f t="shared" si="196"/>
        <v>38</v>
      </c>
      <c r="S782" s="36">
        <f t="shared" si="197"/>
        <v>38</v>
      </c>
      <c r="T782" s="36">
        <f t="shared" si="198"/>
        <v>38</v>
      </c>
      <c r="U782" s="36">
        <f t="shared" si="209"/>
        <v>65.808000000000007</v>
      </c>
      <c r="V782" s="36">
        <f t="shared" si="199"/>
        <v>76.067999999999998</v>
      </c>
      <c r="W782" s="36">
        <f t="shared" si="200"/>
        <v>63.942</v>
      </c>
      <c r="X782" s="36">
        <f t="shared" si="201"/>
        <v>100.23400000000001</v>
      </c>
      <c r="Y782" s="36">
        <f t="shared" si="202"/>
        <v>2662.8516199999999</v>
      </c>
      <c r="Z782" s="36">
        <f t="shared" si="203"/>
        <v>120.45259999999999</v>
      </c>
      <c r="AA782" s="36">
        <f t="shared" si="204"/>
        <v>50.544400000000003</v>
      </c>
      <c r="AB782" s="66">
        <f t="shared" si="205"/>
        <v>38</v>
      </c>
      <c r="AC782" s="19">
        <f t="shared" si="206"/>
        <v>64262.571428571428</v>
      </c>
      <c r="AD782" s="20">
        <f t="shared" si="207"/>
        <v>449838</v>
      </c>
      <c r="AE782" s="192">
        <f t="shared" si="208"/>
        <v>3329.9006200000003</v>
      </c>
    </row>
    <row r="783" spans="1:31" ht="15.4" x14ac:dyDescent="0.45">
      <c r="A783" s="4">
        <v>1</v>
      </c>
      <c r="B783" s="85">
        <v>84806121</v>
      </c>
      <c r="C783" s="91">
        <f t="shared" si="194"/>
        <v>0</v>
      </c>
      <c r="D783" s="5" t="s">
        <v>32</v>
      </c>
      <c r="E783" s="5" t="s">
        <v>32</v>
      </c>
      <c r="F783" s="5" t="s">
        <v>32</v>
      </c>
      <c r="G783" s="5" t="s">
        <v>32</v>
      </c>
      <c r="H783" s="5">
        <v>4890</v>
      </c>
      <c r="I783" s="5">
        <v>28890</v>
      </c>
      <c r="J783" s="5">
        <v>15620</v>
      </c>
      <c r="K783" s="5">
        <v>27640</v>
      </c>
      <c r="L783" s="52">
        <v>323752</v>
      </c>
      <c r="M783" s="5">
        <v>28578</v>
      </c>
      <c r="N783" s="5">
        <v>6811</v>
      </c>
      <c r="O783" s="7" t="s">
        <v>32</v>
      </c>
      <c r="P783" s="35"/>
      <c r="Q783" s="65">
        <f t="shared" si="195"/>
        <v>38</v>
      </c>
      <c r="R783" s="36">
        <f t="shared" si="196"/>
        <v>38</v>
      </c>
      <c r="S783" s="36">
        <f t="shared" si="197"/>
        <v>38</v>
      </c>
      <c r="T783" s="36">
        <f t="shared" si="198"/>
        <v>38</v>
      </c>
      <c r="U783" s="36">
        <f t="shared" si="209"/>
        <v>48.758000000000003</v>
      </c>
      <c r="V783" s="36">
        <f t="shared" si="199"/>
        <v>148.21269999999998</v>
      </c>
      <c r="W783" s="36">
        <f t="shared" si="200"/>
        <v>88.366</v>
      </c>
      <c r="X783" s="36">
        <f t="shared" si="201"/>
        <v>140.05199999999999</v>
      </c>
      <c r="Y783" s="36">
        <f t="shared" si="202"/>
        <v>2339.0373599999998</v>
      </c>
      <c r="Z783" s="36">
        <f t="shared" si="203"/>
        <v>145.89454000000001</v>
      </c>
      <c r="AA783" s="36">
        <f t="shared" si="204"/>
        <v>52.984200000000001</v>
      </c>
      <c r="AB783" s="66">
        <f t="shared" si="205"/>
        <v>38</v>
      </c>
      <c r="AC783" s="19">
        <f t="shared" si="206"/>
        <v>62311.571428571428</v>
      </c>
      <c r="AD783" s="20">
        <f t="shared" si="207"/>
        <v>436181</v>
      </c>
      <c r="AE783" s="192">
        <f t="shared" si="208"/>
        <v>3153.3047999999999</v>
      </c>
    </row>
    <row r="784" spans="1:31" ht="15.4" x14ac:dyDescent="0.45">
      <c r="A784" s="4">
        <v>1</v>
      </c>
      <c r="B784" s="85">
        <v>84806122</v>
      </c>
      <c r="C784" s="91">
        <f t="shared" si="194"/>
        <v>0</v>
      </c>
      <c r="D784" s="5" t="s">
        <v>32</v>
      </c>
      <c r="E784" s="5" t="s">
        <v>32</v>
      </c>
      <c r="F784" s="5" t="s">
        <v>32</v>
      </c>
      <c r="G784" s="5" t="s">
        <v>32</v>
      </c>
      <c r="H784" s="5">
        <v>8080</v>
      </c>
      <c r="I784" s="5">
        <v>10920</v>
      </c>
      <c r="J784" s="5">
        <v>9450</v>
      </c>
      <c r="K784" s="5">
        <v>7220</v>
      </c>
      <c r="L784" s="52">
        <v>10360</v>
      </c>
      <c r="M784" s="5">
        <v>59927</v>
      </c>
      <c r="N784" s="5">
        <v>5367</v>
      </c>
      <c r="O784" s="7" t="s">
        <v>32</v>
      </c>
      <c r="P784" s="35"/>
      <c r="Q784" s="65">
        <f t="shared" si="195"/>
        <v>38</v>
      </c>
      <c r="R784" s="36">
        <f t="shared" si="196"/>
        <v>38</v>
      </c>
      <c r="S784" s="36">
        <f t="shared" si="197"/>
        <v>38</v>
      </c>
      <c r="T784" s="36">
        <f t="shared" si="198"/>
        <v>38</v>
      </c>
      <c r="U784" s="36">
        <f t="shared" si="209"/>
        <v>55.776000000000003</v>
      </c>
      <c r="V784" s="36">
        <f t="shared" si="199"/>
        <v>68.156000000000006</v>
      </c>
      <c r="W784" s="36">
        <f t="shared" si="200"/>
        <v>61.835000000000001</v>
      </c>
      <c r="X784" s="36">
        <f t="shared" si="201"/>
        <v>53.884</v>
      </c>
      <c r="Y784" s="36">
        <f t="shared" si="202"/>
        <v>65.748000000000005</v>
      </c>
      <c r="Z784" s="36">
        <f t="shared" si="203"/>
        <v>378.81760999999995</v>
      </c>
      <c r="AA784" s="36">
        <f t="shared" si="204"/>
        <v>49.807400000000001</v>
      </c>
      <c r="AB784" s="66">
        <f t="shared" si="205"/>
        <v>38</v>
      </c>
      <c r="AC784" s="19">
        <f t="shared" si="206"/>
        <v>15903.428571428571</v>
      </c>
      <c r="AD784" s="20">
        <f t="shared" si="207"/>
        <v>111324</v>
      </c>
      <c r="AE784" s="192">
        <f t="shared" si="208"/>
        <v>924.02400999999998</v>
      </c>
    </row>
    <row r="785" spans="1:31" ht="15.4" x14ac:dyDescent="0.45">
      <c r="A785" s="4">
        <v>1</v>
      </c>
      <c r="B785" s="85">
        <v>84806123</v>
      </c>
      <c r="C785" s="91">
        <f t="shared" si="194"/>
        <v>0</v>
      </c>
      <c r="D785" s="5" t="s">
        <v>32</v>
      </c>
      <c r="E785" s="5" t="s">
        <v>32</v>
      </c>
      <c r="F785" s="5" t="s">
        <v>32</v>
      </c>
      <c r="G785" s="5" t="s">
        <v>32</v>
      </c>
      <c r="H785" s="5">
        <v>23810</v>
      </c>
      <c r="I785" s="5">
        <v>18120</v>
      </c>
      <c r="J785" s="5">
        <v>37930</v>
      </c>
      <c r="K785" s="5">
        <v>52020</v>
      </c>
      <c r="L785" s="52">
        <v>55600</v>
      </c>
      <c r="M785" s="5">
        <v>36130</v>
      </c>
      <c r="N785" s="5">
        <v>13410</v>
      </c>
      <c r="O785" s="7" t="s">
        <v>32</v>
      </c>
      <c r="P785" s="35"/>
      <c r="Q785" s="65">
        <f t="shared" si="195"/>
        <v>38</v>
      </c>
      <c r="R785" s="36">
        <f t="shared" si="196"/>
        <v>38</v>
      </c>
      <c r="S785" s="36">
        <f t="shared" si="197"/>
        <v>38</v>
      </c>
      <c r="T785" s="36">
        <f t="shared" si="198"/>
        <v>38</v>
      </c>
      <c r="U785" s="36">
        <f t="shared" si="209"/>
        <v>90.382000000000005</v>
      </c>
      <c r="V785" s="36">
        <f t="shared" si="199"/>
        <v>99.116</v>
      </c>
      <c r="W785" s="36">
        <f t="shared" si="200"/>
        <v>215.37989999999999</v>
      </c>
      <c r="X785" s="36">
        <f t="shared" si="201"/>
        <v>320.06859999999995</v>
      </c>
      <c r="Y785" s="36">
        <f t="shared" si="202"/>
        <v>346.66800000000001</v>
      </c>
      <c r="Z785" s="36">
        <f t="shared" si="203"/>
        <v>202.0059</v>
      </c>
      <c r="AA785" s="36">
        <f t="shared" si="204"/>
        <v>78.863</v>
      </c>
      <c r="AB785" s="66">
        <f t="shared" si="205"/>
        <v>38</v>
      </c>
      <c r="AC785" s="19">
        <f t="shared" si="206"/>
        <v>33860</v>
      </c>
      <c r="AD785" s="20">
        <f t="shared" si="207"/>
        <v>237020</v>
      </c>
      <c r="AE785" s="192">
        <f t="shared" si="208"/>
        <v>1542.4833999999998</v>
      </c>
    </row>
    <row r="786" spans="1:31" ht="15.4" x14ac:dyDescent="0.45">
      <c r="A786" s="4">
        <v>1</v>
      </c>
      <c r="B786" s="85">
        <v>84806124</v>
      </c>
      <c r="C786" s="91">
        <f t="shared" si="194"/>
        <v>0</v>
      </c>
      <c r="D786" s="5" t="s">
        <v>32</v>
      </c>
      <c r="E786" s="5" t="s">
        <v>32</v>
      </c>
      <c r="F786" s="5" t="s">
        <v>32</v>
      </c>
      <c r="G786" s="5" t="s">
        <v>32</v>
      </c>
      <c r="H786" s="5">
        <v>2610</v>
      </c>
      <c r="I786" s="5">
        <v>1100</v>
      </c>
      <c r="J786" s="5">
        <v>3440</v>
      </c>
      <c r="K786" s="5">
        <v>2630</v>
      </c>
      <c r="L786" s="52">
        <v>260</v>
      </c>
      <c r="M786" s="5">
        <v>1000</v>
      </c>
      <c r="N786" s="5">
        <v>1573</v>
      </c>
      <c r="O786" s="7" t="s">
        <v>32</v>
      </c>
      <c r="P786" s="35"/>
      <c r="Q786" s="65">
        <f t="shared" si="195"/>
        <v>38</v>
      </c>
      <c r="R786" s="36">
        <f t="shared" si="196"/>
        <v>38</v>
      </c>
      <c r="S786" s="36">
        <f t="shared" si="197"/>
        <v>38</v>
      </c>
      <c r="T786" s="36">
        <f t="shared" si="198"/>
        <v>38</v>
      </c>
      <c r="U786" s="36">
        <f t="shared" si="209"/>
        <v>43.741999999999997</v>
      </c>
      <c r="V786" s="36">
        <f t="shared" si="199"/>
        <v>40.42</v>
      </c>
      <c r="W786" s="36">
        <f t="shared" si="200"/>
        <v>45.567999999999998</v>
      </c>
      <c r="X786" s="36">
        <f t="shared" si="201"/>
        <v>43.786000000000001</v>
      </c>
      <c r="Y786" s="36">
        <f t="shared" si="202"/>
        <v>38.572000000000003</v>
      </c>
      <c r="Z786" s="36">
        <f t="shared" si="203"/>
        <v>40.200000000000003</v>
      </c>
      <c r="AA786" s="36">
        <f t="shared" si="204"/>
        <v>41.460599999999999</v>
      </c>
      <c r="AB786" s="66">
        <f t="shared" si="205"/>
        <v>38</v>
      </c>
      <c r="AC786" s="19">
        <f t="shared" si="206"/>
        <v>1801.8571428571429</v>
      </c>
      <c r="AD786" s="20">
        <f t="shared" si="207"/>
        <v>12613</v>
      </c>
      <c r="AE786" s="192">
        <f t="shared" si="208"/>
        <v>483.74859999999995</v>
      </c>
    </row>
    <row r="787" spans="1:31" ht="15.4" x14ac:dyDescent="0.45">
      <c r="A787" s="4">
        <v>1</v>
      </c>
      <c r="B787" s="85">
        <v>84806125</v>
      </c>
      <c r="C787" s="91">
        <f t="shared" si="194"/>
        <v>0</v>
      </c>
      <c r="D787" s="5" t="s">
        <v>32</v>
      </c>
      <c r="E787" s="5" t="s">
        <v>32</v>
      </c>
      <c r="F787" s="5" t="s">
        <v>32</v>
      </c>
      <c r="G787" s="5" t="s">
        <v>32</v>
      </c>
      <c r="H787" s="5">
        <v>44490</v>
      </c>
      <c r="I787" s="5">
        <v>11970</v>
      </c>
      <c r="J787" s="5">
        <v>21180</v>
      </c>
      <c r="K787" s="5">
        <v>21330</v>
      </c>
      <c r="L787" s="52">
        <v>22440</v>
      </c>
      <c r="M787" s="5">
        <v>20140</v>
      </c>
      <c r="N787" s="5">
        <v>11528</v>
      </c>
      <c r="O787" s="7" t="s">
        <v>32</v>
      </c>
      <c r="P787" s="35"/>
      <c r="Q787" s="65">
        <f t="shared" si="195"/>
        <v>38</v>
      </c>
      <c r="R787" s="36">
        <f t="shared" si="196"/>
        <v>38</v>
      </c>
      <c r="S787" s="36">
        <f t="shared" si="197"/>
        <v>38</v>
      </c>
      <c r="T787" s="36">
        <f t="shared" si="198"/>
        <v>38</v>
      </c>
      <c r="U787" s="36">
        <f t="shared" si="209"/>
        <v>145.30699999999999</v>
      </c>
      <c r="V787" s="36">
        <f t="shared" si="199"/>
        <v>72.671000000000006</v>
      </c>
      <c r="W787" s="36">
        <f t="shared" si="200"/>
        <v>112.274</v>
      </c>
      <c r="X787" s="36">
        <f t="shared" si="201"/>
        <v>112.919</v>
      </c>
      <c r="Y787" s="36">
        <f t="shared" si="202"/>
        <v>117.69200000000001</v>
      </c>
      <c r="Z787" s="36">
        <f t="shared" si="203"/>
        <v>107.80199999999999</v>
      </c>
      <c r="AA787" s="36">
        <f t="shared" si="204"/>
        <v>70.770399999999995</v>
      </c>
      <c r="AB787" s="66">
        <f t="shared" si="205"/>
        <v>38</v>
      </c>
      <c r="AC787" s="19">
        <f t="shared" si="206"/>
        <v>21868.285714285714</v>
      </c>
      <c r="AD787" s="20">
        <f t="shared" si="207"/>
        <v>153078</v>
      </c>
      <c r="AE787" s="192">
        <f t="shared" si="208"/>
        <v>929.43540000000007</v>
      </c>
    </row>
    <row r="788" spans="1:31" ht="15.4" x14ac:dyDescent="0.45">
      <c r="A788" s="4">
        <v>1</v>
      </c>
      <c r="B788" s="85">
        <v>84806126</v>
      </c>
      <c r="C788" s="91">
        <f t="shared" si="194"/>
        <v>0</v>
      </c>
      <c r="D788" s="5" t="s">
        <v>32</v>
      </c>
      <c r="E788" s="5" t="s">
        <v>32</v>
      </c>
      <c r="F788" s="5" t="s">
        <v>32</v>
      </c>
      <c r="G788" s="5" t="s">
        <v>32</v>
      </c>
      <c r="H788" s="5">
        <v>340</v>
      </c>
      <c r="I788" s="5">
        <v>2120</v>
      </c>
      <c r="J788" s="5">
        <v>2180</v>
      </c>
      <c r="K788" s="5">
        <v>1770</v>
      </c>
      <c r="L788" s="52">
        <v>2050</v>
      </c>
      <c r="M788" s="5">
        <v>1880</v>
      </c>
      <c r="N788" s="5">
        <v>1399</v>
      </c>
      <c r="O788" s="7" t="s">
        <v>32</v>
      </c>
      <c r="P788" s="35"/>
      <c r="Q788" s="65">
        <f t="shared" si="195"/>
        <v>38</v>
      </c>
      <c r="R788" s="36">
        <f t="shared" si="196"/>
        <v>38</v>
      </c>
      <c r="S788" s="36">
        <f t="shared" si="197"/>
        <v>38</v>
      </c>
      <c r="T788" s="36">
        <f t="shared" si="198"/>
        <v>38</v>
      </c>
      <c r="U788" s="36">
        <f t="shared" si="209"/>
        <v>38.747999999999998</v>
      </c>
      <c r="V788" s="36">
        <f t="shared" si="199"/>
        <v>42.664000000000001</v>
      </c>
      <c r="W788" s="36">
        <f t="shared" si="200"/>
        <v>42.795999999999999</v>
      </c>
      <c r="X788" s="36">
        <f t="shared" si="201"/>
        <v>41.893999999999998</v>
      </c>
      <c r="Y788" s="36">
        <f t="shared" si="202"/>
        <v>42.51</v>
      </c>
      <c r="Z788" s="36">
        <f t="shared" si="203"/>
        <v>42.136000000000003</v>
      </c>
      <c r="AA788" s="36">
        <f t="shared" si="204"/>
        <v>41.077800000000003</v>
      </c>
      <c r="AB788" s="66">
        <f t="shared" si="205"/>
        <v>38</v>
      </c>
      <c r="AC788" s="19">
        <f t="shared" si="206"/>
        <v>1677</v>
      </c>
      <c r="AD788" s="20">
        <f t="shared" si="207"/>
        <v>11739</v>
      </c>
      <c r="AE788" s="192">
        <f t="shared" si="208"/>
        <v>481.82580000000002</v>
      </c>
    </row>
    <row r="789" spans="1:31" ht="15.4" x14ac:dyDescent="0.45">
      <c r="A789" s="4">
        <v>1</v>
      </c>
      <c r="B789" s="85">
        <v>84806127</v>
      </c>
      <c r="C789" s="91">
        <f t="shared" si="194"/>
        <v>0</v>
      </c>
      <c r="D789" s="5" t="s">
        <v>32</v>
      </c>
      <c r="E789" s="5" t="s">
        <v>32</v>
      </c>
      <c r="F789" s="5" t="s">
        <v>32</v>
      </c>
      <c r="G789" s="5" t="s">
        <v>32</v>
      </c>
      <c r="H789" s="5">
        <v>10960</v>
      </c>
      <c r="I789" s="5">
        <v>1960</v>
      </c>
      <c r="J789" s="5">
        <v>2280</v>
      </c>
      <c r="K789" s="5">
        <v>6240</v>
      </c>
      <c r="L789" s="52">
        <v>7010</v>
      </c>
      <c r="M789" s="5">
        <v>33801</v>
      </c>
      <c r="N789" s="5">
        <v>1375</v>
      </c>
      <c r="O789" s="7" t="s">
        <v>32</v>
      </c>
      <c r="P789" s="35"/>
      <c r="Q789" s="65">
        <f t="shared" si="195"/>
        <v>38</v>
      </c>
      <c r="R789" s="36">
        <f t="shared" si="196"/>
        <v>38</v>
      </c>
      <c r="S789" s="36">
        <f t="shared" si="197"/>
        <v>38</v>
      </c>
      <c r="T789" s="36">
        <f t="shared" si="198"/>
        <v>38</v>
      </c>
      <c r="U789" s="36">
        <f t="shared" si="209"/>
        <v>62.112000000000009</v>
      </c>
      <c r="V789" s="36">
        <f t="shared" si="199"/>
        <v>42.311999999999998</v>
      </c>
      <c r="W789" s="36">
        <f t="shared" si="200"/>
        <v>43.015999999999998</v>
      </c>
      <c r="X789" s="36">
        <f t="shared" si="201"/>
        <v>51.728000000000002</v>
      </c>
      <c r="Y789" s="36">
        <f t="shared" si="202"/>
        <v>53.421999999999997</v>
      </c>
      <c r="Z789" s="36">
        <f t="shared" si="203"/>
        <v>184.70142999999999</v>
      </c>
      <c r="AA789" s="36">
        <f t="shared" si="204"/>
        <v>41.024999999999999</v>
      </c>
      <c r="AB789" s="66">
        <f t="shared" si="205"/>
        <v>38</v>
      </c>
      <c r="AC789" s="19">
        <f t="shared" si="206"/>
        <v>9089.4285714285706</v>
      </c>
      <c r="AD789" s="20">
        <f t="shared" si="207"/>
        <v>63626</v>
      </c>
      <c r="AE789" s="192">
        <f t="shared" si="208"/>
        <v>668.31642999999997</v>
      </c>
    </row>
    <row r="790" spans="1:31" ht="15.4" x14ac:dyDescent="0.45">
      <c r="A790" s="4">
        <v>1</v>
      </c>
      <c r="B790" s="85">
        <v>84806128</v>
      </c>
      <c r="C790" s="91">
        <f t="shared" si="194"/>
        <v>0</v>
      </c>
      <c r="D790" s="5" t="s">
        <v>32</v>
      </c>
      <c r="E790" s="5" t="s">
        <v>32</v>
      </c>
      <c r="F790" s="5" t="s">
        <v>32</v>
      </c>
      <c r="G790" s="5" t="s">
        <v>32</v>
      </c>
      <c r="H790" s="5">
        <v>37090</v>
      </c>
      <c r="I790" s="5">
        <v>5570</v>
      </c>
      <c r="J790" s="5">
        <v>10</v>
      </c>
      <c r="K790" s="5" t="s">
        <v>32</v>
      </c>
      <c r="L790" s="52" t="s">
        <v>32</v>
      </c>
      <c r="M790" s="5">
        <v>2130</v>
      </c>
      <c r="N790" s="5">
        <v>33999</v>
      </c>
      <c r="O790" s="7">
        <v>11086</v>
      </c>
      <c r="P790" s="35"/>
      <c r="Q790" s="65">
        <f t="shared" si="195"/>
        <v>38</v>
      </c>
      <c r="R790" s="36">
        <f t="shared" si="196"/>
        <v>38</v>
      </c>
      <c r="S790" s="36">
        <f t="shared" si="197"/>
        <v>38</v>
      </c>
      <c r="T790" s="36">
        <f t="shared" si="198"/>
        <v>38</v>
      </c>
      <c r="U790" s="36">
        <f t="shared" si="209"/>
        <v>119.59800000000001</v>
      </c>
      <c r="V790" s="36">
        <f t="shared" si="199"/>
        <v>50.254000000000005</v>
      </c>
      <c r="W790" s="36">
        <f t="shared" si="200"/>
        <v>38.021999999999998</v>
      </c>
      <c r="X790" s="36">
        <f t="shared" si="201"/>
        <v>38</v>
      </c>
      <c r="Y790" s="36">
        <f t="shared" si="202"/>
        <v>38</v>
      </c>
      <c r="Z790" s="36">
        <f t="shared" si="203"/>
        <v>42.686</v>
      </c>
      <c r="AA790" s="36">
        <f t="shared" si="204"/>
        <v>186.17257000000001</v>
      </c>
      <c r="AB790" s="66">
        <f t="shared" si="205"/>
        <v>68.869799999999998</v>
      </c>
      <c r="AC790" s="19">
        <f t="shared" si="206"/>
        <v>14980.833333333334</v>
      </c>
      <c r="AD790" s="20">
        <f t="shared" si="207"/>
        <v>89885</v>
      </c>
      <c r="AE790" s="192">
        <f t="shared" si="208"/>
        <v>733.60237000000006</v>
      </c>
    </row>
    <row r="791" spans="1:31" ht="15.4" x14ac:dyDescent="0.45">
      <c r="A791" s="4">
        <v>1</v>
      </c>
      <c r="B791" s="85">
        <v>84806129</v>
      </c>
      <c r="C791" s="91">
        <f t="shared" si="194"/>
        <v>0</v>
      </c>
      <c r="D791" s="5" t="s">
        <v>32</v>
      </c>
      <c r="E791" s="5" t="s">
        <v>32</v>
      </c>
      <c r="F791" s="5" t="s">
        <v>32</v>
      </c>
      <c r="G791" s="5" t="s">
        <v>32</v>
      </c>
      <c r="H791" s="5">
        <v>8550</v>
      </c>
      <c r="I791" s="5">
        <v>3380</v>
      </c>
      <c r="J791" s="5">
        <v>2630</v>
      </c>
      <c r="K791" s="5">
        <v>2980</v>
      </c>
      <c r="L791" s="52">
        <v>1620</v>
      </c>
      <c r="M791" s="5">
        <v>20520</v>
      </c>
      <c r="N791" s="5">
        <v>1084</v>
      </c>
      <c r="O791" s="7" t="s">
        <v>32</v>
      </c>
      <c r="P791" s="35"/>
      <c r="Q791" s="65">
        <f t="shared" si="195"/>
        <v>38</v>
      </c>
      <c r="R791" s="36">
        <f t="shared" si="196"/>
        <v>38</v>
      </c>
      <c r="S791" s="36">
        <f t="shared" si="197"/>
        <v>38</v>
      </c>
      <c r="T791" s="36">
        <f t="shared" si="198"/>
        <v>38</v>
      </c>
      <c r="U791" s="36">
        <f t="shared" si="209"/>
        <v>56.81</v>
      </c>
      <c r="V791" s="36">
        <f t="shared" si="199"/>
        <v>45.436</v>
      </c>
      <c r="W791" s="36">
        <f t="shared" si="200"/>
        <v>43.786000000000001</v>
      </c>
      <c r="X791" s="36">
        <f t="shared" si="201"/>
        <v>44.555999999999997</v>
      </c>
      <c r="Y791" s="36">
        <f t="shared" si="202"/>
        <v>41.564</v>
      </c>
      <c r="Z791" s="36">
        <f t="shared" si="203"/>
        <v>109.43600000000001</v>
      </c>
      <c r="AA791" s="36">
        <f t="shared" si="204"/>
        <v>40.384799999999998</v>
      </c>
      <c r="AB791" s="66">
        <f t="shared" si="205"/>
        <v>38</v>
      </c>
      <c r="AC791" s="19">
        <f t="shared" si="206"/>
        <v>5823.4285714285716</v>
      </c>
      <c r="AD791" s="20">
        <f t="shared" si="207"/>
        <v>40764</v>
      </c>
      <c r="AE791" s="192">
        <f t="shared" si="208"/>
        <v>571.97280000000012</v>
      </c>
    </row>
    <row r="792" spans="1:31" ht="15.4" x14ac:dyDescent="0.45">
      <c r="A792" s="4">
        <v>1</v>
      </c>
      <c r="B792" s="85">
        <v>84806136</v>
      </c>
      <c r="C792" s="91">
        <f t="shared" si="194"/>
        <v>0</v>
      </c>
      <c r="D792" s="5" t="s">
        <v>32</v>
      </c>
      <c r="E792" s="5" t="s">
        <v>32</v>
      </c>
      <c r="F792" s="5" t="s">
        <v>32</v>
      </c>
      <c r="G792" s="5" t="s">
        <v>32</v>
      </c>
      <c r="H792" s="5">
        <v>4880</v>
      </c>
      <c r="I792" s="5">
        <v>1340</v>
      </c>
      <c r="J792" s="5">
        <v>1750</v>
      </c>
      <c r="K792" s="5">
        <v>1700</v>
      </c>
      <c r="L792" s="52">
        <v>910</v>
      </c>
      <c r="M792" s="5">
        <v>1030</v>
      </c>
      <c r="N792" s="5">
        <v>1070</v>
      </c>
      <c r="O792" s="7">
        <v>1483</v>
      </c>
      <c r="P792" s="35"/>
      <c r="Q792" s="65">
        <f t="shared" si="195"/>
        <v>38</v>
      </c>
      <c r="R792" s="36">
        <f t="shared" si="196"/>
        <v>38</v>
      </c>
      <c r="S792" s="36">
        <f t="shared" si="197"/>
        <v>38</v>
      </c>
      <c r="T792" s="36">
        <f t="shared" si="198"/>
        <v>38</v>
      </c>
      <c r="U792" s="36">
        <f t="shared" si="209"/>
        <v>48.736000000000004</v>
      </c>
      <c r="V792" s="36">
        <f t="shared" si="199"/>
        <v>40.948</v>
      </c>
      <c r="W792" s="36">
        <f t="shared" si="200"/>
        <v>41.85</v>
      </c>
      <c r="X792" s="36">
        <f t="shared" si="201"/>
        <v>41.74</v>
      </c>
      <c r="Y792" s="36">
        <f t="shared" si="202"/>
        <v>40.002000000000002</v>
      </c>
      <c r="Z792" s="36">
        <f t="shared" si="203"/>
        <v>40.265999999999998</v>
      </c>
      <c r="AA792" s="36">
        <f t="shared" si="204"/>
        <v>40.353999999999999</v>
      </c>
      <c r="AB792" s="66">
        <f t="shared" si="205"/>
        <v>41.262599999999999</v>
      </c>
      <c r="AC792" s="19">
        <f t="shared" si="206"/>
        <v>1770.375</v>
      </c>
      <c r="AD792" s="20">
        <f t="shared" si="207"/>
        <v>14163</v>
      </c>
      <c r="AE792" s="192">
        <f t="shared" si="208"/>
        <v>487.15860000000004</v>
      </c>
    </row>
    <row r="793" spans="1:31" ht="15.4" x14ac:dyDescent="0.45">
      <c r="A793" s="4">
        <v>1</v>
      </c>
      <c r="B793" s="85">
        <v>84806137</v>
      </c>
      <c r="C793" s="91">
        <f t="shared" si="194"/>
        <v>0</v>
      </c>
      <c r="D793" s="5" t="s">
        <v>32</v>
      </c>
      <c r="E793" s="5" t="s">
        <v>32</v>
      </c>
      <c r="F793" s="5" t="s">
        <v>32</v>
      </c>
      <c r="G793" s="5" t="s">
        <v>32</v>
      </c>
      <c r="H793" s="5">
        <v>16980</v>
      </c>
      <c r="I793" s="5">
        <v>14340</v>
      </c>
      <c r="J793" s="5">
        <v>15710</v>
      </c>
      <c r="K793" s="5">
        <v>15070</v>
      </c>
      <c r="L793" s="52">
        <v>21630</v>
      </c>
      <c r="M793" s="5">
        <v>15219</v>
      </c>
      <c r="N793" s="5">
        <v>13557</v>
      </c>
      <c r="O793" s="7" t="s">
        <v>32</v>
      </c>
      <c r="P793" s="35"/>
      <c r="Q793" s="65">
        <f t="shared" si="195"/>
        <v>38</v>
      </c>
      <c r="R793" s="36">
        <f t="shared" si="196"/>
        <v>38</v>
      </c>
      <c r="S793" s="36">
        <f t="shared" si="197"/>
        <v>38</v>
      </c>
      <c r="T793" s="36">
        <f t="shared" si="198"/>
        <v>38</v>
      </c>
      <c r="U793" s="36">
        <f t="shared" si="209"/>
        <v>75.355999999999995</v>
      </c>
      <c r="V793" s="36">
        <f t="shared" si="199"/>
        <v>82.861999999999995</v>
      </c>
      <c r="W793" s="36">
        <f t="shared" si="200"/>
        <v>88.753</v>
      </c>
      <c r="X793" s="36">
        <f t="shared" si="201"/>
        <v>86.001000000000005</v>
      </c>
      <c r="Y793" s="36">
        <f t="shared" si="202"/>
        <v>114.209</v>
      </c>
      <c r="Z793" s="36">
        <f t="shared" si="203"/>
        <v>86.6417</v>
      </c>
      <c r="AA793" s="36">
        <f t="shared" si="204"/>
        <v>79.495100000000008</v>
      </c>
      <c r="AB793" s="66">
        <f t="shared" si="205"/>
        <v>38</v>
      </c>
      <c r="AC793" s="19">
        <f t="shared" si="206"/>
        <v>16072.285714285714</v>
      </c>
      <c r="AD793" s="20">
        <f t="shared" si="207"/>
        <v>112506</v>
      </c>
      <c r="AE793" s="192">
        <f t="shared" si="208"/>
        <v>803.31780000000003</v>
      </c>
    </row>
    <row r="794" spans="1:31" ht="15.4" x14ac:dyDescent="0.45">
      <c r="A794" s="4">
        <v>1</v>
      </c>
      <c r="B794" s="85">
        <v>84806138</v>
      </c>
      <c r="C794" s="91">
        <f t="shared" si="194"/>
        <v>0</v>
      </c>
      <c r="D794" s="5" t="s">
        <v>32</v>
      </c>
      <c r="E794" s="5" t="s">
        <v>32</v>
      </c>
      <c r="F794" s="5" t="s">
        <v>32</v>
      </c>
      <c r="G794" s="5" t="s">
        <v>32</v>
      </c>
      <c r="H794" s="5">
        <v>19140</v>
      </c>
      <c r="I794" s="5">
        <v>1750</v>
      </c>
      <c r="J794" s="5">
        <v>9740</v>
      </c>
      <c r="K794" s="5">
        <v>18940</v>
      </c>
      <c r="L794" s="52">
        <v>49170</v>
      </c>
      <c r="M794" s="5">
        <v>53220</v>
      </c>
      <c r="N794" s="5">
        <v>22773</v>
      </c>
      <c r="O794" s="7">
        <v>5074</v>
      </c>
      <c r="P794" s="35"/>
      <c r="Q794" s="65">
        <f t="shared" si="195"/>
        <v>38</v>
      </c>
      <c r="R794" s="36">
        <f t="shared" si="196"/>
        <v>38</v>
      </c>
      <c r="S794" s="36">
        <f t="shared" si="197"/>
        <v>38</v>
      </c>
      <c r="T794" s="36">
        <f t="shared" si="198"/>
        <v>38</v>
      </c>
      <c r="U794" s="36">
        <f t="shared" si="209"/>
        <v>80.108000000000004</v>
      </c>
      <c r="V794" s="36">
        <f t="shared" si="199"/>
        <v>41.85</v>
      </c>
      <c r="W794" s="36">
        <f t="shared" si="200"/>
        <v>63.082000000000001</v>
      </c>
      <c r="X794" s="36">
        <f t="shared" si="201"/>
        <v>102.642</v>
      </c>
      <c r="Y794" s="36">
        <f t="shared" si="202"/>
        <v>298.8931</v>
      </c>
      <c r="Z794" s="36">
        <f t="shared" si="203"/>
        <v>328.9846</v>
      </c>
      <c r="AA794" s="36">
        <f t="shared" si="204"/>
        <v>119.12389999999999</v>
      </c>
      <c r="AB794" s="66">
        <f t="shared" si="205"/>
        <v>49.162800000000004</v>
      </c>
      <c r="AC794" s="19">
        <f t="shared" si="206"/>
        <v>22475.875</v>
      </c>
      <c r="AD794" s="20">
        <f t="shared" si="207"/>
        <v>179807</v>
      </c>
      <c r="AE794" s="192">
        <f t="shared" si="208"/>
        <v>1235.8464000000001</v>
      </c>
    </row>
    <row r="795" spans="1:31" ht="15.4" x14ac:dyDescent="0.45">
      <c r="A795" s="4">
        <v>1</v>
      </c>
      <c r="B795" s="85">
        <v>84806139</v>
      </c>
      <c r="C795" s="91">
        <f t="shared" si="194"/>
        <v>0</v>
      </c>
      <c r="D795" s="5" t="s">
        <v>32</v>
      </c>
      <c r="E795" s="5" t="s">
        <v>32</v>
      </c>
      <c r="F795" s="5" t="s">
        <v>32</v>
      </c>
      <c r="G795" s="5" t="s">
        <v>32</v>
      </c>
      <c r="H795" s="5">
        <v>15290</v>
      </c>
      <c r="I795" s="5">
        <v>10750</v>
      </c>
      <c r="J795" s="5">
        <v>13510</v>
      </c>
      <c r="K795" s="5">
        <v>18070</v>
      </c>
      <c r="L795" s="52">
        <v>12740</v>
      </c>
      <c r="M795" s="5">
        <v>9040</v>
      </c>
      <c r="N795" s="5">
        <v>2555</v>
      </c>
      <c r="O795" s="7" t="s">
        <v>32</v>
      </c>
      <c r="P795" s="35"/>
      <c r="Q795" s="65">
        <f t="shared" si="195"/>
        <v>38</v>
      </c>
      <c r="R795" s="36">
        <f t="shared" si="196"/>
        <v>38</v>
      </c>
      <c r="S795" s="36">
        <f t="shared" si="197"/>
        <v>38</v>
      </c>
      <c r="T795" s="36">
        <f t="shared" si="198"/>
        <v>38</v>
      </c>
      <c r="U795" s="36">
        <f t="shared" si="209"/>
        <v>71.638000000000005</v>
      </c>
      <c r="V795" s="36">
        <f t="shared" si="199"/>
        <v>67.424999999999997</v>
      </c>
      <c r="W795" s="36">
        <f t="shared" si="200"/>
        <v>79.293000000000006</v>
      </c>
      <c r="X795" s="36">
        <f t="shared" si="201"/>
        <v>98.90100000000001</v>
      </c>
      <c r="Y795" s="36">
        <f t="shared" si="202"/>
        <v>75.981999999999999</v>
      </c>
      <c r="Z795" s="36">
        <f t="shared" si="203"/>
        <v>60.072000000000003</v>
      </c>
      <c r="AA795" s="36">
        <f t="shared" si="204"/>
        <v>43.621000000000002</v>
      </c>
      <c r="AB795" s="66">
        <f t="shared" si="205"/>
        <v>38</v>
      </c>
      <c r="AC795" s="19">
        <f t="shared" si="206"/>
        <v>11707.857142857143</v>
      </c>
      <c r="AD795" s="20">
        <f t="shared" si="207"/>
        <v>81955</v>
      </c>
      <c r="AE795" s="192">
        <f t="shared" si="208"/>
        <v>686.93200000000002</v>
      </c>
    </row>
    <row r="796" spans="1:31" ht="15.4" x14ac:dyDescent="0.45">
      <c r="A796" s="4">
        <v>1</v>
      </c>
      <c r="B796" s="85">
        <v>84806140</v>
      </c>
      <c r="C796" s="91">
        <f t="shared" si="194"/>
        <v>0</v>
      </c>
      <c r="D796" s="5" t="s">
        <v>32</v>
      </c>
      <c r="E796" s="5" t="s">
        <v>32</v>
      </c>
      <c r="F796" s="5" t="s">
        <v>32</v>
      </c>
      <c r="G796" s="5" t="s">
        <v>32</v>
      </c>
      <c r="H796" s="5">
        <v>39820</v>
      </c>
      <c r="I796" s="5">
        <v>8900</v>
      </c>
      <c r="J796" s="5">
        <v>6860</v>
      </c>
      <c r="K796" s="5">
        <v>4090</v>
      </c>
      <c r="L796" s="52">
        <v>3550</v>
      </c>
      <c r="M796" s="5">
        <v>5112</v>
      </c>
      <c r="N796" s="5">
        <v>3763</v>
      </c>
      <c r="O796" s="7" t="s">
        <v>32</v>
      </c>
      <c r="P796" s="35"/>
      <c r="Q796" s="65">
        <f t="shared" si="195"/>
        <v>38</v>
      </c>
      <c r="R796" s="36">
        <f t="shared" si="196"/>
        <v>38</v>
      </c>
      <c r="S796" s="36">
        <f t="shared" si="197"/>
        <v>38</v>
      </c>
      <c r="T796" s="36">
        <f t="shared" si="198"/>
        <v>38</v>
      </c>
      <c r="U796" s="36">
        <f t="shared" si="209"/>
        <v>125.60400000000001</v>
      </c>
      <c r="V796" s="36">
        <f t="shared" si="199"/>
        <v>59.47</v>
      </c>
      <c r="W796" s="36">
        <f t="shared" si="200"/>
        <v>53.091999999999999</v>
      </c>
      <c r="X796" s="36">
        <f t="shared" si="201"/>
        <v>46.998000000000005</v>
      </c>
      <c r="Y796" s="36">
        <f t="shared" si="202"/>
        <v>45.81</v>
      </c>
      <c r="Z796" s="36">
        <f t="shared" si="203"/>
        <v>49.246400000000001</v>
      </c>
      <c r="AA796" s="36">
        <f t="shared" si="204"/>
        <v>46.278599999999997</v>
      </c>
      <c r="AB796" s="66">
        <f t="shared" si="205"/>
        <v>38</v>
      </c>
      <c r="AC796" s="19">
        <f t="shared" si="206"/>
        <v>10299.285714285714</v>
      </c>
      <c r="AD796" s="20">
        <f t="shared" si="207"/>
        <v>72095</v>
      </c>
      <c r="AE796" s="192">
        <f t="shared" si="208"/>
        <v>616.49900000000002</v>
      </c>
    </row>
    <row r="797" spans="1:31" ht="15.4" x14ac:dyDescent="0.45">
      <c r="A797" s="4">
        <v>1</v>
      </c>
      <c r="B797" s="85">
        <v>84806141</v>
      </c>
      <c r="C797" s="91">
        <f t="shared" si="194"/>
        <v>0</v>
      </c>
      <c r="D797" s="5" t="s">
        <v>32</v>
      </c>
      <c r="E797" s="5" t="s">
        <v>32</v>
      </c>
      <c r="F797" s="5" t="s">
        <v>32</v>
      </c>
      <c r="G797" s="5" t="s">
        <v>32</v>
      </c>
      <c r="H797" s="5">
        <v>53890</v>
      </c>
      <c r="I797" s="5">
        <v>10200</v>
      </c>
      <c r="J797" s="5">
        <v>351120</v>
      </c>
      <c r="K797" s="5">
        <v>8700</v>
      </c>
      <c r="L797" s="52">
        <v>8890</v>
      </c>
      <c r="M797" s="5">
        <v>5065</v>
      </c>
      <c r="N797" s="5">
        <v>2204</v>
      </c>
      <c r="O797" s="7" t="s">
        <v>32</v>
      </c>
      <c r="P797" s="35"/>
      <c r="Q797" s="65">
        <f t="shared" si="195"/>
        <v>38</v>
      </c>
      <c r="R797" s="36">
        <f t="shared" si="196"/>
        <v>38</v>
      </c>
      <c r="S797" s="36">
        <f t="shared" si="197"/>
        <v>38</v>
      </c>
      <c r="T797" s="36">
        <f t="shared" si="198"/>
        <v>38</v>
      </c>
      <c r="U797" s="36">
        <f t="shared" si="209"/>
        <v>185.727</v>
      </c>
      <c r="V797" s="36">
        <f t="shared" si="199"/>
        <v>65.06</v>
      </c>
      <c r="W797" s="36">
        <f t="shared" si="200"/>
        <v>2542.3815999999997</v>
      </c>
      <c r="X797" s="36">
        <f t="shared" si="201"/>
        <v>58.61</v>
      </c>
      <c r="Y797" s="36">
        <f t="shared" si="202"/>
        <v>59.427</v>
      </c>
      <c r="Z797" s="36">
        <f t="shared" si="203"/>
        <v>49.143000000000001</v>
      </c>
      <c r="AA797" s="36">
        <f t="shared" si="204"/>
        <v>42.848799999999997</v>
      </c>
      <c r="AB797" s="66">
        <f t="shared" si="205"/>
        <v>38</v>
      </c>
      <c r="AC797" s="19">
        <f t="shared" si="206"/>
        <v>62867</v>
      </c>
      <c r="AD797" s="20">
        <f t="shared" si="207"/>
        <v>440069</v>
      </c>
      <c r="AE797" s="192">
        <f t="shared" si="208"/>
        <v>3193.1974</v>
      </c>
    </row>
    <row r="798" spans="1:31" ht="15.4" x14ac:dyDescent="0.45">
      <c r="A798" s="4">
        <v>1</v>
      </c>
      <c r="B798" s="85">
        <v>84806142</v>
      </c>
      <c r="C798" s="91">
        <f t="shared" si="194"/>
        <v>0</v>
      </c>
      <c r="D798" s="5" t="s">
        <v>32</v>
      </c>
      <c r="E798" s="5" t="s">
        <v>32</v>
      </c>
      <c r="F798" s="5" t="s">
        <v>32</v>
      </c>
      <c r="G798" s="5" t="s">
        <v>32</v>
      </c>
      <c r="H798" s="5">
        <v>73970</v>
      </c>
      <c r="I798" s="5">
        <v>13840</v>
      </c>
      <c r="J798" s="5">
        <v>25100</v>
      </c>
      <c r="K798" s="5">
        <v>25340</v>
      </c>
      <c r="L798" s="52">
        <v>23910</v>
      </c>
      <c r="M798" s="5">
        <v>12800</v>
      </c>
      <c r="N798" s="5">
        <v>4289</v>
      </c>
      <c r="O798" s="7" t="s">
        <v>32</v>
      </c>
      <c r="P798" s="35"/>
      <c r="Q798" s="65">
        <f t="shared" si="195"/>
        <v>38</v>
      </c>
      <c r="R798" s="36">
        <f t="shared" si="196"/>
        <v>38</v>
      </c>
      <c r="S798" s="36">
        <f t="shared" si="197"/>
        <v>38</v>
      </c>
      <c r="T798" s="36">
        <f t="shared" si="198"/>
        <v>38</v>
      </c>
      <c r="U798" s="36">
        <f t="shared" si="209"/>
        <v>272.07100000000003</v>
      </c>
      <c r="V798" s="36">
        <f t="shared" si="199"/>
        <v>80.712000000000003</v>
      </c>
      <c r="W798" s="36">
        <f t="shared" si="200"/>
        <v>129.13</v>
      </c>
      <c r="X798" s="36">
        <f t="shared" si="201"/>
        <v>130.16200000000001</v>
      </c>
      <c r="Y798" s="36">
        <f t="shared" si="202"/>
        <v>124.01300000000001</v>
      </c>
      <c r="Z798" s="36">
        <f t="shared" si="203"/>
        <v>76.239999999999995</v>
      </c>
      <c r="AA798" s="36">
        <f t="shared" si="204"/>
        <v>47.4358</v>
      </c>
      <c r="AB798" s="66">
        <f t="shared" si="205"/>
        <v>38</v>
      </c>
      <c r="AC798" s="19">
        <f t="shared" si="206"/>
        <v>25607</v>
      </c>
      <c r="AD798" s="20">
        <f t="shared" si="207"/>
        <v>179249</v>
      </c>
      <c r="AE798" s="192">
        <f t="shared" si="208"/>
        <v>1049.7638000000002</v>
      </c>
    </row>
    <row r="799" spans="1:31" ht="15.4" x14ac:dyDescent="0.45">
      <c r="A799" s="4">
        <v>1</v>
      </c>
      <c r="B799" s="85">
        <v>84806143</v>
      </c>
      <c r="C799" s="91">
        <f t="shared" si="194"/>
        <v>0</v>
      </c>
      <c r="D799" s="5" t="s">
        <v>32</v>
      </c>
      <c r="E799" s="5" t="s">
        <v>32</v>
      </c>
      <c r="F799" s="5" t="s">
        <v>32</v>
      </c>
      <c r="G799" s="5" t="s">
        <v>32</v>
      </c>
      <c r="H799" s="5">
        <v>14830</v>
      </c>
      <c r="I799" s="5">
        <v>4920</v>
      </c>
      <c r="J799" s="5">
        <v>6890</v>
      </c>
      <c r="K799" s="5">
        <v>10270</v>
      </c>
      <c r="L799" s="52">
        <v>9710</v>
      </c>
      <c r="M799" s="5">
        <v>52428</v>
      </c>
      <c r="N799" s="5">
        <v>4617</v>
      </c>
      <c r="O799" s="7" t="s">
        <v>32</v>
      </c>
      <c r="P799" s="35"/>
      <c r="Q799" s="65">
        <f t="shared" si="195"/>
        <v>38</v>
      </c>
      <c r="R799" s="36">
        <f t="shared" si="196"/>
        <v>38</v>
      </c>
      <c r="S799" s="36">
        <f t="shared" si="197"/>
        <v>38</v>
      </c>
      <c r="T799" s="36">
        <f t="shared" si="198"/>
        <v>38</v>
      </c>
      <c r="U799" s="36">
        <f t="shared" si="209"/>
        <v>70.626000000000005</v>
      </c>
      <c r="V799" s="36">
        <f t="shared" si="199"/>
        <v>48.823999999999998</v>
      </c>
      <c r="W799" s="36">
        <f t="shared" si="200"/>
        <v>53.158000000000001</v>
      </c>
      <c r="X799" s="36">
        <f t="shared" si="201"/>
        <v>65.361000000000004</v>
      </c>
      <c r="Y799" s="36">
        <f t="shared" si="202"/>
        <v>62.953000000000003</v>
      </c>
      <c r="Z799" s="36">
        <f t="shared" si="203"/>
        <v>323.10004000000004</v>
      </c>
      <c r="AA799" s="36">
        <f t="shared" si="204"/>
        <v>48.157400000000003</v>
      </c>
      <c r="AB799" s="66">
        <f t="shared" si="205"/>
        <v>38</v>
      </c>
      <c r="AC799" s="19">
        <f t="shared" si="206"/>
        <v>14809.285714285714</v>
      </c>
      <c r="AD799" s="20">
        <f t="shared" si="207"/>
        <v>103665</v>
      </c>
      <c r="AE799" s="192">
        <f t="shared" si="208"/>
        <v>862.17944000000011</v>
      </c>
    </row>
    <row r="800" spans="1:31" ht="15.4" x14ac:dyDescent="0.45">
      <c r="A800" s="4">
        <v>1</v>
      </c>
      <c r="B800" s="85">
        <v>84806144</v>
      </c>
      <c r="C800" s="91">
        <f t="shared" si="194"/>
        <v>0</v>
      </c>
      <c r="D800" s="5" t="s">
        <v>32</v>
      </c>
      <c r="E800" s="5" t="s">
        <v>32</v>
      </c>
      <c r="F800" s="5" t="s">
        <v>32</v>
      </c>
      <c r="G800" s="5" t="s">
        <v>32</v>
      </c>
      <c r="H800" s="5">
        <v>9300</v>
      </c>
      <c r="I800" s="5">
        <v>8860</v>
      </c>
      <c r="J800" s="5">
        <v>17520</v>
      </c>
      <c r="K800" s="5">
        <v>19990</v>
      </c>
      <c r="L800" s="52">
        <v>22500</v>
      </c>
      <c r="M800" s="5">
        <v>51279</v>
      </c>
      <c r="N800" s="5">
        <v>6612</v>
      </c>
      <c r="O800" s="7" t="s">
        <v>32</v>
      </c>
      <c r="P800" s="35"/>
      <c r="Q800" s="65">
        <f t="shared" si="195"/>
        <v>38</v>
      </c>
      <c r="R800" s="36">
        <f t="shared" si="196"/>
        <v>38</v>
      </c>
      <c r="S800" s="36">
        <f t="shared" si="197"/>
        <v>38</v>
      </c>
      <c r="T800" s="36">
        <f t="shared" si="198"/>
        <v>38</v>
      </c>
      <c r="U800" s="36">
        <f t="shared" si="209"/>
        <v>58.460000000000008</v>
      </c>
      <c r="V800" s="36">
        <f t="shared" si="199"/>
        <v>59.298000000000002</v>
      </c>
      <c r="W800" s="36">
        <f t="shared" si="200"/>
        <v>96.536000000000001</v>
      </c>
      <c r="X800" s="36">
        <f t="shared" si="201"/>
        <v>107.15700000000001</v>
      </c>
      <c r="Y800" s="36">
        <f t="shared" si="202"/>
        <v>117.94999999999999</v>
      </c>
      <c r="Z800" s="36">
        <f t="shared" si="203"/>
        <v>314.56296999999995</v>
      </c>
      <c r="AA800" s="36">
        <f t="shared" si="204"/>
        <v>52.546400000000006</v>
      </c>
      <c r="AB800" s="66">
        <f t="shared" si="205"/>
        <v>38</v>
      </c>
      <c r="AC800" s="19">
        <f t="shared" si="206"/>
        <v>19437.285714285714</v>
      </c>
      <c r="AD800" s="20">
        <f t="shared" si="207"/>
        <v>136061</v>
      </c>
      <c r="AE800" s="192">
        <f t="shared" si="208"/>
        <v>996.51036999999997</v>
      </c>
    </row>
    <row r="801" spans="1:31" ht="15.4" x14ac:dyDescent="0.45">
      <c r="A801" s="4">
        <v>1</v>
      </c>
      <c r="B801" s="85">
        <v>84806146</v>
      </c>
      <c r="C801" s="91">
        <f t="shared" si="194"/>
        <v>0</v>
      </c>
      <c r="D801" s="5" t="s">
        <v>32</v>
      </c>
      <c r="E801" s="5" t="s">
        <v>32</v>
      </c>
      <c r="F801" s="5" t="s">
        <v>32</v>
      </c>
      <c r="G801" s="5" t="s">
        <v>32</v>
      </c>
      <c r="H801" s="5">
        <v>75120</v>
      </c>
      <c r="I801" s="5">
        <v>5590</v>
      </c>
      <c r="J801" s="5">
        <v>5190</v>
      </c>
      <c r="K801" s="5">
        <v>8950</v>
      </c>
      <c r="L801" s="52">
        <v>9030</v>
      </c>
      <c r="M801" s="5">
        <v>6390</v>
      </c>
      <c r="N801" s="5">
        <v>749</v>
      </c>
      <c r="O801" s="7" t="s">
        <v>32</v>
      </c>
      <c r="P801" s="35"/>
      <c r="Q801" s="65">
        <f t="shared" si="195"/>
        <v>38</v>
      </c>
      <c r="R801" s="36">
        <f t="shared" si="196"/>
        <v>38</v>
      </c>
      <c r="S801" s="36">
        <f t="shared" si="197"/>
        <v>38</v>
      </c>
      <c r="T801" s="36">
        <f t="shared" si="198"/>
        <v>38</v>
      </c>
      <c r="U801" s="36">
        <f t="shared" si="209"/>
        <v>277.01599999999996</v>
      </c>
      <c r="V801" s="36">
        <f t="shared" si="199"/>
        <v>50.298000000000002</v>
      </c>
      <c r="W801" s="36">
        <f t="shared" si="200"/>
        <v>49.417999999999999</v>
      </c>
      <c r="X801" s="36">
        <f t="shared" si="201"/>
        <v>59.685000000000002</v>
      </c>
      <c r="Y801" s="36">
        <f t="shared" si="202"/>
        <v>60.029000000000003</v>
      </c>
      <c r="Z801" s="36">
        <f t="shared" si="203"/>
        <v>52.058</v>
      </c>
      <c r="AA801" s="36">
        <f t="shared" si="204"/>
        <v>39.647800000000004</v>
      </c>
      <c r="AB801" s="66">
        <f t="shared" si="205"/>
        <v>38</v>
      </c>
      <c r="AC801" s="19">
        <f t="shared" si="206"/>
        <v>15859.857142857143</v>
      </c>
      <c r="AD801" s="20">
        <f t="shared" si="207"/>
        <v>111019</v>
      </c>
      <c r="AE801" s="192">
        <f t="shared" si="208"/>
        <v>778.15179999999987</v>
      </c>
    </row>
    <row r="802" spans="1:31" ht="15.4" x14ac:dyDescent="0.45">
      <c r="A802" s="4">
        <v>1</v>
      </c>
      <c r="B802" s="85">
        <v>84806147</v>
      </c>
      <c r="C802" s="91">
        <f t="shared" si="194"/>
        <v>0</v>
      </c>
      <c r="D802" s="5" t="s">
        <v>32</v>
      </c>
      <c r="E802" s="5" t="s">
        <v>32</v>
      </c>
      <c r="F802" s="5" t="s">
        <v>32</v>
      </c>
      <c r="G802" s="5" t="s">
        <v>32</v>
      </c>
      <c r="H802" s="5">
        <v>3340</v>
      </c>
      <c r="I802" s="5">
        <v>2190</v>
      </c>
      <c r="J802" s="5">
        <v>2260</v>
      </c>
      <c r="K802" s="5">
        <v>3110</v>
      </c>
      <c r="L802" s="52">
        <v>370</v>
      </c>
      <c r="M802" s="5">
        <v>3460</v>
      </c>
      <c r="N802" s="5">
        <v>15053</v>
      </c>
      <c r="O802" s="7" t="s">
        <v>32</v>
      </c>
      <c r="P802" s="35"/>
      <c r="Q802" s="65">
        <f t="shared" si="195"/>
        <v>38</v>
      </c>
      <c r="R802" s="36">
        <f t="shared" si="196"/>
        <v>38</v>
      </c>
      <c r="S802" s="36">
        <f t="shared" si="197"/>
        <v>38</v>
      </c>
      <c r="T802" s="36">
        <f t="shared" si="198"/>
        <v>38</v>
      </c>
      <c r="U802" s="36">
        <f t="shared" si="209"/>
        <v>45.347999999999999</v>
      </c>
      <c r="V802" s="36">
        <f t="shared" si="199"/>
        <v>42.817999999999998</v>
      </c>
      <c r="W802" s="36">
        <f t="shared" si="200"/>
        <v>42.972000000000001</v>
      </c>
      <c r="X802" s="36">
        <f t="shared" si="201"/>
        <v>44.841999999999999</v>
      </c>
      <c r="Y802" s="36">
        <f t="shared" si="202"/>
        <v>38.814</v>
      </c>
      <c r="Z802" s="36">
        <f t="shared" si="203"/>
        <v>45.612000000000002</v>
      </c>
      <c r="AA802" s="36">
        <f t="shared" si="204"/>
        <v>85.927899999999994</v>
      </c>
      <c r="AB802" s="66">
        <f t="shared" si="205"/>
        <v>38</v>
      </c>
      <c r="AC802" s="19">
        <f t="shared" si="206"/>
        <v>4254.7142857142853</v>
      </c>
      <c r="AD802" s="20">
        <f t="shared" si="207"/>
        <v>29783</v>
      </c>
      <c r="AE802" s="192">
        <f t="shared" si="208"/>
        <v>536.33389999999997</v>
      </c>
    </row>
    <row r="803" spans="1:31" ht="15.4" x14ac:dyDescent="0.45">
      <c r="A803" s="4">
        <v>1</v>
      </c>
      <c r="B803" s="85">
        <v>84806148</v>
      </c>
      <c r="C803" s="91">
        <f t="shared" si="194"/>
        <v>0</v>
      </c>
      <c r="D803" s="5" t="s">
        <v>32</v>
      </c>
      <c r="E803" s="5" t="s">
        <v>32</v>
      </c>
      <c r="F803" s="5" t="s">
        <v>32</v>
      </c>
      <c r="G803" s="5" t="s">
        <v>32</v>
      </c>
      <c r="H803" s="5">
        <v>200</v>
      </c>
      <c r="I803" s="5">
        <v>210</v>
      </c>
      <c r="J803" s="5">
        <v>460</v>
      </c>
      <c r="K803" s="5">
        <v>4260</v>
      </c>
      <c r="L803" s="52">
        <v>160</v>
      </c>
      <c r="M803" s="5">
        <v>1650</v>
      </c>
      <c r="N803" s="5">
        <v>1713</v>
      </c>
      <c r="O803" s="7" t="s">
        <v>32</v>
      </c>
      <c r="P803" s="35"/>
      <c r="Q803" s="65">
        <f t="shared" si="195"/>
        <v>38</v>
      </c>
      <c r="R803" s="36">
        <f t="shared" si="196"/>
        <v>38</v>
      </c>
      <c r="S803" s="36">
        <f t="shared" si="197"/>
        <v>38</v>
      </c>
      <c r="T803" s="36">
        <f t="shared" si="198"/>
        <v>38</v>
      </c>
      <c r="U803" s="36">
        <f t="shared" si="209"/>
        <v>38.44</v>
      </c>
      <c r="V803" s="36">
        <f t="shared" si="199"/>
        <v>38.462000000000003</v>
      </c>
      <c r="W803" s="36">
        <f t="shared" si="200"/>
        <v>39.012</v>
      </c>
      <c r="X803" s="36">
        <f t="shared" si="201"/>
        <v>47.372</v>
      </c>
      <c r="Y803" s="36">
        <f t="shared" si="202"/>
        <v>38.351999999999997</v>
      </c>
      <c r="Z803" s="36">
        <f t="shared" si="203"/>
        <v>41.63</v>
      </c>
      <c r="AA803" s="36">
        <f t="shared" si="204"/>
        <v>41.768599999999999</v>
      </c>
      <c r="AB803" s="66">
        <f t="shared" si="205"/>
        <v>38</v>
      </c>
      <c r="AC803" s="19">
        <f t="shared" si="206"/>
        <v>1236.1428571428571</v>
      </c>
      <c r="AD803" s="20">
        <f t="shared" si="207"/>
        <v>8653</v>
      </c>
      <c r="AE803" s="192">
        <f t="shared" si="208"/>
        <v>475.03659999999996</v>
      </c>
    </row>
    <row r="804" spans="1:31" ht="15.4" x14ac:dyDescent="0.45">
      <c r="A804" s="4">
        <v>1</v>
      </c>
      <c r="B804" s="85">
        <v>84806149</v>
      </c>
      <c r="C804" s="91">
        <f t="shared" si="194"/>
        <v>0</v>
      </c>
      <c r="D804" s="5" t="s">
        <v>32</v>
      </c>
      <c r="E804" s="5" t="s">
        <v>32</v>
      </c>
      <c r="F804" s="5" t="s">
        <v>32</v>
      </c>
      <c r="G804" s="5">
        <v>50</v>
      </c>
      <c r="H804" s="5">
        <v>357</v>
      </c>
      <c r="I804" s="5">
        <v>1681</v>
      </c>
      <c r="J804" s="5">
        <v>1035</v>
      </c>
      <c r="K804" s="5">
        <v>1080</v>
      </c>
      <c r="L804" s="52">
        <v>11408</v>
      </c>
      <c r="M804" s="5">
        <v>10450</v>
      </c>
      <c r="N804" s="5">
        <v>1662</v>
      </c>
      <c r="O804" s="7" t="s">
        <v>32</v>
      </c>
      <c r="P804" s="35"/>
      <c r="Q804" s="65">
        <f t="shared" si="195"/>
        <v>38</v>
      </c>
      <c r="R804" s="36">
        <f t="shared" si="196"/>
        <v>38</v>
      </c>
      <c r="S804" s="36">
        <f t="shared" si="197"/>
        <v>38</v>
      </c>
      <c r="T804" s="36">
        <f t="shared" si="198"/>
        <v>38.11</v>
      </c>
      <c r="U804" s="36">
        <f t="shared" si="209"/>
        <v>38.785400000000003</v>
      </c>
      <c r="V804" s="36">
        <f t="shared" si="199"/>
        <v>41.6982</v>
      </c>
      <c r="W804" s="36">
        <f t="shared" si="200"/>
        <v>40.277000000000001</v>
      </c>
      <c r="X804" s="36">
        <f t="shared" si="201"/>
        <v>40.375999999999998</v>
      </c>
      <c r="Y804" s="36">
        <f t="shared" si="202"/>
        <v>70.254400000000004</v>
      </c>
      <c r="Z804" s="36">
        <f t="shared" si="203"/>
        <v>66.135000000000005</v>
      </c>
      <c r="AA804" s="36">
        <f t="shared" si="204"/>
        <v>41.656399999999998</v>
      </c>
      <c r="AB804" s="66">
        <f t="shared" si="205"/>
        <v>38</v>
      </c>
      <c r="AC804" s="19">
        <f t="shared" si="206"/>
        <v>3465.375</v>
      </c>
      <c r="AD804" s="20">
        <f t="shared" si="207"/>
        <v>27723</v>
      </c>
      <c r="AE804" s="192">
        <f t="shared" si="208"/>
        <v>529.29240000000004</v>
      </c>
    </row>
    <row r="805" spans="1:31" ht="15.4" x14ac:dyDescent="0.45">
      <c r="A805" s="4">
        <v>1</v>
      </c>
      <c r="B805" s="85">
        <v>84806150</v>
      </c>
      <c r="C805" s="91">
        <f t="shared" si="194"/>
        <v>0</v>
      </c>
      <c r="D805" s="5" t="s">
        <v>32</v>
      </c>
      <c r="E805" s="5" t="s">
        <v>32</v>
      </c>
      <c r="F805" s="5" t="s">
        <v>32</v>
      </c>
      <c r="G805" s="5" t="s">
        <v>32</v>
      </c>
      <c r="H805" s="5" t="s">
        <v>32</v>
      </c>
      <c r="I805" s="5" t="s">
        <v>32</v>
      </c>
      <c r="J805" s="5" t="s">
        <v>32</v>
      </c>
      <c r="K805" s="5" t="s">
        <v>32</v>
      </c>
      <c r="L805" s="52" t="s">
        <v>32</v>
      </c>
      <c r="M805" s="5" t="s">
        <v>32</v>
      </c>
      <c r="N805" s="5">
        <v>9</v>
      </c>
      <c r="O805" s="7" t="s">
        <v>32</v>
      </c>
      <c r="P805" s="35"/>
      <c r="Q805" s="65">
        <f t="shared" si="195"/>
        <v>38</v>
      </c>
      <c r="R805" s="36">
        <f t="shared" si="196"/>
        <v>38</v>
      </c>
      <c r="S805" s="36">
        <f t="shared" si="197"/>
        <v>38</v>
      </c>
      <c r="T805" s="36">
        <f t="shared" si="198"/>
        <v>38</v>
      </c>
      <c r="U805" s="36">
        <f t="shared" si="209"/>
        <v>38</v>
      </c>
      <c r="V805" s="36">
        <f t="shared" si="199"/>
        <v>38</v>
      </c>
      <c r="W805" s="36">
        <f t="shared" si="200"/>
        <v>38</v>
      </c>
      <c r="X805" s="36">
        <f t="shared" si="201"/>
        <v>38</v>
      </c>
      <c r="Y805" s="36">
        <f t="shared" si="202"/>
        <v>38</v>
      </c>
      <c r="Z805" s="36">
        <f t="shared" si="203"/>
        <v>38</v>
      </c>
      <c r="AA805" s="36">
        <f t="shared" si="204"/>
        <v>38.019799999999996</v>
      </c>
      <c r="AB805" s="66">
        <f t="shared" si="205"/>
        <v>38</v>
      </c>
      <c r="AC805" s="19">
        <f t="shared" si="206"/>
        <v>9</v>
      </c>
      <c r="AD805" s="20">
        <f t="shared" si="207"/>
        <v>9</v>
      </c>
      <c r="AE805" s="192">
        <f t="shared" si="208"/>
        <v>456.01979999999998</v>
      </c>
    </row>
    <row r="806" spans="1:31" ht="15.4" x14ac:dyDescent="0.45">
      <c r="A806" s="4">
        <v>1</v>
      </c>
      <c r="B806" s="85">
        <v>84806151</v>
      </c>
      <c r="C806" s="91">
        <f t="shared" si="194"/>
        <v>0</v>
      </c>
      <c r="D806" s="5" t="s">
        <v>32</v>
      </c>
      <c r="E806" s="5" t="s">
        <v>32</v>
      </c>
      <c r="F806" s="5" t="s">
        <v>32</v>
      </c>
      <c r="G806" s="5" t="s">
        <v>32</v>
      </c>
      <c r="H806" s="5">
        <v>5490</v>
      </c>
      <c r="I806" s="5">
        <v>2540</v>
      </c>
      <c r="J806" s="5">
        <v>21630</v>
      </c>
      <c r="K806" s="5">
        <v>41310</v>
      </c>
      <c r="L806" s="52">
        <v>56020</v>
      </c>
      <c r="M806" s="5">
        <v>38806</v>
      </c>
      <c r="N806" s="5">
        <v>27090</v>
      </c>
      <c r="O806" s="7" t="s">
        <v>32</v>
      </c>
      <c r="P806" s="35"/>
      <c r="Q806" s="65">
        <f t="shared" si="195"/>
        <v>38</v>
      </c>
      <c r="R806" s="36">
        <f t="shared" si="196"/>
        <v>38</v>
      </c>
      <c r="S806" s="36">
        <f t="shared" si="197"/>
        <v>38</v>
      </c>
      <c r="T806" s="36">
        <f t="shared" si="198"/>
        <v>38</v>
      </c>
      <c r="U806" s="36">
        <f t="shared" si="209"/>
        <v>50.078000000000003</v>
      </c>
      <c r="V806" s="36">
        <f t="shared" si="199"/>
        <v>43.588000000000001</v>
      </c>
      <c r="W806" s="36">
        <f t="shared" si="200"/>
        <v>114.209</v>
      </c>
      <c r="X806" s="36">
        <f t="shared" si="201"/>
        <v>240.49329999999998</v>
      </c>
      <c r="Y806" s="36">
        <f t="shared" si="202"/>
        <v>349.78859999999997</v>
      </c>
      <c r="Z806" s="36">
        <f t="shared" si="203"/>
        <v>221.88857999999999</v>
      </c>
      <c r="AA806" s="36">
        <f t="shared" si="204"/>
        <v>137.68699999999998</v>
      </c>
      <c r="AB806" s="66">
        <f t="shared" si="205"/>
        <v>38</v>
      </c>
      <c r="AC806" s="19">
        <f t="shared" si="206"/>
        <v>27555.142857142859</v>
      </c>
      <c r="AD806" s="20">
        <f t="shared" si="207"/>
        <v>192886</v>
      </c>
      <c r="AE806" s="192">
        <f t="shared" si="208"/>
        <v>1347.7324799999999</v>
      </c>
    </row>
    <row r="807" spans="1:31" ht="15.4" x14ac:dyDescent="0.45">
      <c r="A807" s="4">
        <v>1</v>
      </c>
      <c r="B807" s="85">
        <v>84806152</v>
      </c>
      <c r="C807" s="91">
        <f t="shared" si="194"/>
        <v>0</v>
      </c>
      <c r="D807" s="5" t="s">
        <v>32</v>
      </c>
      <c r="E807" s="5" t="s">
        <v>32</v>
      </c>
      <c r="F807" s="5" t="s">
        <v>32</v>
      </c>
      <c r="G807" s="5" t="s">
        <v>32</v>
      </c>
      <c r="H807" s="5">
        <v>11770</v>
      </c>
      <c r="I807" s="5">
        <v>3430</v>
      </c>
      <c r="J807" s="5">
        <v>9370</v>
      </c>
      <c r="K807" s="5">
        <v>8180</v>
      </c>
      <c r="L807" s="52">
        <v>8310</v>
      </c>
      <c r="M807" s="5">
        <v>43153</v>
      </c>
      <c r="N807" s="5">
        <v>2963</v>
      </c>
      <c r="O807" s="7" t="s">
        <v>32</v>
      </c>
      <c r="P807" s="35"/>
      <c r="Q807" s="65">
        <f t="shared" si="195"/>
        <v>38</v>
      </c>
      <c r="R807" s="36">
        <f t="shared" si="196"/>
        <v>38</v>
      </c>
      <c r="S807" s="36">
        <f t="shared" si="197"/>
        <v>38</v>
      </c>
      <c r="T807" s="36">
        <f t="shared" si="198"/>
        <v>38</v>
      </c>
      <c r="U807" s="36">
        <f t="shared" si="209"/>
        <v>63.894000000000005</v>
      </c>
      <c r="V807" s="36">
        <f t="shared" si="199"/>
        <v>45.545999999999999</v>
      </c>
      <c r="W807" s="36">
        <f t="shared" si="200"/>
        <v>61.491</v>
      </c>
      <c r="X807" s="36">
        <f t="shared" si="201"/>
        <v>56.374000000000002</v>
      </c>
      <c r="Y807" s="36">
        <f t="shared" si="202"/>
        <v>56.933</v>
      </c>
      <c r="Z807" s="36">
        <f t="shared" si="203"/>
        <v>254.18678999999997</v>
      </c>
      <c r="AA807" s="36">
        <f t="shared" si="204"/>
        <v>44.518599999999999</v>
      </c>
      <c r="AB807" s="66">
        <f t="shared" si="205"/>
        <v>38</v>
      </c>
      <c r="AC807" s="19">
        <f t="shared" si="206"/>
        <v>12453.714285714286</v>
      </c>
      <c r="AD807" s="20">
        <f t="shared" si="207"/>
        <v>87176</v>
      </c>
      <c r="AE807" s="192">
        <f t="shared" si="208"/>
        <v>772.94339000000002</v>
      </c>
    </row>
    <row r="808" spans="1:31" ht="15.4" x14ac:dyDescent="0.45">
      <c r="A808" s="4">
        <v>1</v>
      </c>
      <c r="B808" s="85">
        <v>84806153</v>
      </c>
      <c r="C808" s="91">
        <f t="shared" si="194"/>
        <v>0</v>
      </c>
      <c r="D808" s="5" t="s">
        <v>32</v>
      </c>
      <c r="E808" s="5" t="s">
        <v>32</v>
      </c>
      <c r="F808" s="5" t="s">
        <v>32</v>
      </c>
      <c r="G808" s="5" t="s">
        <v>32</v>
      </c>
      <c r="H808" s="5">
        <v>12410</v>
      </c>
      <c r="I808" s="5">
        <v>4380</v>
      </c>
      <c r="J808" s="5">
        <v>5570</v>
      </c>
      <c r="K808" s="5">
        <v>8520</v>
      </c>
      <c r="L808" s="52">
        <v>10660</v>
      </c>
      <c r="M808" s="5">
        <v>13570</v>
      </c>
      <c r="N808" s="5">
        <v>1848</v>
      </c>
      <c r="O808" s="7" t="s">
        <v>32</v>
      </c>
      <c r="P808" s="35"/>
      <c r="Q808" s="65">
        <f t="shared" si="195"/>
        <v>38</v>
      </c>
      <c r="R808" s="36">
        <f t="shared" si="196"/>
        <v>38</v>
      </c>
      <c r="S808" s="36">
        <f t="shared" si="197"/>
        <v>38</v>
      </c>
      <c r="T808" s="36">
        <f t="shared" si="198"/>
        <v>38</v>
      </c>
      <c r="U808" s="36">
        <f t="shared" si="209"/>
        <v>65.302000000000007</v>
      </c>
      <c r="V808" s="36">
        <f t="shared" si="199"/>
        <v>47.636000000000003</v>
      </c>
      <c r="W808" s="36">
        <f t="shared" si="200"/>
        <v>50.254000000000005</v>
      </c>
      <c r="X808" s="36">
        <f t="shared" si="201"/>
        <v>57.835999999999999</v>
      </c>
      <c r="Y808" s="36">
        <f t="shared" si="202"/>
        <v>67.037999999999997</v>
      </c>
      <c r="Z808" s="36">
        <f t="shared" si="203"/>
        <v>79.551000000000002</v>
      </c>
      <c r="AA808" s="36">
        <f t="shared" si="204"/>
        <v>42.065600000000003</v>
      </c>
      <c r="AB808" s="66">
        <f t="shared" si="205"/>
        <v>38</v>
      </c>
      <c r="AC808" s="19">
        <f t="shared" si="206"/>
        <v>8136.8571428571431</v>
      </c>
      <c r="AD808" s="20">
        <f t="shared" si="207"/>
        <v>56958</v>
      </c>
      <c r="AE808" s="192">
        <f t="shared" si="208"/>
        <v>599.68260000000009</v>
      </c>
    </row>
    <row r="809" spans="1:31" ht="15.4" x14ac:dyDescent="0.45">
      <c r="A809" s="4">
        <v>1</v>
      </c>
      <c r="B809" s="85">
        <v>84806154</v>
      </c>
      <c r="C809" s="91">
        <f t="shared" si="194"/>
        <v>0</v>
      </c>
      <c r="D809" s="5" t="s">
        <v>32</v>
      </c>
      <c r="E809" s="5" t="s">
        <v>32</v>
      </c>
      <c r="F809" s="5" t="s">
        <v>32</v>
      </c>
      <c r="G809" s="5" t="s">
        <v>32</v>
      </c>
      <c r="H809" s="5">
        <v>1790</v>
      </c>
      <c r="I809" s="5">
        <v>800</v>
      </c>
      <c r="J809" s="5">
        <v>12360</v>
      </c>
      <c r="K809" s="5">
        <v>15410</v>
      </c>
      <c r="L809" s="52">
        <v>39630</v>
      </c>
      <c r="M809" s="5">
        <v>20186</v>
      </c>
      <c r="N809" s="5">
        <v>5063</v>
      </c>
      <c r="O809" s="7" t="s">
        <v>32</v>
      </c>
      <c r="P809" s="35"/>
      <c r="Q809" s="65">
        <f t="shared" si="195"/>
        <v>38</v>
      </c>
      <c r="R809" s="36">
        <f t="shared" si="196"/>
        <v>38</v>
      </c>
      <c r="S809" s="36">
        <f t="shared" si="197"/>
        <v>38</v>
      </c>
      <c r="T809" s="36">
        <f t="shared" si="198"/>
        <v>38</v>
      </c>
      <c r="U809" s="36">
        <f t="shared" si="209"/>
        <v>41.938000000000002</v>
      </c>
      <c r="V809" s="36">
        <f t="shared" si="199"/>
        <v>39.76</v>
      </c>
      <c r="W809" s="36">
        <f t="shared" si="200"/>
        <v>74.347999999999999</v>
      </c>
      <c r="X809" s="36">
        <f t="shared" si="201"/>
        <v>87.462999999999994</v>
      </c>
      <c r="Y809" s="36">
        <f t="shared" si="202"/>
        <v>228.01089999999999</v>
      </c>
      <c r="Z809" s="36">
        <f t="shared" si="203"/>
        <v>107.99979999999999</v>
      </c>
      <c r="AA809" s="36">
        <f t="shared" si="204"/>
        <v>49.138599999999997</v>
      </c>
      <c r="AB809" s="66">
        <f t="shared" si="205"/>
        <v>38</v>
      </c>
      <c r="AC809" s="19">
        <f t="shared" si="206"/>
        <v>13605.571428571429</v>
      </c>
      <c r="AD809" s="20">
        <f t="shared" si="207"/>
        <v>95239</v>
      </c>
      <c r="AE809" s="192">
        <f t="shared" si="208"/>
        <v>818.65830000000005</v>
      </c>
    </row>
    <row r="810" spans="1:31" ht="15.4" x14ac:dyDescent="0.45">
      <c r="A810" s="4">
        <v>1</v>
      </c>
      <c r="B810" s="85">
        <v>84806155</v>
      </c>
      <c r="C810" s="91">
        <f t="shared" si="194"/>
        <v>0</v>
      </c>
      <c r="D810" s="5" t="s">
        <v>32</v>
      </c>
      <c r="E810" s="5" t="s">
        <v>32</v>
      </c>
      <c r="F810" s="5" t="s">
        <v>32</v>
      </c>
      <c r="G810" s="5" t="s">
        <v>32</v>
      </c>
      <c r="H810" s="5">
        <v>3070</v>
      </c>
      <c r="I810" s="5">
        <v>1080</v>
      </c>
      <c r="J810" s="5">
        <v>4640</v>
      </c>
      <c r="K810" s="5">
        <v>17950</v>
      </c>
      <c r="L810" s="52">
        <v>43280</v>
      </c>
      <c r="M810" s="5">
        <v>30383</v>
      </c>
      <c r="N810" s="5">
        <v>7207</v>
      </c>
      <c r="O810" s="7" t="s">
        <v>32</v>
      </c>
      <c r="P810" s="35"/>
      <c r="Q810" s="65">
        <f t="shared" si="195"/>
        <v>38</v>
      </c>
      <c r="R810" s="36">
        <f t="shared" si="196"/>
        <v>38</v>
      </c>
      <c r="S810" s="36">
        <f t="shared" si="197"/>
        <v>38</v>
      </c>
      <c r="T810" s="36">
        <f t="shared" si="198"/>
        <v>38</v>
      </c>
      <c r="U810" s="36">
        <f t="shared" si="209"/>
        <v>44.753999999999998</v>
      </c>
      <c r="V810" s="36">
        <f t="shared" si="199"/>
        <v>40.375999999999998</v>
      </c>
      <c r="W810" s="36">
        <f t="shared" si="200"/>
        <v>48.207999999999998</v>
      </c>
      <c r="X810" s="36">
        <f t="shared" si="201"/>
        <v>98.384999999999991</v>
      </c>
      <c r="Y810" s="36">
        <f t="shared" si="202"/>
        <v>255.13039999999998</v>
      </c>
      <c r="Z810" s="36">
        <f t="shared" si="203"/>
        <v>159.30569</v>
      </c>
      <c r="AA810" s="36">
        <f t="shared" si="204"/>
        <v>53.855400000000003</v>
      </c>
      <c r="AB810" s="66">
        <f t="shared" si="205"/>
        <v>38</v>
      </c>
      <c r="AC810" s="19">
        <f t="shared" si="206"/>
        <v>15372.857142857143</v>
      </c>
      <c r="AD810" s="20">
        <f t="shared" si="207"/>
        <v>107610</v>
      </c>
      <c r="AE810" s="192">
        <f t="shared" si="208"/>
        <v>890.01449000000002</v>
      </c>
    </row>
    <row r="811" spans="1:31" ht="15.4" x14ac:dyDescent="0.45">
      <c r="A811" s="4">
        <v>1</v>
      </c>
      <c r="B811" s="85">
        <v>84806156</v>
      </c>
      <c r="C811" s="91">
        <f t="shared" si="194"/>
        <v>0</v>
      </c>
      <c r="D811" s="5" t="s">
        <v>32</v>
      </c>
      <c r="E811" s="5" t="s">
        <v>32</v>
      </c>
      <c r="F811" s="5" t="s">
        <v>32</v>
      </c>
      <c r="G811" s="5" t="s">
        <v>32</v>
      </c>
      <c r="H811" s="5">
        <v>930</v>
      </c>
      <c r="I811" s="5">
        <v>910</v>
      </c>
      <c r="J811" s="5">
        <v>460</v>
      </c>
      <c r="K811" s="5">
        <v>1050</v>
      </c>
      <c r="L811" s="52">
        <v>1947</v>
      </c>
      <c r="M811" s="5">
        <v>5193</v>
      </c>
      <c r="N811" s="5">
        <v>9732</v>
      </c>
      <c r="O811" s="7" t="s">
        <v>32</v>
      </c>
      <c r="P811" s="35"/>
      <c r="Q811" s="65">
        <f t="shared" si="195"/>
        <v>38</v>
      </c>
      <c r="R811" s="36">
        <f t="shared" si="196"/>
        <v>38</v>
      </c>
      <c r="S811" s="36">
        <f t="shared" si="197"/>
        <v>38</v>
      </c>
      <c r="T811" s="36">
        <f t="shared" si="198"/>
        <v>38</v>
      </c>
      <c r="U811" s="36">
        <f t="shared" si="209"/>
        <v>40.045999999999999</v>
      </c>
      <c r="V811" s="36">
        <f t="shared" si="199"/>
        <v>40.002000000000002</v>
      </c>
      <c r="W811" s="36">
        <f t="shared" si="200"/>
        <v>39.012</v>
      </c>
      <c r="X811" s="36">
        <f t="shared" si="201"/>
        <v>40.31</v>
      </c>
      <c r="Y811" s="36">
        <f t="shared" si="202"/>
        <v>42.2834</v>
      </c>
      <c r="Z811" s="36">
        <f t="shared" si="203"/>
        <v>49.424599999999998</v>
      </c>
      <c r="AA811" s="36">
        <f t="shared" si="204"/>
        <v>63.047600000000003</v>
      </c>
      <c r="AB811" s="66">
        <f t="shared" si="205"/>
        <v>38</v>
      </c>
      <c r="AC811" s="19">
        <f t="shared" si="206"/>
        <v>2888.8571428571427</v>
      </c>
      <c r="AD811" s="20">
        <f t="shared" si="207"/>
        <v>20222</v>
      </c>
      <c r="AE811" s="192">
        <f t="shared" si="208"/>
        <v>504.12560000000002</v>
      </c>
    </row>
    <row r="812" spans="1:31" ht="15.4" x14ac:dyDescent="0.45">
      <c r="A812" s="4">
        <v>1</v>
      </c>
      <c r="B812" s="85">
        <v>84806157</v>
      </c>
      <c r="C812" s="91">
        <f t="shared" si="194"/>
        <v>0</v>
      </c>
      <c r="D812" s="5" t="s">
        <v>32</v>
      </c>
      <c r="E812" s="5" t="s">
        <v>32</v>
      </c>
      <c r="F812" s="5" t="s">
        <v>32</v>
      </c>
      <c r="G812" s="5" t="s">
        <v>32</v>
      </c>
      <c r="H812" s="5">
        <v>1070</v>
      </c>
      <c r="I812" s="5">
        <v>5610</v>
      </c>
      <c r="J812" s="5">
        <v>10430</v>
      </c>
      <c r="K812" s="5">
        <v>3020</v>
      </c>
      <c r="L812" s="52">
        <v>5920</v>
      </c>
      <c r="M812" s="5">
        <v>1930</v>
      </c>
      <c r="N812" s="5">
        <v>4482</v>
      </c>
      <c r="O812" s="7" t="s">
        <v>32</v>
      </c>
      <c r="P812" s="35"/>
      <c r="Q812" s="65">
        <f t="shared" si="195"/>
        <v>38</v>
      </c>
      <c r="R812" s="36">
        <f t="shared" si="196"/>
        <v>38</v>
      </c>
      <c r="S812" s="36">
        <f t="shared" si="197"/>
        <v>38</v>
      </c>
      <c r="T812" s="36">
        <f t="shared" si="198"/>
        <v>38</v>
      </c>
      <c r="U812" s="36">
        <f t="shared" si="209"/>
        <v>40.353999999999999</v>
      </c>
      <c r="V812" s="36">
        <f t="shared" si="199"/>
        <v>50.341999999999999</v>
      </c>
      <c r="W812" s="36">
        <f t="shared" si="200"/>
        <v>66.049000000000007</v>
      </c>
      <c r="X812" s="36">
        <f t="shared" si="201"/>
        <v>44.643999999999998</v>
      </c>
      <c r="Y812" s="36">
        <f t="shared" si="202"/>
        <v>51.024000000000001</v>
      </c>
      <c r="Z812" s="36">
        <f t="shared" si="203"/>
        <v>42.246000000000002</v>
      </c>
      <c r="AA812" s="36">
        <f t="shared" si="204"/>
        <v>47.860399999999998</v>
      </c>
      <c r="AB812" s="66">
        <f t="shared" si="205"/>
        <v>38</v>
      </c>
      <c r="AC812" s="19">
        <f t="shared" si="206"/>
        <v>4637.4285714285716</v>
      </c>
      <c r="AD812" s="20">
        <f t="shared" si="207"/>
        <v>32462</v>
      </c>
      <c r="AE812" s="192">
        <f t="shared" si="208"/>
        <v>532.51940000000002</v>
      </c>
    </row>
    <row r="813" spans="1:31" ht="15.4" x14ac:dyDescent="0.45">
      <c r="A813" s="4">
        <v>1</v>
      </c>
      <c r="B813" s="85">
        <v>84806158</v>
      </c>
      <c r="C813" s="91">
        <f t="shared" si="194"/>
        <v>0</v>
      </c>
      <c r="D813" s="5" t="s">
        <v>32</v>
      </c>
      <c r="E813" s="5" t="s">
        <v>32</v>
      </c>
      <c r="F813" s="5" t="s">
        <v>32</v>
      </c>
      <c r="G813" s="5" t="s">
        <v>32</v>
      </c>
      <c r="H813" s="5">
        <v>20</v>
      </c>
      <c r="I813" s="5">
        <v>90</v>
      </c>
      <c r="J813" s="5">
        <v>80</v>
      </c>
      <c r="K813" s="5">
        <v>80</v>
      </c>
      <c r="L813" s="52">
        <v>100</v>
      </c>
      <c r="M813" s="5">
        <v>11609</v>
      </c>
      <c r="N813" s="5">
        <v>3361</v>
      </c>
      <c r="O813" s="7" t="s">
        <v>32</v>
      </c>
      <c r="P813" s="35"/>
      <c r="Q813" s="65">
        <f t="shared" si="195"/>
        <v>38</v>
      </c>
      <c r="R813" s="36">
        <f t="shared" si="196"/>
        <v>38</v>
      </c>
      <c r="S813" s="36">
        <f t="shared" si="197"/>
        <v>38</v>
      </c>
      <c r="T813" s="36">
        <f t="shared" si="198"/>
        <v>38</v>
      </c>
      <c r="U813" s="36">
        <f t="shared" si="209"/>
        <v>38.043999999999997</v>
      </c>
      <c r="V813" s="36">
        <f t="shared" si="199"/>
        <v>38.198</v>
      </c>
      <c r="W813" s="36">
        <f t="shared" si="200"/>
        <v>38.176000000000002</v>
      </c>
      <c r="X813" s="36">
        <f t="shared" si="201"/>
        <v>38.176000000000002</v>
      </c>
      <c r="Y813" s="36">
        <f t="shared" si="202"/>
        <v>38.22</v>
      </c>
      <c r="Z813" s="36">
        <f t="shared" si="203"/>
        <v>71.118700000000004</v>
      </c>
      <c r="AA813" s="36">
        <f t="shared" si="204"/>
        <v>45.394199999999998</v>
      </c>
      <c r="AB813" s="66">
        <f t="shared" si="205"/>
        <v>38</v>
      </c>
      <c r="AC813" s="19">
        <f t="shared" si="206"/>
        <v>2191.4285714285716</v>
      </c>
      <c r="AD813" s="20">
        <f t="shared" si="207"/>
        <v>15340</v>
      </c>
      <c r="AE813" s="192">
        <f t="shared" si="208"/>
        <v>497.32689999999997</v>
      </c>
    </row>
    <row r="814" spans="1:31" ht="15.4" x14ac:dyDescent="0.45">
      <c r="A814" s="4">
        <v>1</v>
      </c>
      <c r="B814" s="85">
        <v>84806160</v>
      </c>
      <c r="C814" s="91">
        <f t="shared" si="194"/>
        <v>0</v>
      </c>
      <c r="D814" s="5" t="s">
        <v>32</v>
      </c>
      <c r="E814" s="5" t="s">
        <v>32</v>
      </c>
      <c r="F814" s="5" t="s">
        <v>32</v>
      </c>
      <c r="G814" s="5" t="s">
        <v>32</v>
      </c>
      <c r="H814" s="5">
        <v>30</v>
      </c>
      <c r="I814" s="5">
        <v>50</v>
      </c>
      <c r="J814" s="5">
        <v>50</v>
      </c>
      <c r="K814" s="5">
        <v>30</v>
      </c>
      <c r="L814" s="52">
        <v>130</v>
      </c>
      <c r="M814" s="5">
        <v>62918</v>
      </c>
      <c r="N814" s="5">
        <v>15265</v>
      </c>
      <c r="O814" s="7" t="s">
        <v>32</v>
      </c>
      <c r="P814" s="35"/>
      <c r="Q814" s="65">
        <f t="shared" si="195"/>
        <v>38</v>
      </c>
      <c r="R814" s="36">
        <f t="shared" si="196"/>
        <v>38</v>
      </c>
      <c r="S814" s="36">
        <f t="shared" si="197"/>
        <v>38</v>
      </c>
      <c r="T814" s="36">
        <f t="shared" si="198"/>
        <v>38</v>
      </c>
      <c r="U814" s="36">
        <f t="shared" si="209"/>
        <v>38.066000000000003</v>
      </c>
      <c r="V814" s="36">
        <f t="shared" si="199"/>
        <v>38.11</v>
      </c>
      <c r="W814" s="36">
        <f t="shared" si="200"/>
        <v>38.11</v>
      </c>
      <c r="X814" s="36">
        <f t="shared" si="201"/>
        <v>38.066000000000003</v>
      </c>
      <c r="Y814" s="36">
        <f t="shared" si="202"/>
        <v>38.286000000000001</v>
      </c>
      <c r="Z814" s="36">
        <f t="shared" si="203"/>
        <v>401.04074000000003</v>
      </c>
      <c r="AA814" s="36">
        <f t="shared" si="204"/>
        <v>86.839500000000001</v>
      </c>
      <c r="AB814" s="66">
        <f t="shared" si="205"/>
        <v>38</v>
      </c>
      <c r="AC814" s="19">
        <f t="shared" si="206"/>
        <v>11210.428571428571</v>
      </c>
      <c r="AD814" s="20">
        <f t="shared" si="207"/>
        <v>78473</v>
      </c>
      <c r="AE814" s="192">
        <f t="shared" si="208"/>
        <v>868.51824000000011</v>
      </c>
    </row>
    <row r="815" spans="1:31" ht="15.4" x14ac:dyDescent="0.45">
      <c r="A815" s="4">
        <v>1</v>
      </c>
      <c r="B815" s="85">
        <v>84806161</v>
      </c>
      <c r="C815" s="91">
        <f t="shared" si="194"/>
        <v>0</v>
      </c>
      <c r="D815" s="5" t="s">
        <v>32</v>
      </c>
      <c r="E815" s="5" t="s">
        <v>32</v>
      </c>
      <c r="F815" s="5" t="s">
        <v>32</v>
      </c>
      <c r="G815" s="5" t="s">
        <v>32</v>
      </c>
      <c r="H815" s="5">
        <v>8050</v>
      </c>
      <c r="I815" s="5">
        <v>13070</v>
      </c>
      <c r="J815" s="5">
        <v>27320</v>
      </c>
      <c r="K815" s="5">
        <v>31450</v>
      </c>
      <c r="L815" s="52">
        <v>23294</v>
      </c>
      <c r="M815" s="5">
        <v>13972</v>
      </c>
      <c r="N815" s="5">
        <v>4764</v>
      </c>
      <c r="O815" s="7" t="s">
        <v>32</v>
      </c>
      <c r="P815" s="35"/>
      <c r="Q815" s="65">
        <f t="shared" si="195"/>
        <v>38</v>
      </c>
      <c r="R815" s="36">
        <f t="shared" si="196"/>
        <v>38</v>
      </c>
      <c r="S815" s="36">
        <f t="shared" si="197"/>
        <v>38</v>
      </c>
      <c r="T815" s="36">
        <f t="shared" si="198"/>
        <v>38</v>
      </c>
      <c r="U815" s="36">
        <f t="shared" si="209"/>
        <v>55.710000000000008</v>
      </c>
      <c r="V815" s="36">
        <f t="shared" si="199"/>
        <v>77.40100000000001</v>
      </c>
      <c r="W815" s="36">
        <f t="shared" si="200"/>
        <v>138.67599999999999</v>
      </c>
      <c r="X815" s="36">
        <f t="shared" si="201"/>
        <v>167.23349999999999</v>
      </c>
      <c r="Y815" s="36">
        <f t="shared" si="202"/>
        <v>121.36420000000001</v>
      </c>
      <c r="Z815" s="36">
        <f t="shared" si="203"/>
        <v>81.279600000000002</v>
      </c>
      <c r="AA815" s="36">
        <f t="shared" si="204"/>
        <v>48.480800000000002</v>
      </c>
      <c r="AB815" s="66">
        <f t="shared" si="205"/>
        <v>38</v>
      </c>
      <c r="AC815" s="19">
        <f t="shared" si="206"/>
        <v>17417.142857142859</v>
      </c>
      <c r="AD815" s="20">
        <f t="shared" si="207"/>
        <v>121920</v>
      </c>
      <c r="AE815" s="192">
        <f t="shared" si="208"/>
        <v>880.14509999999996</v>
      </c>
    </row>
    <row r="816" spans="1:31" ht="15.4" x14ac:dyDescent="0.45">
      <c r="A816" s="4">
        <v>1</v>
      </c>
      <c r="B816" s="85">
        <v>84806162</v>
      </c>
      <c r="C816" s="91">
        <f t="shared" si="194"/>
        <v>0</v>
      </c>
      <c r="D816" s="5" t="s">
        <v>32</v>
      </c>
      <c r="E816" s="5" t="s">
        <v>32</v>
      </c>
      <c r="F816" s="5" t="s">
        <v>32</v>
      </c>
      <c r="G816" s="5" t="s">
        <v>32</v>
      </c>
      <c r="H816" s="5">
        <v>5180</v>
      </c>
      <c r="I816" s="5">
        <v>7370</v>
      </c>
      <c r="J816" s="5">
        <v>37430</v>
      </c>
      <c r="K816" s="5">
        <v>31370</v>
      </c>
      <c r="L816" s="52">
        <v>33940</v>
      </c>
      <c r="M816" s="5">
        <v>32260</v>
      </c>
      <c r="N816" s="5">
        <v>3537</v>
      </c>
      <c r="O816" s="7" t="s">
        <v>32</v>
      </c>
      <c r="P816" s="35"/>
      <c r="Q816" s="65">
        <f t="shared" si="195"/>
        <v>38</v>
      </c>
      <c r="R816" s="36">
        <f t="shared" si="196"/>
        <v>38</v>
      </c>
      <c r="S816" s="36">
        <f t="shared" si="197"/>
        <v>38</v>
      </c>
      <c r="T816" s="36">
        <f t="shared" si="198"/>
        <v>38</v>
      </c>
      <c r="U816" s="36">
        <f t="shared" si="209"/>
        <v>49.396000000000001</v>
      </c>
      <c r="V816" s="36">
        <f t="shared" si="199"/>
        <v>54.213999999999999</v>
      </c>
      <c r="W816" s="36">
        <f t="shared" si="200"/>
        <v>211.66489999999999</v>
      </c>
      <c r="X816" s="36">
        <f t="shared" si="201"/>
        <v>166.63909999999998</v>
      </c>
      <c r="Y816" s="36">
        <f t="shared" si="202"/>
        <v>185.73419999999999</v>
      </c>
      <c r="Z816" s="36">
        <f t="shared" si="203"/>
        <v>173.2518</v>
      </c>
      <c r="AA816" s="36">
        <f t="shared" si="204"/>
        <v>45.781399999999998</v>
      </c>
      <c r="AB816" s="66">
        <f t="shared" si="205"/>
        <v>38</v>
      </c>
      <c r="AC816" s="19">
        <f t="shared" si="206"/>
        <v>21583.857142857141</v>
      </c>
      <c r="AD816" s="20">
        <f t="shared" si="207"/>
        <v>151087</v>
      </c>
      <c r="AE816" s="192">
        <f t="shared" si="208"/>
        <v>1076.6813999999999</v>
      </c>
    </row>
    <row r="817" spans="1:31" ht="15.4" x14ac:dyDescent="0.45">
      <c r="A817" s="4">
        <v>1</v>
      </c>
      <c r="B817" s="85">
        <v>84806163</v>
      </c>
      <c r="C817" s="91">
        <f t="shared" si="194"/>
        <v>0</v>
      </c>
      <c r="D817" s="5" t="s">
        <v>32</v>
      </c>
      <c r="E817" s="5" t="s">
        <v>32</v>
      </c>
      <c r="F817" s="5" t="s">
        <v>32</v>
      </c>
      <c r="G817" s="5" t="s">
        <v>32</v>
      </c>
      <c r="H817" s="5">
        <v>12680</v>
      </c>
      <c r="I817" s="5">
        <v>11480</v>
      </c>
      <c r="J817" s="5">
        <v>32130</v>
      </c>
      <c r="K817" s="5">
        <v>41280</v>
      </c>
      <c r="L817" s="52">
        <v>43550</v>
      </c>
      <c r="M817" s="5">
        <v>24390</v>
      </c>
      <c r="N817" s="5">
        <v>4495</v>
      </c>
      <c r="O817" s="7" t="s">
        <v>32</v>
      </c>
      <c r="P817" s="35"/>
      <c r="Q817" s="65">
        <f t="shared" si="195"/>
        <v>38</v>
      </c>
      <c r="R817" s="36">
        <f t="shared" si="196"/>
        <v>38</v>
      </c>
      <c r="S817" s="36">
        <f t="shared" si="197"/>
        <v>38</v>
      </c>
      <c r="T817" s="36">
        <f t="shared" si="198"/>
        <v>38</v>
      </c>
      <c r="U817" s="36">
        <f t="shared" si="209"/>
        <v>65.896000000000001</v>
      </c>
      <c r="V817" s="36">
        <f t="shared" si="199"/>
        <v>70.563999999999993</v>
      </c>
      <c r="W817" s="36">
        <f t="shared" si="200"/>
        <v>172.2859</v>
      </c>
      <c r="X817" s="36">
        <f t="shared" si="201"/>
        <v>240.2704</v>
      </c>
      <c r="Y817" s="36">
        <f t="shared" si="202"/>
        <v>257.13650000000001</v>
      </c>
      <c r="Z817" s="36">
        <f t="shared" si="203"/>
        <v>126.077</v>
      </c>
      <c r="AA817" s="36">
        <f t="shared" si="204"/>
        <v>47.889000000000003</v>
      </c>
      <c r="AB817" s="66">
        <f t="shared" si="205"/>
        <v>38</v>
      </c>
      <c r="AC817" s="19">
        <f t="shared" si="206"/>
        <v>24286.428571428572</v>
      </c>
      <c r="AD817" s="20">
        <f t="shared" si="207"/>
        <v>170005</v>
      </c>
      <c r="AE817" s="192">
        <f t="shared" si="208"/>
        <v>1170.1188</v>
      </c>
    </row>
    <row r="818" spans="1:31" ht="15.4" x14ac:dyDescent="0.45">
      <c r="A818" s="4">
        <v>1</v>
      </c>
      <c r="B818" s="85">
        <v>84806164</v>
      </c>
      <c r="C818" s="91">
        <f t="shared" si="194"/>
        <v>0</v>
      </c>
      <c r="D818" s="27" t="s">
        <v>32</v>
      </c>
      <c r="E818" s="5" t="s">
        <v>32</v>
      </c>
      <c r="F818" s="27" t="s">
        <v>32</v>
      </c>
      <c r="G818" s="5" t="s">
        <v>32</v>
      </c>
      <c r="H818" s="27">
        <v>4700</v>
      </c>
      <c r="I818" s="5">
        <v>1170</v>
      </c>
      <c r="J818" s="5">
        <v>12590</v>
      </c>
      <c r="K818" s="5">
        <v>26920</v>
      </c>
      <c r="L818" s="52">
        <v>27990</v>
      </c>
      <c r="M818" s="5">
        <v>15200</v>
      </c>
      <c r="N818" s="5">
        <v>5714</v>
      </c>
      <c r="O818" s="7" t="s">
        <v>32</v>
      </c>
      <c r="P818" s="35"/>
      <c r="Q818" s="65">
        <f t="shared" si="195"/>
        <v>38</v>
      </c>
      <c r="R818" s="36">
        <f t="shared" si="196"/>
        <v>38</v>
      </c>
      <c r="S818" s="36">
        <f t="shared" si="197"/>
        <v>38</v>
      </c>
      <c r="T818" s="36">
        <f t="shared" si="198"/>
        <v>38</v>
      </c>
      <c r="U818" s="36">
        <f t="shared" si="209"/>
        <v>48.34</v>
      </c>
      <c r="V818" s="36">
        <f t="shared" si="199"/>
        <v>40.573999999999998</v>
      </c>
      <c r="W818" s="36">
        <f t="shared" si="200"/>
        <v>75.337000000000003</v>
      </c>
      <c r="X818" s="36">
        <f t="shared" si="201"/>
        <v>136.95600000000002</v>
      </c>
      <c r="Y818" s="36">
        <f t="shared" si="202"/>
        <v>141.55699999999999</v>
      </c>
      <c r="Z818" s="36">
        <f t="shared" si="203"/>
        <v>86.56</v>
      </c>
      <c r="AA818" s="36">
        <f t="shared" si="204"/>
        <v>50.570800000000006</v>
      </c>
      <c r="AB818" s="66">
        <f t="shared" si="205"/>
        <v>38</v>
      </c>
      <c r="AC818" s="19">
        <f t="shared" si="206"/>
        <v>13469.142857142857</v>
      </c>
      <c r="AD818" s="20">
        <f t="shared" si="207"/>
        <v>94284</v>
      </c>
      <c r="AE818" s="192">
        <f t="shared" si="208"/>
        <v>769.89480000000003</v>
      </c>
    </row>
    <row r="819" spans="1:31" ht="15.4" x14ac:dyDescent="0.45">
      <c r="A819" s="4">
        <v>1</v>
      </c>
      <c r="B819" s="85">
        <v>84806165</v>
      </c>
      <c r="C819" s="91">
        <f t="shared" si="194"/>
        <v>0</v>
      </c>
      <c r="D819" s="5" t="s">
        <v>32</v>
      </c>
      <c r="E819" s="5" t="s">
        <v>32</v>
      </c>
      <c r="F819" s="5" t="s">
        <v>32</v>
      </c>
      <c r="G819" s="5" t="s">
        <v>32</v>
      </c>
      <c r="H819" s="5">
        <v>24500</v>
      </c>
      <c r="I819" s="5">
        <v>7550</v>
      </c>
      <c r="J819" s="5">
        <v>9550</v>
      </c>
      <c r="K819" s="5">
        <v>19310</v>
      </c>
      <c r="L819" s="52">
        <v>28900</v>
      </c>
      <c r="M819" s="5">
        <v>23473</v>
      </c>
      <c r="N819" s="5">
        <v>3744</v>
      </c>
      <c r="O819" s="7" t="s">
        <v>32</v>
      </c>
      <c r="P819" s="35"/>
      <c r="Q819" s="65">
        <f t="shared" si="195"/>
        <v>38</v>
      </c>
      <c r="R819" s="36">
        <f t="shared" si="196"/>
        <v>38</v>
      </c>
      <c r="S819" s="36">
        <f t="shared" si="197"/>
        <v>38</v>
      </c>
      <c r="T819" s="36">
        <f t="shared" si="198"/>
        <v>38</v>
      </c>
      <c r="U819" s="36">
        <f t="shared" si="209"/>
        <v>91.9</v>
      </c>
      <c r="V819" s="36">
        <f t="shared" si="199"/>
        <v>54.61</v>
      </c>
      <c r="W819" s="36">
        <f t="shared" si="200"/>
        <v>62.265000000000001</v>
      </c>
      <c r="X819" s="36">
        <f t="shared" si="201"/>
        <v>104.233</v>
      </c>
      <c r="Y819" s="36">
        <f t="shared" si="202"/>
        <v>148.28700000000001</v>
      </c>
      <c r="Z819" s="36">
        <f t="shared" si="203"/>
        <v>122.13390000000001</v>
      </c>
      <c r="AA819" s="36">
        <f t="shared" si="204"/>
        <v>46.236800000000002</v>
      </c>
      <c r="AB819" s="66">
        <f t="shared" si="205"/>
        <v>38</v>
      </c>
      <c r="AC819" s="19">
        <f t="shared" si="206"/>
        <v>16718.142857142859</v>
      </c>
      <c r="AD819" s="20">
        <f t="shared" si="207"/>
        <v>117027</v>
      </c>
      <c r="AE819" s="192">
        <f t="shared" si="208"/>
        <v>819.66570000000002</v>
      </c>
    </row>
    <row r="820" spans="1:31" ht="15.4" x14ac:dyDescent="0.45">
      <c r="A820" s="4">
        <v>1</v>
      </c>
      <c r="B820" s="85">
        <v>84806166</v>
      </c>
      <c r="C820" s="91">
        <f t="shared" si="194"/>
        <v>0</v>
      </c>
      <c r="D820" s="5" t="s">
        <v>32</v>
      </c>
      <c r="E820" s="5" t="s">
        <v>32</v>
      </c>
      <c r="F820" s="5" t="s">
        <v>32</v>
      </c>
      <c r="G820" s="5" t="s">
        <v>32</v>
      </c>
      <c r="H820" s="5">
        <v>10540</v>
      </c>
      <c r="I820" s="5">
        <v>25870</v>
      </c>
      <c r="J820" s="5">
        <v>21540</v>
      </c>
      <c r="K820" s="5">
        <v>22390</v>
      </c>
      <c r="L820" s="52">
        <v>23310</v>
      </c>
      <c r="M820" s="5">
        <v>22730</v>
      </c>
      <c r="N820" s="5">
        <v>12085</v>
      </c>
      <c r="O820" s="7" t="s">
        <v>32</v>
      </c>
      <c r="P820" s="35"/>
      <c r="Q820" s="65">
        <f t="shared" si="195"/>
        <v>38</v>
      </c>
      <c r="R820" s="36">
        <f t="shared" si="196"/>
        <v>38</v>
      </c>
      <c r="S820" s="36">
        <f t="shared" si="197"/>
        <v>38</v>
      </c>
      <c r="T820" s="36">
        <f t="shared" si="198"/>
        <v>38</v>
      </c>
      <c r="U820" s="36">
        <f t="shared" si="209"/>
        <v>61.188000000000002</v>
      </c>
      <c r="V820" s="36">
        <f t="shared" si="199"/>
        <v>132.441</v>
      </c>
      <c r="W820" s="36">
        <f t="shared" si="200"/>
        <v>113.822</v>
      </c>
      <c r="X820" s="36">
        <f t="shared" si="201"/>
        <v>117.477</v>
      </c>
      <c r="Y820" s="36">
        <f t="shared" si="202"/>
        <v>121.43299999999999</v>
      </c>
      <c r="Z820" s="36">
        <f t="shared" si="203"/>
        <v>118.93899999999999</v>
      </c>
      <c r="AA820" s="36">
        <f t="shared" si="204"/>
        <v>73.165500000000009</v>
      </c>
      <c r="AB820" s="66">
        <f t="shared" si="205"/>
        <v>38</v>
      </c>
      <c r="AC820" s="19">
        <f t="shared" si="206"/>
        <v>19780.714285714286</v>
      </c>
      <c r="AD820" s="20">
        <f t="shared" si="207"/>
        <v>138465</v>
      </c>
      <c r="AE820" s="192">
        <f t="shared" si="208"/>
        <v>928.46550000000002</v>
      </c>
    </row>
    <row r="821" spans="1:31" ht="15.4" x14ac:dyDescent="0.45">
      <c r="A821" s="4">
        <v>1</v>
      </c>
      <c r="B821" s="85">
        <v>84806167</v>
      </c>
      <c r="C821" s="91">
        <f t="shared" si="194"/>
        <v>0</v>
      </c>
      <c r="D821" s="5" t="s">
        <v>32</v>
      </c>
      <c r="E821" s="5" t="s">
        <v>32</v>
      </c>
      <c r="F821" s="5" t="s">
        <v>32</v>
      </c>
      <c r="G821" s="5" t="s">
        <v>32</v>
      </c>
      <c r="H821" s="5">
        <v>1680</v>
      </c>
      <c r="I821" s="5">
        <v>9390</v>
      </c>
      <c r="J821" s="5">
        <v>11580</v>
      </c>
      <c r="K821" s="5">
        <v>5730</v>
      </c>
      <c r="L821" s="52">
        <v>20750</v>
      </c>
      <c r="M821" s="5">
        <v>6170</v>
      </c>
      <c r="N821" s="5">
        <v>3446</v>
      </c>
      <c r="O821" s="7" t="s">
        <v>32</v>
      </c>
      <c r="P821" s="35"/>
      <c r="Q821" s="65">
        <f t="shared" si="195"/>
        <v>38</v>
      </c>
      <c r="R821" s="36">
        <f t="shared" si="196"/>
        <v>38</v>
      </c>
      <c r="S821" s="36">
        <f t="shared" si="197"/>
        <v>38</v>
      </c>
      <c r="T821" s="36">
        <f t="shared" si="198"/>
        <v>38</v>
      </c>
      <c r="U821" s="36">
        <f t="shared" si="209"/>
        <v>41.695999999999998</v>
      </c>
      <c r="V821" s="36">
        <f t="shared" si="199"/>
        <v>61.576999999999998</v>
      </c>
      <c r="W821" s="36">
        <f t="shared" si="200"/>
        <v>70.994</v>
      </c>
      <c r="X821" s="36">
        <f t="shared" si="201"/>
        <v>50.606000000000002</v>
      </c>
      <c r="Y821" s="36">
        <f t="shared" si="202"/>
        <v>110.425</v>
      </c>
      <c r="Z821" s="36">
        <f t="shared" si="203"/>
        <v>51.573999999999998</v>
      </c>
      <c r="AA821" s="36">
        <f t="shared" si="204"/>
        <v>45.581200000000003</v>
      </c>
      <c r="AB821" s="66">
        <f t="shared" si="205"/>
        <v>38</v>
      </c>
      <c r="AC821" s="19">
        <f t="shared" si="206"/>
        <v>8392.2857142857138</v>
      </c>
      <c r="AD821" s="20">
        <f t="shared" si="207"/>
        <v>58746</v>
      </c>
      <c r="AE821" s="192">
        <f t="shared" si="208"/>
        <v>622.45319999999992</v>
      </c>
    </row>
    <row r="822" spans="1:31" ht="15.4" x14ac:dyDescent="0.45">
      <c r="A822" s="4">
        <v>1</v>
      </c>
      <c r="B822" s="85">
        <v>84806168</v>
      </c>
      <c r="C822" s="91">
        <f t="shared" si="194"/>
        <v>0</v>
      </c>
      <c r="D822" s="5" t="s">
        <v>32</v>
      </c>
      <c r="E822" s="5" t="s">
        <v>32</v>
      </c>
      <c r="F822" s="5" t="s">
        <v>32</v>
      </c>
      <c r="G822" s="5" t="s">
        <v>32</v>
      </c>
      <c r="H822" s="5">
        <v>225990</v>
      </c>
      <c r="I822" s="5">
        <v>34370</v>
      </c>
      <c r="J822" s="5">
        <v>25660</v>
      </c>
      <c r="K822" s="5">
        <v>8200</v>
      </c>
      <c r="L822" s="52">
        <v>17820</v>
      </c>
      <c r="M822" s="5">
        <v>3960</v>
      </c>
      <c r="N822" s="5">
        <v>1805</v>
      </c>
      <c r="O822" s="7" t="s">
        <v>32</v>
      </c>
      <c r="P822" s="35"/>
      <c r="Q822" s="65">
        <f t="shared" si="195"/>
        <v>38</v>
      </c>
      <c r="R822" s="36">
        <f t="shared" si="196"/>
        <v>38</v>
      </c>
      <c r="S822" s="36">
        <f t="shared" si="197"/>
        <v>38</v>
      </c>
      <c r="T822" s="36">
        <f t="shared" si="198"/>
        <v>38</v>
      </c>
      <c r="U822" s="36">
        <f t="shared" si="209"/>
        <v>1194.9056999999998</v>
      </c>
      <c r="V822" s="36">
        <f t="shared" si="199"/>
        <v>188.92910000000001</v>
      </c>
      <c r="W822" s="36">
        <f t="shared" si="200"/>
        <v>131.53800000000001</v>
      </c>
      <c r="X822" s="36">
        <f t="shared" si="201"/>
        <v>56.46</v>
      </c>
      <c r="Y822" s="36">
        <f t="shared" si="202"/>
        <v>97.825999999999993</v>
      </c>
      <c r="Z822" s="36">
        <f t="shared" si="203"/>
        <v>46.712000000000003</v>
      </c>
      <c r="AA822" s="36">
        <f t="shared" si="204"/>
        <v>41.971000000000004</v>
      </c>
      <c r="AB822" s="66">
        <f t="shared" si="205"/>
        <v>38</v>
      </c>
      <c r="AC822" s="19">
        <f t="shared" si="206"/>
        <v>45400.714285714283</v>
      </c>
      <c r="AD822" s="20">
        <f t="shared" si="207"/>
        <v>317805</v>
      </c>
      <c r="AE822" s="192">
        <f t="shared" si="208"/>
        <v>1948.3417999999999</v>
      </c>
    </row>
    <row r="823" spans="1:31" ht="15.4" x14ac:dyDescent="0.45">
      <c r="A823" s="4">
        <v>1</v>
      </c>
      <c r="B823" s="85">
        <v>84806169</v>
      </c>
      <c r="C823" s="91">
        <f t="shared" si="194"/>
        <v>0</v>
      </c>
      <c r="D823" s="5" t="s">
        <v>32</v>
      </c>
      <c r="E823" s="5" t="s">
        <v>32</v>
      </c>
      <c r="F823" s="5" t="s">
        <v>32</v>
      </c>
      <c r="G823" s="5" t="s">
        <v>32</v>
      </c>
      <c r="H823" s="5">
        <v>7010</v>
      </c>
      <c r="I823" s="5">
        <v>5620</v>
      </c>
      <c r="J823" s="5">
        <v>9100</v>
      </c>
      <c r="K823" s="5">
        <v>7830</v>
      </c>
      <c r="L823" s="52">
        <v>9850</v>
      </c>
      <c r="M823" s="5">
        <v>7030</v>
      </c>
      <c r="N823" s="5">
        <v>4942</v>
      </c>
      <c r="O823" s="7" t="s">
        <v>32</v>
      </c>
      <c r="P823" s="35"/>
      <c r="Q823" s="65">
        <f t="shared" si="195"/>
        <v>38</v>
      </c>
      <c r="R823" s="36">
        <f t="shared" si="196"/>
        <v>38</v>
      </c>
      <c r="S823" s="36">
        <f t="shared" si="197"/>
        <v>38</v>
      </c>
      <c r="T823" s="36">
        <f t="shared" si="198"/>
        <v>38</v>
      </c>
      <c r="U823" s="36">
        <f t="shared" si="209"/>
        <v>53.421999999999997</v>
      </c>
      <c r="V823" s="36">
        <f t="shared" si="199"/>
        <v>50.364000000000004</v>
      </c>
      <c r="W823" s="36">
        <f t="shared" si="200"/>
        <v>60.33</v>
      </c>
      <c r="X823" s="36">
        <f t="shared" si="201"/>
        <v>55.225999999999999</v>
      </c>
      <c r="Y823" s="36">
        <f t="shared" si="202"/>
        <v>63.555</v>
      </c>
      <c r="Z823" s="36">
        <f t="shared" si="203"/>
        <v>53.466000000000001</v>
      </c>
      <c r="AA823" s="36">
        <f t="shared" si="204"/>
        <v>48.872399999999999</v>
      </c>
      <c r="AB823" s="66">
        <f t="shared" si="205"/>
        <v>38</v>
      </c>
      <c r="AC823" s="19">
        <f t="shared" si="206"/>
        <v>7340.2857142857147</v>
      </c>
      <c r="AD823" s="20">
        <f t="shared" si="207"/>
        <v>51382</v>
      </c>
      <c r="AE823" s="192">
        <f t="shared" si="208"/>
        <v>575.23540000000003</v>
      </c>
    </row>
    <row r="824" spans="1:31" ht="15.4" x14ac:dyDescent="0.45">
      <c r="A824" s="4">
        <v>1</v>
      </c>
      <c r="B824" s="85">
        <v>84806170</v>
      </c>
      <c r="C824" s="91">
        <f t="shared" si="194"/>
        <v>0</v>
      </c>
      <c r="D824" s="5" t="s">
        <v>32</v>
      </c>
      <c r="E824" s="5" t="s">
        <v>32</v>
      </c>
      <c r="F824" s="5" t="s">
        <v>32</v>
      </c>
      <c r="G824" s="5" t="s">
        <v>32</v>
      </c>
      <c r="H824" s="5">
        <v>60</v>
      </c>
      <c r="I824" s="5">
        <v>30</v>
      </c>
      <c r="J824" s="5" t="s">
        <v>32</v>
      </c>
      <c r="K824" s="5" t="s">
        <v>32</v>
      </c>
      <c r="L824" s="52">
        <v>40</v>
      </c>
      <c r="M824" s="5">
        <v>50</v>
      </c>
      <c r="N824" s="5">
        <v>30359</v>
      </c>
      <c r="O824" s="7" t="s">
        <v>32</v>
      </c>
      <c r="P824" s="35"/>
      <c r="Q824" s="65">
        <f t="shared" si="195"/>
        <v>38</v>
      </c>
      <c r="R824" s="36">
        <f t="shared" si="196"/>
        <v>38</v>
      </c>
      <c r="S824" s="36">
        <f t="shared" si="197"/>
        <v>38</v>
      </c>
      <c r="T824" s="36">
        <f t="shared" si="198"/>
        <v>38</v>
      </c>
      <c r="U824" s="36">
        <f t="shared" si="209"/>
        <v>38.131999999999998</v>
      </c>
      <c r="V824" s="36">
        <f t="shared" si="199"/>
        <v>38.066000000000003</v>
      </c>
      <c r="W824" s="36">
        <f t="shared" si="200"/>
        <v>38</v>
      </c>
      <c r="X824" s="36">
        <f t="shared" si="201"/>
        <v>38</v>
      </c>
      <c r="Y824" s="36">
        <f t="shared" si="202"/>
        <v>38.088000000000001</v>
      </c>
      <c r="Z824" s="36">
        <f t="shared" si="203"/>
        <v>38.11</v>
      </c>
      <c r="AA824" s="36">
        <f t="shared" si="204"/>
        <v>159.12736999999998</v>
      </c>
      <c r="AB824" s="66">
        <f t="shared" si="205"/>
        <v>38</v>
      </c>
      <c r="AC824" s="19">
        <f t="shared" si="206"/>
        <v>6107.8</v>
      </c>
      <c r="AD824" s="20">
        <f t="shared" si="207"/>
        <v>30539</v>
      </c>
      <c r="AE824" s="192">
        <f t="shared" si="208"/>
        <v>577.52337</v>
      </c>
    </row>
    <row r="825" spans="1:31" ht="15.4" x14ac:dyDescent="0.45">
      <c r="A825" s="4">
        <v>1</v>
      </c>
      <c r="B825" s="85">
        <v>84806171</v>
      </c>
      <c r="C825" s="91">
        <f t="shared" si="194"/>
        <v>0</v>
      </c>
      <c r="D825" s="5" t="s">
        <v>32</v>
      </c>
      <c r="E825" s="5" t="s">
        <v>32</v>
      </c>
      <c r="F825" s="5" t="s">
        <v>32</v>
      </c>
      <c r="G825" s="5" t="s">
        <v>32</v>
      </c>
      <c r="H825" s="5">
        <v>1170</v>
      </c>
      <c r="I825" s="5">
        <v>350</v>
      </c>
      <c r="J825" s="5">
        <v>360</v>
      </c>
      <c r="K825" s="5">
        <v>2050</v>
      </c>
      <c r="L825" s="52">
        <v>2950</v>
      </c>
      <c r="M825" s="5">
        <v>1460</v>
      </c>
      <c r="N825" s="5">
        <v>841</v>
      </c>
      <c r="O825" s="7" t="s">
        <v>32</v>
      </c>
      <c r="P825" s="35"/>
      <c r="Q825" s="65">
        <f t="shared" si="195"/>
        <v>38</v>
      </c>
      <c r="R825" s="36">
        <f t="shared" si="196"/>
        <v>38</v>
      </c>
      <c r="S825" s="36">
        <f t="shared" si="197"/>
        <v>38</v>
      </c>
      <c r="T825" s="36">
        <f t="shared" si="198"/>
        <v>38</v>
      </c>
      <c r="U825" s="36">
        <f t="shared" si="209"/>
        <v>40.573999999999998</v>
      </c>
      <c r="V825" s="36">
        <f t="shared" si="199"/>
        <v>38.770000000000003</v>
      </c>
      <c r="W825" s="36">
        <f t="shared" si="200"/>
        <v>38.792000000000002</v>
      </c>
      <c r="X825" s="36">
        <f t="shared" si="201"/>
        <v>42.51</v>
      </c>
      <c r="Y825" s="36">
        <f t="shared" si="202"/>
        <v>44.49</v>
      </c>
      <c r="Z825" s="36">
        <f t="shared" si="203"/>
        <v>41.212000000000003</v>
      </c>
      <c r="AA825" s="36">
        <f t="shared" si="204"/>
        <v>39.850200000000001</v>
      </c>
      <c r="AB825" s="66">
        <f t="shared" si="205"/>
        <v>38</v>
      </c>
      <c r="AC825" s="19">
        <f t="shared" si="206"/>
        <v>1311.5714285714287</v>
      </c>
      <c r="AD825" s="20">
        <f t="shared" si="207"/>
        <v>9181</v>
      </c>
      <c r="AE825" s="192">
        <f t="shared" si="208"/>
        <v>476.19820000000004</v>
      </c>
    </row>
    <row r="826" spans="1:31" ht="15.4" x14ac:dyDescent="0.45">
      <c r="A826" s="4">
        <v>1</v>
      </c>
      <c r="B826" s="85">
        <v>84806172</v>
      </c>
      <c r="C826" s="91">
        <f t="shared" si="194"/>
        <v>0</v>
      </c>
      <c r="D826" s="5" t="s">
        <v>32</v>
      </c>
      <c r="E826" s="5" t="s">
        <v>32</v>
      </c>
      <c r="F826" s="5" t="s">
        <v>32</v>
      </c>
      <c r="G826" s="5" t="s">
        <v>32</v>
      </c>
      <c r="H826" s="5">
        <v>9100</v>
      </c>
      <c r="I826" s="5">
        <v>1550</v>
      </c>
      <c r="J826" s="5">
        <v>3160</v>
      </c>
      <c r="K826" s="5">
        <v>10070</v>
      </c>
      <c r="L826" s="52">
        <v>86306</v>
      </c>
      <c r="M826" s="5">
        <v>10728</v>
      </c>
      <c r="N826" s="5">
        <v>32804</v>
      </c>
      <c r="O826" s="7" t="s">
        <v>32</v>
      </c>
      <c r="P826" s="35"/>
      <c r="Q826" s="65">
        <f t="shared" si="195"/>
        <v>38</v>
      </c>
      <c r="R826" s="36">
        <f t="shared" si="196"/>
        <v>38</v>
      </c>
      <c r="S826" s="36">
        <f t="shared" si="197"/>
        <v>38</v>
      </c>
      <c r="T826" s="36">
        <f t="shared" si="198"/>
        <v>38</v>
      </c>
      <c r="U826" s="36">
        <f t="shared" si="209"/>
        <v>58.019999999999996</v>
      </c>
      <c r="V826" s="36">
        <f t="shared" si="199"/>
        <v>41.410000000000004</v>
      </c>
      <c r="W826" s="36">
        <f t="shared" si="200"/>
        <v>44.951999999999998</v>
      </c>
      <c r="X826" s="36">
        <f t="shared" si="201"/>
        <v>64.501000000000005</v>
      </c>
      <c r="Y826" s="36">
        <f t="shared" si="202"/>
        <v>574.81358</v>
      </c>
      <c r="Z826" s="36">
        <f t="shared" si="203"/>
        <v>67.330399999999997</v>
      </c>
      <c r="AA826" s="36">
        <f t="shared" si="204"/>
        <v>177.29372000000001</v>
      </c>
      <c r="AB826" s="66">
        <f t="shared" si="205"/>
        <v>38</v>
      </c>
      <c r="AC826" s="19">
        <f t="shared" si="206"/>
        <v>21959.714285714286</v>
      </c>
      <c r="AD826" s="20">
        <f t="shared" si="207"/>
        <v>153718</v>
      </c>
      <c r="AE826" s="192">
        <f t="shared" si="208"/>
        <v>1218.3206999999998</v>
      </c>
    </row>
    <row r="827" spans="1:31" ht="15.4" x14ac:dyDescent="0.45">
      <c r="A827" s="4">
        <v>1</v>
      </c>
      <c r="B827" s="85">
        <v>84806173</v>
      </c>
      <c r="C827" s="91">
        <f t="shared" si="194"/>
        <v>0</v>
      </c>
      <c r="D827" s="5" t="s">
        <v>32</v>
      </c>
      <c r="E827" s="5" t="s">
        <v>32</v>
      </c>
      <c r="F827" s="5" t="s">
        <v>32</v>
      </c>
      <c r="G827" s="5" t="s">
        <v>32</v>
      </c>
      <c r="H827" s="5">
        <v>3890</v>
      </c>
      <c r="I827" s="5">
        <v>490</v>
      </c>
      <c r="J827" s="5">
        <v>1110</v>
      </c>
      <c r="K827" s="5">
        <v>1250</v>
      </c>
      <c r="L827" s="52">
        <v>520</v>
      </c>
      <c r="M827" s="5">
        <v>16194</v>
      </c>
      <c r="N827" s="5">
        <v>605</v>
      </c>
      <c r="O827" s="7" t="s">
        <v>32</v>
      </c>
      <c r="P827" s="35"/>
      <c r="Q827" s="65">
        <f t="shared" si="195"/>
        <v>38</v>
      </c>
      <c r="R827" s="36">
        <f t="shared" si="196"/>
        <v>38</v>
      </c>
      <c r="S827" s="36">
        <f t="shared" si="197"/>
        <v>38</v>
      </c>
      <c r="T827" s="36">
        <f t="shared" si="198"/>
        <v>38</v>
      </c>
      <c r="U827" s="36">
        <f t="shared" si="209"/>
        <v>46.558</v>
      </c>
      <c r="V827" s="36">
        <f t="shared" si="199"/>
        <v>39.078000000000003</v>
      </c>
      <c r="W827" s="36">
        <f t="shared" si="200"/>
        <v>40.442</v>
      </c>
      <c r="X827" s="36">
        <f t="shared" si="201"/>
        <v>40.75</v>
      </c>
      <c r="Y827" s="36">
        <f t="shared" si="202"/>
        <v>39.143999999999998</v>
      </c>
      <c r="Z827" s="36">
        <f t="shared" si="203"/>
        <v>90.83420000000001</v>
      </c>
      <c r="AA827" s="36">
        <f t="shared" si="204"/>
        <v>39.331000000000003</v>
      </c>
      <c r="AB827" s="66">
        <f t="shared" si="205"/>
        <v>38</v>
      </c>
      <c r="AC827" s="19">
        <f t="shared" si="206"/>
        <v>3437</v>
      </c>
      <c r="AD827" s="20">
        <f t="shared" si="207"/>
        <v>24059</v>
      </c>
      <c r="AE827" s="192">
        <f t="shared" si="208"/>
        <v>526.13720000000001</v>
      </c>
    </row>
    <row r="828" spans="1:31" ht="15.4" x14ac:dyDescent="0.45">
      <c r="A828" s="4">
        <v>1</v>
      </c>
      <c r="B828" s="85">
        <v>84806174</v>
      </c>
      <c r="C828" s="91">
        <f t="shared" si="194"/>
        <v>0</v>
      </c>
      <c r="D828" s="5" t="s">
        <v>32</v>
      </c>
      <c r="E828" s="5" t="s">
        <v>32</v>
      </c>
      <c r="F828" s="5" t="s">
        <v>32</v>
      </c>
      <c r="G828" s="5" t="s">
        <v>32</v>
      </c>
      <c r="H828" s="5">
        <v>24880</v>
      </c>
      <c r="I828" s="5">
        <v>23000</v>
      </c>
      <c r="J828" s="5">
        <v>22850</v>
      </c>
      <c r="K828" s="5">
        <v>17530</v>
      </c>
      <c r="L828" s="52">
        <v>24540</v>
      </c>
      <c r="M828" s="5">
        <v>21781</v>
      </c>
      <c r="N828" s="5">
        <v>300</v>
      </c>
      <c r="O828" s="7" t="s">
        <v>32</v>
      </c>
      <c r="P828" s="35"/>
      <c r="Q828" s="65">
        <f t="shared" si="195"/>
        <v>38</v>
      </c>
      <c r="R828" s="36">
        <f t="shared" si="196"/>
        <v>38</v>
      </c>
      <c r="S828" s="36">
        <f t="shared" si="197"/>
        <v>38</v>
      </c>
      <c r="T828" s="36">
        <f t="shared" si="198"/>
        <v>38</v>
      </c>
      <c r="U828" s="36">
        <f t="shared" si="209"/>
        <v>92.736000000000004</v>
      </c>
      <c r="V828" s="36">
        <f t="shared" si="199"/>
        <v>120.1</v>
      </c>
      <c r="W828" s="36">
        <f t="shared" si="200"/>
        <v>119.455</v>
      </c>
      <c r="X828" s="36">
        <f t="shared" si="201"/>
        <v>96.578999999999994</v>
      </c>
      <c r="Y828" s="36">
        <f t="shared" si="202"/>
        <v>126.72200000000001</v>
      </c>
      <c r="Z828" s="36">
        <f t="shared" si="203"/>
        <v>114.8583</v>
      </c>
      <c r="AA828" s="36">
        <f t="shared" si="204"/>
        <v>38.659999999999997</v>
      </c>
      <c r="AB828" s="66">
        <f t="shared" si="205"/>
        <v>38</v>
      </c>
      <c r="AC828" s="19">
        <f t="shared" si="206"/>
        <v>19268.714285714286</v>
      </c>
      <c r="AD828" s="20">
        <f t="shared" si="207"/>
        <v>134881</v>
      </c>
      <c r="AE828" s="192">
        <f t="shared" si="208"/>
        <v>899.11029999999994</v>
      </c>
    </row>
    <row r="829" spans="1:31" ht="15.4" x14ac:dyDescent="0.45">
      <c r="A829" s="4">
        <v>1</v>
      </c>
      <c r="B829" s="85">
        <v>84806175</v>
      </c>
      <c r="C829" s="91">
        <f t="shared" si="194"/>
        <v>0</v>
      </c>
      <c r="D829" s="5" t="s">
        <v>32</v>
      </c>
      <c r="E829" s="5" t="s">
        <v>32</v>
      </c>
      <c r="F829" s="5" t="s">
        <v>32</v>
      </c>
      <c r="G829" s="5" t="s">
        <v>32</v>
      </c>
      <c r="H829" s="5">
        <v>19150</v>
      </c>
      <c r="I829" s="5">
        <v>9750</v>
      </c>
      <c r="J829" s="5">
        <v>7050</v>
      </c>
      <c r="K829" s="5">
        <v>23590</v>
      </c>
      <c r="L829" s="52">
        <v>36710</v>
      </c>
      <c r="M829" s="5">
        <v>33609</v>
      </c>
      <c r="N829" s="5">
        <v>32473</v>
      </c>
      <c r="O829" s="7" t="s">
        <v>32</v>
      </c>
      <c r="P829" s="35"/>
      <c r="Q829" s="65">
        <f t="shared" si="195"/>
        <v>38</v>
      </c>
      <c r="R829" s="36">
        <f t="shared" si="196"/>
        <v>38</v>
      </c>
      <c r="S829" s="36">
        <f t="shared" si="197"/>
        <v>38</v>
      </c>
      <c r="T829" s="36">
        <f t="shared" si="198"/>
        <v>38</v>
      </c>
      <c r="U829" s="36">
        <f t="shared" si="209"/>
        <v>80.13</v>
      </c>
      <c r="V829" s="36">
        <f t="shared" si="199"/>
        <v>63.125</v>
      </c>
      <c r="W829" s="36">
        <f t="shared" si="200"/>
        <v>53.510000000000005</v>
      </c>
      <c r="X829" s="36">
        <f t="shared" si="201"/>
        <v>122.637</v>
      </c>
      <c r="Y829" s="36">
        <f t="shared" si="202"/>
        <v>206.31529999999998</v>
      </c>
      <c r="Z829" s="36">
        <f t="shared" si="203"/>
        <v>183.27486999999999</v>
      </c>
      <c r="AA829" s="36">
        <f t="shared" si="204"/>
        <v>174.83438999999998</v>
      </c>
      <c r="AB829" s="66">
        <f t="shared" si="205"/>
        <v>38</v>
      </c>
      <c r="AC829" s="19">
        <f t="shared" si="206"/>
        <v>23190.285714285714</v>
      </c>
      <c r="AD829" s="20">
        <f t="shared" si="207"/>
        <v>162332</v>
      </c>
      <c r="AE829" s="192">
        <f t="shared" si="208"/>
        <v>1073.82656</v>
      </c>
    </row>
    <row r="830" spans="1:31" ht="15.4" x14ac:dyDescent="0.45">
      <c r="A830" s="4">
        <v>1</v>
      </c>
      <c r="B830" s="85">
        <v>84806176</v>
      </c>
      <c r="C830" s="91">
        <f t="shared" si="194"/>
        <v>0</v>
      </c>
      <c r="D830" s="5" t="s">
        <v>32</v>
      </c>
      <c r="E830" s="5" t="s">
        <v>32</v>
      </c>
      <c r="F830" s="5" t="s">
        <v>32</v>
      </c>
      <c r="G830" s="5" t="s">
        <v>32</v>
      </c>
      <c r="H830" s="5" t="s">
        <v>32</v>
      </c>
      <c r="I830" s="5" t="s">
        <v>32</v>
      </c>
      <c r="J830" s="5" t="s">
        <v>32</v>
      </c>
      <c r="K830" s="5" t="s">
        <v>32</v>
      </c>
      <c r="L830" s="52" t="s">
        <v>32</v>
      </c>
      <c r="M830" s="5" t="s">
        <v>32</v>
      </c>
      <c r="N830" s="5">
        <v>30</v>
      </c>
      <c r="O830" s="7" t="s">
        <v>32</v>
      </c>
      <c r="P830" s="35"/>
      <c r="Q830" s="65">
        <f t="shared" si="195"/>
        <v>38</v>
      </c>
      <c r="R830" s="36">
        <f t="shared" si="196"/>
        <v>38</v>
      </c>
      <c r="S830" s="36">
        <f t="shared" si="197"/>
        <v>38</v>
      </c>
      <c r="T830" s="36">
        <f t="shared" si="198"/>
        <v>38</v>
      </c>
      <c r="U830" s="36">
        <f t="shared" si="209"/>
        <v>38</v>
      </c>
      <c r="V830" s="36">
        <f t="shared" si="199"/>
        <v>38</v>
      </c>
      <c r="W830" s="36">
        <f t="shared" si="200"/>
        <v>38</v>
      </c>
      <c r="X830" s="36">
        <f t="shared" si="201"/>
        <v>38</v>
      </c>
      <c r="Y830" s="36">
        <f t="shared" si="202"/>
        <v>38</v>
      </c>
      <c r="Z830" s="36">
        <f t="shared" si="203"/>
        <v>38</v>
      </c>
      <c r="AA830" s="36">
        <f t="shared" si="204"/>
        <v>38.066000000000003</v>
      </c>
      <c r="AB830" s="66">
        <f t="shared" si="205"/>
        <v>38</v>
      </c>
      <c r="AC830" s="19">
        <f t="shared" si="206"/>
        <v>30</v>
      </c>
      <c r="AD830" s="20">
        <f t="shared" si="207"/>
        <v>30</v>
      </c>
      <c r="AE830" s="192">
        <f t="shared" si="208"/>
        <v>456.06600000000003</v>
      </c>
    </row>
    <row r="831" spans="1:31" ht="15.4" x14ac:dyDescent="0.45">
      <c r="A831" s="4">
        <v>1</v>
      </c>
      <c r="B831" s="85">
        <v>84806177</v>
      </c>
      <c r="C831" s="91">
        <f t="shared" si="194"/>
        <v>0</v>
      </c>
      <c r="D831" s="5" t="s">
        <v>32</v>
      </c>
      <c r="E831" s="5" t="s">
        <v>32</v>
      </c>
      <c r="F831" s="5" t="s">
        <v>32</v>
      </c>
      <c r="G831" s="5" t="s">
        <v>32</v>
      </c>
      <c r="H831" s="5">
        <v>130</v>
      </c>
      <c r="I831" s="5">
        <v>44030</v>
      </c>
      <c r="J831" s="5">
        <v>35870</v>
      </c>
      <c r="K831" s="5">
        <v>45460</v>
      </c>
      <c r="L831" s="52">
        <v>60700</v>
      </c>
      <c r="M831" s="5">
        <v>59480</v>
      </c>
      <c r="N831" s="5">
        <v>148313</v>
      </c>
      <c r="O831" s="7" t="s">
        <v>32</v>
      </c>
      <c r="P831" s="35"/>
      <c r="Q831" s="65">
        <f t="shared" si="195"/>
        <v>38</v>
      </c>
      <c r="R831" s="36">
        <f t="shared" si="196"/>
        <v>38</v>
      </c>
      <c r="S831" s="36">
        <f t="shared" si="197"/>
        <v>38</v>
      </c>
      <c r="T831" s="36">
        <f t="shared" si="198"/>
        <v>38</v>
      </c>
      <c r="U831" s="36">
        <f t="shared" si="209"/>
        <v>38.286000000000001</v>
      </c>
      <c r="V831" s="36">
        <f t="shared" si="199"/>
        <v>260.7029</v>
      </c>
      <c r="W831" s="36">
        <f t="shared" si="200"/>
        <v>200.07409999999999</v>
      </c>
      <c r="X831" s="36">
        <f t="shared" si="201"/>
        <v>271.32780000000002</v>
      </c>
      <c r="Y831" s="36">
        <f t="shared" si="202"/>
        <v>384.56100000000004</v>
      </c>
      <c r="Z831" s="36">
        <f t="shared" si="203"/>
        <v>375.49639999999999</v>
      </c>
      <c r="AA831" s="36">
        <f t="shared" si="204"/>
        <v>1035.52559</v>
      </c>
      <c r="AB831" s="66">
        <f t="shared" si="205"/>
        <v>38</v>
      </c>
      <c r="AC831" s="19">
        <f t="shared" si="206"/>
        <v>56283.285714285717</v>
      </c>
      <c r="AD831" s="20">
        <f t="shared" si="207"/>
        <v>393983</v>
      </c>
      <c r="AE831" s="192">
        <f t="shared" si="208"/>
        <v>2755.97379</v>
      </c>
    </row>
    <row r="832" spans="1:31" ht="15.4" x14ac:dyDescent="0.45">
      <c r="A832" s="4">
        <v>1</v>
      </c>
      <c r="B832" s="85">
        <v>85114427</v>
      </c>
      <c r="C832" s="91">
        <f t="shared" si="194"/>
        <v>0</v>
      </c>
      <c r="D832" s="5" t="s">
        <v>32</v>
      </c>
      <c r="E832" s="5" t="s">
        <v>32</v>
      </c>
      <c r="F832" s="5" t="s">
        <v>32</v>
      </c>
      <c r="G832" s="5" t="s">
        <v>32</v>
      </c>
      <c r="H832" s="5">
        <v>5890</v>
      </c>
      <c r="I832" s="5">
        <v>7740</v>
      </c>
      <c r="J832" s="5">
        <v>8620</v>
      </c>
      <c r="K832" s="5">
        <v>8070</v>
      </c>
      <c r="L832" s="52">
        <v>39635</v>
      </c>
      <c r="M832" s="5">
        <v>8084</v>
      </c>
      <c r="N832" s="5">
        <v>5801</v>
      </c>
      <c r="O832" s="7" t="s">
        <v>32</v>
      </c>
      <c r="P832" s="35"/>
      <c r="Q832" s="65">
        <f t="shared" si="195"/>
        <v>38</v>
      </c>
      <c r="R832" s="36">
        <f t="shared" si="196"/>
        <v>38</v>
      </c>
      <c r="S832" s="36">
        <f t="shared" si="197"/>
        <v>38</v>
      </c>
      <c r="T832" s="36">
        <f t="shared" si="198"/>
        <v>38</v>
      </c>
      <c r="U832" s="36">
        <f t="shared" si="209"/>
        <v>50.957999999999998</v>
      </c>
      <c r="V832" s="36">
        <f t="shared" si="199"/>
        <v>55.028000000000006</v>
      </c>
      <c r="W832" s="36">
        <f t="shared" si="200"/>
        <v>58.265999999999998</v>
      </c>
      <c r="X832" s="36">
        <f t="shared" si="201"/>
        <v>55.901000000000003</v>
      </c>
      <c r="Y832" s="36">
        <f t="shared" si="202"/>
        <v>228.04804999999999</v>
      </c>
      <c r="Z832" s="36">
        <f t="shared" si="203"/>
        <v>55.961199999999998</v>
      </c>
      <c r="AA832" s="36">
        <f t="shared" si="204"/>
        <v>50.7622</v>
      </c>
      <c r="AB832" s="66">
        <f t="shared" si="205"/>
        <v>38</v>
      </c>
      <c r="AC832" s="19">
        <f t="shared" si="206"/>
        <v>11977.142857142857</v>
      </c>
      <c r="AD832" s="20">
        <f t="shared" si="207"/>
        <v>83840</v>
      </c>
      <c r="AE832" s="192">
        <f t="shared" si="208"/>
        <v>744.92444999999998</v>
      </c>
    </row>
    <row r="833" spans="1:31" ht="15.4" x14ac:dyDescent="0.45">
      <c r="A833" s="4">
        <v>1</v>
      </c>
      <c r="B833" s="85">
        <v>85114428</v>
      </c>
      <c r="C833" s="91">
        <f t="shared" si="194"/>
        <v>0</v>
      </c>
      <c r="D833" s="5" t="s">
        <v>32</v>
      </c>
      <c r="E833" s="5" t="s">
        <v>32</v>
      </c>
      <c r="F833" s="5" t="s">
        <v>32</v>
      </c>
      <c r="G833" s="5" t="s">
        <v>32</v>
      </c>
      <c r="H833" s="5">
        <v>380</v>
      </c>
      <c r="I833" s="5">
        <v>3390</v>
      </c>
      <c r="J833" s="5" t="s">
        <v>32</v>
      </c>
      <c r="K833" s="5">
        <v>3280</v>
      </c>
      <c r="L833" s="52">
        <v>1510</v>
      </c>
      <c r="M833" s="5">
        <v>2020</v>
      </c>
      <c r="N833" s="5">
        <v>1921</v>
      </c>
      <c r="O833" s="7" t="s">
        <v>32</v>
      </c>
      <c r="P833" s="35"/>
      <c r="Q833" s="65">
        <f t="shared" si="195"/>
        <v>38</v>
      </c>
      <c r="R833" s="36">
        <f t="shared" si="196"/>
        <v>38</v>
      </c>
      <c r="S833" s="36">
        <f t="shared" si="197"/>
        <v>38</v>
      </c>
      <c r="T833" s="36">
        <f t="shared" si="198"/>
        <v>38</v>
      </c>
      <c r="U833" s="36">
        <f t="shared" si="209"/>
        <v>38.835999999999999</v>
      </c>
      <c r="V833" s="36">
        <f t="shared" si="199"/>
        <v>45.457999999999998</v>
      </c>
      <c r="W833" s="36">
        <f t="shared" si="200"/>
        <v>38</v>
      </c>
      <c r="X833" s="36">
        <f t="shared" si="201"/>
        <v>45.216000000000001</v>
      </c>
      <c r="Y833" s="36">
        <f t="shared" si="202"/>
        <v>41.322000000000003</v>
      </c>
      <c r="Z833" s="36">
        <f t="shared" si="203"/>
        <v>42.444000000000003</v>
      </c>
      <c r="AA833" s="36">
        <f t="shared" si="204"/>
        <v>42.226199999999999</v>
      </c>
      <c r="AB833" s="66">
        <f t="shared" si="205"/>
        <v>38</v>
      </c>
      <c r="AC833" s="19">
        <f t="shared" si="206"/>
        <v>2083.5</v>
      </c>
      <c r="AD833" s="20">
        <f t="shared" si="207"/>
        <v>12501</v>
      </c>
      <c r="AE833" s="192">
        <f t="shared" si="208"/>
        <v>483.50220000000002</v>
      </c>
    </row>
    <row r="834" spans="1:31" ht="15.4" x14ac:dyDescent="0.45">
      <c r="A834" s="4">
        <v>1</v>
      </c>
      <c r="B834" s="85">
        <v>85114429</v>
      </c>
      <c r="C834" s="91">
        <f t="shared" si="194"/>
        <v>0</v>
      </c>
      <c r="D834" s="5" t="s">
        <v>32</v>
      </c>
      <c r="E834" s="5">
        <v>30250</v>
      </c>
      <c r="F834" s="5" t="s">
        <v>32</v>
      </c>
      <c r="G834" s="5" t="s">
        <v>32</v>
      </c>
      <c r="H834" s="5">
        <v>18180</v>
      </c>
      <c r="I834" s="5">
        <v>21090</v>
      </c>
      <c r="J834" s="5">
        <v>23550</v>
      </c>
      <c r="K834" s="5">
        <v>17560</v>
      </c>
      <c r="L834" s="52">
        <v>19620</v>
      </c>
      <c r="M834" s="5">
        <v>13175</v>
      </c>
      <c r="N834" s="5">
        <v>1394</v>
      </c>
      <c r="O834" s="7" t="s">
        <v>32</v>
      </c>
      <c r="P834" s="35"/>
      <c r="Q834" s="65">
        <f t="shared" si="195"/>
        <v>38</v>
      </c>
      <c r="R834" s="36">
        <f t="shared" si="196"/>
        <v>158.3175</v>
      </c>
      <c r="S834" s="36">
        <f t="shared" si="197"/>
        <v>38</v>
      </c>
      <c r="T834" s="36">
        <f t="shared" si="198"/>
        <v>38</v>
      </c>
      <c r="U834" s="36">
        <f t="shared" si="209"/>
        <v>77.996000000000009</v>
      </c>
      <c r="V834" s="36">
        <f t="shared" si="199"/>
        <v>111.887</v>
      </c>
      <c r="W834" s="36">
        <f t="shared" si="200"/>
        <v>122.465</v>
      </c>
      <c r="X834" s="36">
        <f t="shared" si="201"/>
        <v>96.707999999999998</v>
      </c>
      <c r="Y834" s="36">
        <f t="shared" si="202"/>
        <v>105.566</v>
      </c>
      <c r="Z834" s="36">
        <f t="shared" si="203"/>
        <v>77.852499999999992</v>
      </c>
      <c r="AA834" s="36">
        <f t="shared" si="204"/>
        <v>41.066800000000001</v>
      </c>
      <c r="AB834" s="66">
        <f t="shared" si="205"/>
        <v>38</v>
      </c>
      <c r="AC834" s="19">
        <f t="shared" si="206"/>
        <v>18102.375</v>
      </c>
      <c r="AD834" s="20">
        <f t="shared" si="207"/>
        <v>144819</v>
      </c>
      <c r="AE834" s="192">
        <f t="shared" si="208"/>
        <v>943.85879999999997</v>
      </c>
    </row>
    <row r="835" spans="1:31" ht="15.4" x14ac:dyDescent="0.45">
      <c r="A835" s="4">
        <v>1</v>
      </c>
      <c r="B835" s="85">
        <v>85114430</v>
      </c>
      <c r="C835" s="91">
        <f t="shared" si="194"/>
        <v>0</v>
      </c>
      <c r="D835" s="5" t="s">
        <v>32</v>
      </c>
      <c r="E835" s="5" t="s">
        <v>32</v>
      </c>
      <c r="F835" s="5" t="s">
        <v>32</v>
      </c>
      <c r="G835" s="5" t="s">
        <v>32</v>
      </c>
      <c r="H835" s="5">
        <v>5900</v>
      </c>
      <c r="I835" s="5">
        <v>2990</v>
      </c>
      <c r="J835" s="5">
        <v>9450</v>
      </c>
      <c r="K835" s="5">
        <v>35280</v>
      </c>
      <c r="L835" s="52">
        <v>49490</v>
      </c>
      <c r="M835" s="5">
        <v>39881</v>
      </c>
      <c r="N835" s="5">
        <v>8678</v>
      </c>
      <c r="O835" s="7" t="s">
        <v>32</v>
      </c>
      <c r="P835" s="35"/>
      <c r="Q835" s="65">
        <f t="shared" si="195"/>
        <v>38</v>
      </c>
      <c r="R835" s="36">
        <f t="shared" si="196"/>
        <v>38</v>
      </c>
      <c r="S835" s="36">
        <f t="shared" si="197"/>
        <v>38</v>
      </c>
      <c r="T835" s="36">
        <f t="shared" si="198"/>
        <v>38</v>
      </c>
      <c r="U835" s="36">
        <f t="shared" si="209"/>
        <v>50.980000000000004</v>
      </c>
      <c r="V835" s="36">
        <f t="shared" si="199"/>
        <v>44.578000000000003</v>
      </c>
      <c r="W835" s="36">
        <f t="shared" si="200"/>
        <v>61.835000000000001</v>
      </c>
      <c r="X835" s="36">
        <f t="shared" si="201"/>
        <v>195.69040000000001</v>
      </c>
      <c r="Y835" s="36">
        <f t="shared" si="202"/>
        <v>301.27069999999998</v>
      </c>
      <c r="Z835" s="36">
        <f t="shared" si="203"/>
        <v>229.87583000000001</v>
      </c>
      <c r="AA835" s="36">
        <f t="shared" si="204"/>
        <v>58.5154</v>
      </c>
      <c r="AB835" s="66">
        <f t="shared" si="205"/>
        <v>38</v>
      </c>
      <c r="AC835" s="19">
        <f t="shared" si="206"/>
        <v>21667</v>
      </c>
      <c r="AD835" s="20">
        <f t="shared" si="207"/>
        <v>151669</v>
      </c>
      <c r="AE835" s="192">
        <f t="shared" si="208"/>
        <v>1132.74533</v>
      </c>
    </row>
    <row r="836" spans="1:31" ht="15.4" x14ac:dyDescent="0.45">
      <c r="A836" s="4">
        <v>1</v>
      </c>
      <c r="B836" s="85">
        <v>85114431</v>
      </c>
      <c r="C836" s="91">
        <f t="shared" si="194"/>
        <v>0</v>
      </c>
      <c r="D836" s="5" t="s">
        <v>32</v>
      </c>
      <c r="E836" s="5" t="s">
        <v>32</v>
      </c>
      <c r="F836" s="5" t="s">
        <v>32</v>
      </c>
      <c r="G836" s="5" t="s">
        <v>32</v>
      </c>
      <c r="H836" s="5">
        <v>3180</v>
      </c>
      <c r="I836" s="5" t="s">
        <v>32</v>
      </c>
      <c r="J836" s="5">
        <v>10</v>
      </c>
      <c r="K836" s="5">
        <v>1670</v>
      </c>
      <c r="L836" s="52">
        <v>11270</v>
      </c>
      <c r="M836" s="5">
        <v>78146</v>
      </c>
      <c r="N836" s="5">
        <v>33654</v>
      </c>
      <c r="O836" s="7" t="s">
        <v>32</v>
      </c>
      <c r="P836" s="35"/>
      <c r="Q836" s="65">
        <f t="shared" si="195"/>
        <v>38</v>
      </c>
      <c r="R836" s="36">
        <f t="shared" si="196"/>
        <v>38</v>
      </c>
      <c r="S836" s="36">
        <f t="shared" si="197"/>
        <v>38</v>
      </c>
      <c r="T836" s="36">
        <f t="shared" si="198"/>
        <v>38</v>
      </c>
      <c r="U836" s="36">
        <f t="shared" si="209"/>
        <v>44.996000000000002</v>
      </c>
      <c r="V836" s="36">
        <f t="shared" si="199"/>
        <v>38</v>
      </c>
      <c r="W836" s="36">
        <f t="shared" si="200"/>
        <v>38.021999999999998</v>
      </c>
      <c r="X836" s="36">
        <f t="shared" si="201"/>
        <v>41.673999999999999</v>
      </c>
      <c r="Y836" s="36">
        <f t="shared" si="202"/>
        <v>69.661000000000001</v>
      </c>
      <c r="Z836" s="36">
        <f t="shared" si="203"/>
        <v>514.18477999999993</v>
      </c>
      <c r="AA836" s="36">
        <f t="shared" si="204"/>
        <v>183.60921999999999</v>
      </c>
      <c r="AB836" s="66">
        <f t="shared" si="205"/>
        <v>38</v>
      </c>
      <c r="AC836" s="19">
        <f t="shared" si="206"/>
        <v>21321.666666666668</v>
      </c>
      <c r="AD836" s="20">
        <f t="shared" si="207"/>
        <v>127930</v>
      </c>
      <c r="AE836" s="192">
        <f t="shared" si="208"/>
        <v>1120.1469999999999</v>
      </c>
    </row>
    <row r="837" spans="1:31" ht="15.4" x14ac:dyDescent="0.45">
      <c r="A837" s="4">
        <v>1</v>
      </c>
      <c r="B837" s="85">
        <v>85114432</v>
      </c>
      <c r="C837" s="91">
        <f t="shared" si="194"/>
        <v>0</v>
      </c>
      <c r="D837" s="5" t="s">
        <v>32</v>
      </c>
      <c r="E837" s="5" t="s">
        <v>32</v>
      </c>
      <c r="F837" s="5" t="s">
        <v>32</v>
      </c>
      <c r="G837" s="5" t="s">
        <v>32</v>
      </c>
      <c r="H837" s="5">
        <v>1520</v>
      </c>
      <c r="I837" s="5">
        <v>1180</v>
      </c>
      <c r="J837" s="5">
        <v>2740</v>
      </c>
      <c r="K837" s="5">
        <v>8880</v>
      </c>
      <c r="L837" s="52">
        <v>38030</v>
      </c>
      <c r="M837" s="5">
        <v>35444</v>
      </c>
      <c r="N837" s="5">
        <v>16332</v>
      </c>
      <c r="O837" s="7" t="s">
        <v>32</v>
      </c>
      <c r="P837" s="35"/>
      <c r="Q837" s="65">
        <f t="shared" si="195"/>
        <v>38</v>
      </c>
      <c r="R837" s="36">
        <f t="shared" si="196"/>
        <v>38</v>
      </c>
      <c r="S837" s="36">
        <f t="shared" si="197"/>
        <v>38</v>
      </c>
      <c r="T837" s="36">
        <f t="shared" si="198"/>
        <v>38</v>
      </c>
      <c r="U837" s="36">
        <f t="shared" si="209"/>
        <v>41.344000000000001</v>
      </c>
      <c r="V837" s="36">
        <f t="shared" si="199"/>
        <v>40.596000000000004</v>
      </c>
      <c r="W837" s="36">
        <f t="shared" si="200"/>
        <v>44.027999999999999</v>
      </c>
      <c r="X837" s="36">
        <f t="shared" si="201"/>
        <v>59.384</v>
      </c>
      <c r="Y837" s="36">
        <f t="shared" si="202"/>
        <v>216.12289999999999</v>
      </c>
      <c r="Z837" s="36">
        <f t="shared" si="203"/>
        <v>196.90891999999999</v>
      </c>
      <c r="AA837" s="36">
        <f t="shared" si="204"/>
        <v>91.427600000000012</v>
      </c>
      <c r="AB837" s="66">
        <f t="shared" si="205"/>
        <v>38</v>
      </c>
      <c r="AC837" s="19">
        <f t="shared" si="206"/>
        <v>14875.142857142857</v>
      </c>
      <c r="AD837" s="20">
        <f t="shared" si="207"/>
        <v>104126</v>
      </c>
      <c r="AE837" s="192">
        <f t="shared" si="208"/>
        <v>879.81142</v>
      </c>
    </row>
    <row r="838" spans="1:31" ht="15.4" x14ac:dyDescent="0.45">
      <c r="A838" s="4">
        <v>1</v>
      </c>
      <c r="B838" s="85">
        <v>85114451</v>
      </c>
      <c r="C838" s="91">
        <f t="shared" si="194"/>
        <v>0</v>
      </c>
      <c r="D838" s="5" t="s">
        <v>32</v>
      </c>
      <c r="E838" s="5" t="s">
        <v>32</v>
      </c>
      <c r="F838" s="5" t="s">
        <v>32</v>
      </c>
      <c r="G838" s="5" t="s">
        <v>32</v>
      </c>
      <c r="H838" s="5">
        <v>1100</v>
      </c>
      <c r="I838" s="5">
        <v>2100</v>
      </c>
      <c r="J838" s="5">
        <v>360</v>
      </c>
      <c r="K838" s="5">
        <v>1200</v>
      </c>
      <c r="L838" s="52">
        <v>1470</v>
      </c>
      <c r="M838" s="5">
        <v>7302</v>
      </c>
      <c r="N838" s="5">
        <v>4952</v>
      </c>
      <c r="O838" s="7" t="s">
        <v>32</v>
      </c>
      <c r="P838" s="35"/>
      <c r="Q838" s="65">
        <f t="shared" si="195"/>
        <v>38</v>
      </c>
      <c r="R838" s="36">
        <f t="shared" si="196"/>
        <v>38</v>
      </c>
      <c r="S838" s="36">
        <f t="shared" si="197"/>
        <v>38</v>
      </c>
      <c r="T838" s="36">
        <f t="shared" si="198"/>
        <v>38</v>
      </c>
      <c r="U838" s="36">
        <f t="shared" si="209"/>
        <v>40.42</v>
      </c>
      <c r="V838" s="36">
        <f t="shared" si="199"/>
        <v>42.620000000000005</v>
      </c>
      <c r="W838" s="36">
        <f t="shared" si="200"/>
        <v>38.792000000000002</v>
      </c>
      <c r="X838" s="36">
        <f t="shared" si="201"/>
        <v>40.64</v>
      </c>
      <c r="Y838" s="36">
        <f t="shared" si="202"/>
        <v>41.234000000000002</v>
      </c>
      <c r="Z838" s="36">
        <f t="shared" si="203"/>
        <v>54.064399999999999</v>
      </c>
      <c r="AA838" s="36">
        <f t="shared" si="204"/>
        <v>48.894400000000005</v>
      </c>
      <c r="AB838" s="66">
        <f t="shared" si="205"/>
        <v>38</v>
      </c>
      <c r="AC838" s="19">
        <f t="shared" si="206"/>
        <v>2640.5714285714284</v>
      </c>
      <c r="AD838" s="20">
        <f t="shared" si="207"/>
        <v>18484</v>
      </c>
      <c r="AE838" s="192">
        <f t="shared" si="208"/>
        <v>496.66479999999996</v>
      </c>
    </row>
    <row r="839" spans="1:31" ht="15.4" x14ac:dyDescent="0.45">
      <c r="A839" s="4">
        <v>1</v>
      </c>
      <c r="B839" s="85">
        <v>85114452</v>
      </c>
      <c r="C839" s="91">
        <f t="shared" ref="C839:C902" si="210">COUNTIF($AU$7:$AU$118,B839)</f>
        <v>0</v>
      </c>
      <c r="D839" s="5" t="s">
        <v>32</v>
      </c>
      <c r="E839" s="5" t="s">
        <v>32</v>
      </c>
      <c r="F839" s="5" t="s">
        <v>32</v>
      </c>
      <c r="G839" s="5" t="s">
        <v>32</v>
      </c>
      <c r="H839" s="5">
        <v>1970</v>
      </c>
      <c r="I839" s="5">
        <v>7240</v>
      </c>
      <c r="J839" s="5">
        <v>1770</v>
      </c>
      <c r="K839" s="5">
        <v>3170</v>
      </c>
      <c r="L839" s="52">
        <v>3460</v>
      </c>
      <c r="M839" s="5">
        <v>2060</v>
      </c>
      <c r="N839" s="5">
        <v>2127</v>
      </c>
      <c r="O839" s="7" t="s">
        <v>32</v>
      </c>
      <c r="P839" s="35"/>
      <c r="Q839" s="65">
        <f t="shared" ref="Q839:Q894" si="211">IFERROR(38+IF(D839&gt;8000, 8000/1000*2.2,D839/1000*2.2)+IF(IF(D839&gt;28000,(28000-8000)/1000*4.3,(D839-8000)/1000*4.3)&lt;0,0,IF(D839&gt;28000,(28000-8000)/1000*4.3,(D839-8000)/1000*4.3))+IF(D839&gt;28000,(D839-28000)/1000*7.43,0),38)</f>
        <v>38</v>
      </c>
      <c r="R839" s="36">
        <f t="shared" ref="R839:R894" si="212">IFERROR(38+IF(E839&gt;8000, 8000/1000*2.2,E839/1000*2.2)+IF(IF(E839&gt;28000,(28000-8000)/1000*4.3,(E839-8000)/1000*4.3)&lt;0,0,IF(E839&gt;28000,(28000-8000)/1000*4.3,(E839-8000)/1000*4.3))+IF(E839&gt;28000,(E839-28000)/1000*7.43,0),38)</f>
        <v>38</v>
      </c>
      <c r="S839" s="36">
        <f t="shared" ref="S839:S894" si="213">IFERROR(38+IF(F839&gt;8000, 8000/1000*2.2,F839/1000*2.2)+IF(IF(F839&gt;28000,(28000-8000)/1000*4.3,(F839-8000)/1000*4.3)&lt;0,0,IF(F839&gt;28000,(28000-8000)/1000*4.3,(F839-8000)/1000*4.3))+IF(F839&gt;28000,(F839-28000)/1000*7.43,0),38)</f>
        <v>38</v>
      </c>
      <c r="T839" s="36">
        <f t="shared" ref="T839:T894" si="214">IFERROR(38+IF(G839&gt;8000, 8000/1000*2.2,G839/1000*2.2)+IF(IF(G839&gt;28000,(28000-8000)/1000*4.3,(G839-8000)/1000*4.3)&lt;0,0,IF(G839&gt;28000,(28000-8000)/1000*4.3,(G839-8000)/1000*4.3))+IF(G839&gt;28000,(G839-28000)/1000*7.43,0),38)</f>
        <v>38</v>
      </c>
      <c r="U839" s="36">
        <f t="shared" si="209"/>
        <v>42.334000000000003</v>
      </c>
      <c r="V839" s="36">
        <f t="shared" ref="V839:V894" si="215">IFERROR(38+IF(I839&gt;8000, 8000/1000*2.2,I839/1000*2.2)+IF(IF(I839&gt;28000,(28000-8000)/1000*4.3,(I839-8000)/1000*4.3)&lt;0,0,IF(I839&gt;28000,(28000-8000)/1000*4.3,(I839-8000)/1000*4.3))+IF(I839&gt;28000,(I839-28000)/1000*7.43,0),38)</f>
        <v>53.928000000000004</v>
      </c>
      <c r="W839" s="36">
        <f t="shared" ref="W839:W894" si="216">IFERROR(38+IF(J839&gt;8000, 8000/1000*2.2,J839/1000*2.2)+IF(IF(J839&gt;28000,(28000-8000)/1000*4.3,(J839-8000)/1000*4.3)&lt;0,0,IF(J839&gt;28000,(28000-8000)/1000*4.3,(J839-8000)/1000*4.3))+IF(J839&gt;28000,(J839-28000)/1000*7.43,0),38)</f>
        <v>41.893999999999998</v>
      </c>
      <c r="X839" s="36">
        <f t="shared" ref="X839:X894" si="217">IFERROR(38+IF(K839&gt;8000, 8000/1000*2.2,K839/1000*2.2)+IF(IF(K839&gt;28000,(28000-8000)/1000*4.3,(K839-8000)/1000*4.3)&lt;0,0,IF(K839&gt;28000,(28000-8000)/1000*4.3,(K839-8000)/1000*4.3))+IF(K839&gt;28000,(K839-28000)/1000*7.43,0),38)</f>
        <v>44.974000000000004</v>
      </c>
      <c r="Y839" s="36">
        <f t="shared" ref="Y839:Y894" si="218">IFERROR(38+IF(L839&gt;8000, 8000/1000*2.2,L839/1000*2.2)+IF(IF(L839&gt;28000,(28000-8000)/1000*4.3,(L839-8000)/1000*4.3)&lt;0,0,IF(L839&gt;28000,(28000-8000)/1000*4.3,(L839-8000)/1000*4.3))+IF(L839&gt;28000,(L839-28000)/1000*7.43,0),38)</f>
        <v>45.612000000000002</v>
      </c>
      <c r="Z839" s="36">
        <f t="shared" ref="Z839:Z894" si="219">IFERROR(38+IF(M839&gt;8000, 8000/1000*2.2,M839/1000*2.2)+IF(IF(M839&gt;28000,(28000-8000)/1000*4.3,(M839-8000)/1000*4.3)&lt;0,0,IF(M839&gt;28000,(28000-8000)/1000*4.3,(M839-8000)/1000*4.3))+IF(M839&gt;28000,(M839-28000)/1000*7.43,0),38)</f>
        <v>42.532000000000004</v>
      </c>
      <c r="AA839" s="36">
        <f t="shared" ref="AA839:AA894" si="220">IFERROR(38+IF(N839&gt;8000, 8000/1000*2.2,N839/1000*2.2)+IF(IF(N839&gt;28000,(28000-8000)/1000*4.3,(N839-8000)/1000*4.3)&lt;0,0,IF(N839&gt;28000,(28000-8000)/1000*4.3,(N839-8000)/1000*4.3))+IF(N839&gt;28000,(N839-28000)/1000*7.43,0),38)</f>
        <v>42.679400000000001</v>
      </c>
      <c r="AB839" s="66">
        <f t="shared" ref="AB839:AB894" si="221">IFERROR(38+IF(O839&gt;8000, 8000/1000*2.2,O839/1000*2.2)+IF(IF(O839&gt;28000,(28000-8000)/1000*4.3,(O839-8000)/1000*4.3)&lt;0,0,IF(O839&gt;28000,(28000-8000)/1000*4.3,(O839-8000)/1000*4.3))+IF(O839&gt;28000,(O839-28000)/1000*7.43,0),38)</f>
        <v>38</v>
      </c>
      <c r="AC839" s="19">
        <f t="shared" ref="AC839:AC902" si="222">IFERROR(AVERAGE(D839:O839),"")</f>
        <v>3113.8571428571427</v>
      </c>
      <c r="AD839" s="20">
        <f t="shared" ref="AD839:AD902" si="223">SUM(D839:O839)</f>
        <v>21797</v>
      </c>
      <c r="AE839" s="192">
        <f t="shared" ref="AE839:AE902" si="224">SUM(Q839:AB839)</f>
        <v>503.95339999999999</v>
      </c>
    </row>
    <row r="840" spans="1:31" ht="15.4" x14ac:dyDescent="0.45">
      <c r="A840" s="4">
        <v>1</v>
      </c>
      <c r="B840" s="85">
        <v>85114453</v>
      </c>
      <c r="C840" s="91">
        <f t="shared" si="210"/>
        <v>0</v>
      </c>
      <c r="D840" s="5" t="s">
        <v>32</v>
      </c>
      <c r="E840" s="5" t="s">
        <v>32</v>
      </c>
      <c r="F840" s="5" t="s">
        <v>32</v>
      </c>
      <c r="G840" s="5" t="s">
        <v>32</v>
      </c>
      <c r="H840" s="5">
        <v>870</v>
      </c>
      <c r="I840" s="5">
        <v>2190</v>
      </c>
      <c r="J840" s="5">
        <v>2860</v>
      </c>
      <c r="K840" s="5">
        <v>32070</v>
      </c>
      <c r="L840" s="52">
        <v>21510</v>
      </c>
      <c r="M840" s="5">
        <v>1415</v>
      </c>
      <c r="N840" s="5">
        <v>3947</v>
      </c>
      <c r="O840" s="7" t="s">
        <v>32</v>
      </c>
      <c r="P840" s="35"/>
      <c r="Q840" s="65">
        <f t="shared" si="211"/>
        <v>38</v>
      </c>
      <c r="R840" s="36">
        <f t="shared" si="212"/>
        <v>38</v>
      </c>
      <c r="S840" s="36">
        <f t="shared" si="213"/>
        <v>38</v>
      </c>
      <c r="T840" s="36">
        <f t="shared" si="214"/>
        <v>38</v>
      </c>
      <c r="U840" s="36">
        <f t="shared" ref="U840:U894" si="225">IFERROR(38+IF(H840&gt;40000, 40000/1000*2.2,H840/1000*2.2)+IF(IF(H840&gt;140000,(140000-40000)/1000*4.3,(H840-40000)/1000*4.3)&lt;0,0,IF(H840&gt;140000,(140000-40000)/1000*4.3,(H840-40000)/1000*4.3))+IF(H840&gt;140000,(H840-140000)/1000*7.43,0),38)</f>
        <v>39.914000000000001</v>
      </c>
      <c r="V840" s="36">
        <f t="shared" si="215"/>
        <v>42.817999999999998</v>
      </c>
      <c r="W840" s="36">
        <f t="shared" si="216"/>
        <v>44.292000000000002</v>
      </c>
      <c r="X840" s="36">
        <f t="shared" si="217"/>
        <v>171.84010000000001</v>
      </c>
      <c r="Y840" s="36">
        <f t="shared" si="218"/>
        <v>113.693</v>
      </c>
      <c r="Z840" s="36">
        <f t="shared" si="219"/>
        <v>41.113</v>
      </c>
      <c r="AA840" s="36">
        <f t="shared" si="220"/>
        <v>46.683399999999999</v>
      </c>
      <c r="AB840" s="66">
        <f t="shared" si="221"/>
        <v>38</v>
      </c>
      <c r="AC840" s="19">
        <f t="shared" si="222"/>
        <v>9266</v>
      </c>
      <c r="AD840" s="20">
        <f t="shared" si="223"/>
        <v>64862</v>
      </c>
      <c r="AE840" s="192">
        <f t="shared" si="224"/>
        <v>690.35350000000005</v>
      </c>
    </row>
    <row r="841" spans="1:31" ht="15.4" x14ac:dyDescent="0.45">
      <c r="A841" s="4">
        <v>1</v>
      </c>
      <c r="B841" s="85">
        <v>85114455</v>
      </c>
      <c r="C841" s="91">
        <f t="shared" si="210"/>
        <v>0</v>
      </c>
      <c r="D841" s="5" t="s">
        <v>32</v>
      </c>
      <c r="E841" s="5" t="s">
        <v>32</v>
      </c>
      <c r="F841" s="5" t="s">
        <v>32</v>
      </c>
      <c r="G841" s="5" t="s">
        <v>32</v>
      </c>
      <c r="H841" s="5">
        <v>1820</v>
      </c>
      <c r="I841" s="5">
        <v>700</v>
      </c>
      <c r="J841" s="5">
        <v>3760</v>
      </c>
      <c r="K841" s="5">
        <v>9310</v>
      </c>
      <c r="L841" s="52">
        <v>42430</v>
      </c>
      <c r="M841" s="5">
        <v>33220</v>
      </c>
      <c r="N841" s="5">
        <v>16791</v>
      </c>
      <c r="O841" s="7" t="s">
        <v>32</v>
      </c>
      <c r="P841" s="35"/>
      <c r="Q841" s="65">
        <f t="shared" si="211"/>
        <v>38</v>
      </c>
      <c r="R841" s="36">
        <f t="shared" si="212"/>
        <v>38</v>
      </c>
      <c r="S841" s="36">
        <f t="shared" si="213"/>
        <v>38</v>
      </c>
      <c r="T841" s="36">
        <f t="shared" si="214"/>
        <v>38</v>
      </c>
      <c r="U841" s="36">
        <f t="shared" si="225"/>
        <v>42.003999999999998</v>
      </c>
      <c r="V841" s="36">
        <f t="shared" si="215"/>
        <v>39.54</v>
      </c>
      <c r="W841" s="36">
        <f t="shared" si="216"/>
        <v>46.271999999999998</v>
      </c>
      <c r="X841" s="36">
        <f t="shared" si="217"/>
        <v>61.233000000000004</v>
      </c>
      <c r="Y841" s="36">
        <f t="shared" si="218"/>
        <v>248.81489999999999</v>
      </c>
      <c r="Z841" s="36">
        <f t="shared" si="219"/>
        <v>180.38459999999998</v>
      </c>
      <c r="AA841" s="36">
        <f t="shared" si="220"/>
        <v>93.401299999999992</v>
      </c>
      <c r="AB841" s="66">
        <f t="shared" si="221"/>
        <v>38</v>
      </c>
      <c r="AC841" s="19">
        <f t="shared" si="222"/>
        <v>15433</v>
      </c>
      <c r="AD841" s="20">
        <f t="shared" si="223"/>
        <v>108031</v>
      </c>
      <c r="AE841" s="192">
        <f t="shared" si="224"/>
        <v>901.64979999999991</v>
      </c>
    </row>
    <row r="842" spans="1:31" ht="15.4" x14ac:dyDescent="0.45">
      <c r="A842" s="4">
        <v>1</v>
      </c>
      <c r="B842" s="85">
        <v>85114456</v>
      </c>
      <c r="C842" s="91">
        <f t="shared" si="210"/>
        <v>0</v>
      </c>
      <c r="D842" s="5" t="s">
        <v>32</v>
      </c>
      <c r="E842" s="5" t="s">
        <v>32</v>
      </c>
      <c r="F842" s="5" t="s">
        <v>32</v>
      </c>
      <c r="G842" s="5" t="s">
        <v>32</v>
      </c>
      <c r="H842" s="5">
        <v>710</v>
      </c>
      <c r="I842" s="5">
        <v>190</v>
      </c>
      <c r="J842" s="5">
        <v>350</v>
      </c>
      <c r="K842" s="5">
        <v>1380</v>
      </c>
      <c r="L842" s="52">
        <v>1880</v>
      </c>
      <c r="M842" s="5">
        <v>130</v>
      </c>
      <c r="N842" s="5">
        <v>634</v>
      </c>
      <c r="O842" s="7" t="s">
        <v>32</v>
      </c>
      <c r="P842" s="35"/>
      <c r="Q842" s="65">
        <f t="shared" si="211"/>
        <v>38</v>
      </c>
      <c r="R842" s="36">
        <f t="shared" si="212"/>
        <v>38</v>
      </c>
      <c r="S842" s="36">
        <f t="shared" si="213"/>
        <v>38</v>
      </c>
      <c r="T842" s="36">
        <f t="shared" si="214"/>
        <v>38</v>
      </c>
      <c r="U842" s="36">
        <f t="shared" si="225"/>
        <v>39.561999999999998</v>
      </c>
      <c r="V842" s="36">
        <f t="shared" si="215"/>
        <v>38.417999999999999</v>
      </c>
      <c r="W842" s="36">
        <f t="shared" si="216"/>
        <v>38.770000000000003</v>
      </c>
      <c r="X842" s="36">
        <f t="shared" si="217"/>
        <v>41.036000000000001</v>
      </c>
      <c r="Y842" s="36">
        <f t="shared" si="218"/>
        <v>42.136000000000003</v>
      </c>
      <c r="Z842" s="36">
        <f t="shared" si="219"/>
        <v>38.286000000000001</v>
      </c>
      <c r="AA842" s="36">
        <f t="shared" si="220"/>
        <v>39.394800000000004</v>
      </c>
      <c r="AB842" s="66">
        <f t="shared" si="221"/>
        <v>38</v>
      </c>
      <c r="AC842" s="19">
        <f t="shared" si="222"/>
        <v>753.42857142857144</v>
      </c>
      <c r="AD842" s="20">
        <f t="shared" si="223"/>
        <v>5274</v>
      </c>
      <c r="AE842" s="192">
        <f t="shared" si="224"/>
        <v>467.6028</v>
      </c>
    </row>
    <row r="843" spans="1:31" ht="15.4" x14ac:dyDescent="0.45">
      <c r="A843" s="4">
        <v>1</v>
      </c>
      <c r="B843" s="85">
        <v>85114488</v>
      </c>
      <c r="C843" s="91">
        <f t="shared" si="210"/>
        <v>0</v>
      </c>
      <c r="D843" s="5" t="s">
        <v>32</v>
      </c>
      <c r="E843" s="5" t="s">
        <v>32</v>
      </c>
      <c r="F843" s="5" t="s">
        <v>32</v>
      </c>
      <c r="G843" s="5" t="s">
        <v>32</v>
      </c>
      <c r="H843" s="5">
        <v>1020</v>
      </c>
      <c r="I843" s="5">
        <v>15180</v>
      </c>
      <c r="J843" s="5">
        <v>4160</v>
      </c>
      <c r="K843" s="5">
        <v>1240</v>
      </c>
      <c r="L843" s="52">
        <v>6890</v>
      </c>
      <c r="M843" s="5">
        <v>8820</v>
      </c>
      <c r="N843" s="5">
        <v>6384</v>
      </c>
      <c r="O843" s="7" t="s">
        <v>32</v>
      </c>
      <c r="P843" s="35"/>
      <c r="Q843" s="65">
        <f t="shared" si="211"/>
        <v>38</v>
      </c>
      <c r="R843" s="36">
        <f t="shared" si="212"/>
        <v>38</v>
      </c>
      <c r="S843" s="36">
        <f t="shared" si="213"/>
        <v>38</v>
      </c>
      <c r="T843" s="36">
        <f t="shared" si="214"/>
        <v>38</v>
      </c>
      <c r="U843" s="36">
        <f t="shared" si="225"/>
        <v>40.244</v>
      </c>
      <c r="V843" s="36">
        <f t="shared" si="215"/>
        <v>86.474000000000004</v>
      </c>
      <c r="W843" s="36">
        <f t="shared" si="216"/>
        <v>47.152000000000001</v>
      </c>
      <c r="X843" s="36">
        <f t="shared" si="217"/>
        <v>40.728000000000002</v>
      </c>
      <c r="Y843" s="36">
        <f t="shared" si="218"/>
        <v>53.158000000000001</v>
      </c>
      <c r="Z843" s="36">
        <f t="shared" si="219"/>
        <v>59.126000000000005</v>
      </c>
      <c r="AA843" s="36">
        <f t="shared" si="220"/>
        <v>52.044800000000002</v>
      </c>
      <c r="AB843" s="66">
        <f t="shared" si="221"/>
        <v>38</v>
      </c>
      <c r="AC843" s="19">
        <f t="shared" si="222"/>
        <v>6242</v>
      </c>
      <c r="AD843" s="20">
        <f t="shared" si="223"/>
        <v>43694</v>
      </c>
      <c r="AE843" s="192">
        <f t="shared" si="224"/>
        <v>568.92680000000007</v>
      </c>
    </row>
    <row r="844" spans="1:31" ht="15.4" x14ac:dyDescent="0.45">
      <c r="A844" s="4">
        <v>1</v>
      </c>
      <c r="B844" s="85">
        <v>85114489</v>
      </c>
      <c r="C844" s="91">
        <f t="shared" si="210"/>
        <v>0</v>
      </c>
      <c r="D844" s="5" t="s">
        <v>32</v>
      </c>
      <c r="E844" s="5" t="s">
        <v>32</v>
      </c>
      <c r="F844" s="5" t="s">
        <v>32</v>
      </c>
      <c r="G844" s="5" t="s">
        <v>32</v>
      </c>
      <c r="H844" s="5">
        <v>660</v>
      </c>
      <c r="I844" s="5">
        <v>600</v>
      </c>
      <c r="J844" s="5">
        <v>920</v>
      </c>
      <c r="K844" s="5">
        <v>15030</v>
      </c>
      <c r="L844" s="52">
        <v>990</v>
      </c>
      <c r="M844" s="5">
        <v>38541</v>
      </c>
      <c r="N844" s="5">
        <v>1052</v>
      </c>
      <c r="O844" s="7" t="s">
        <v>32</v>
      </c>
      <c r="P844" s="35"/>
      <c r="Q844" s="65">
        <f t="shared" si="211"/>
        <v>38</v>
      </c>
      <c r="R844" s="36">
        <f t="shared" si="212"/>
        <v>38</v>
      </c>
      <c r="S844" s="36">
        <f t="shared" si="213"/>
        <v>38</v>
      </c>
      <c r="T844" s="36">
        <f t="shared" si="214"/>
        <v>38</v>
      </c>
      <c r="U844" s="36">
        <f t="shared" si="225"/>
        <v>39.451999999999998</v>
      </c>
      <c r="V844" s="36">
        <f t="shared" si="215"/>
        <v>39.32</v>
      </c>
      <c r="W844" s="36">
        <f t="shared" si="216"/>
        <v>40.024000000000001</v>
      </c>
      <c r="X844" s="36">
        <f t="shared" si="217"/>
        <v>85.829000000000008</v>
      </c>
      <c r="Y844" s="36">
        <f t="shared" si="218"/>
        <v>40.177999999999997</v>
      </c>
      <c r="Z844" s="36">
        <f t="shared" si="219"/>
        <v>219.91962999999998</v>
      </c>
      <c r="AA844" s="36">
        <f t="shared" si="220"/>
        <v>40.314399999999999</v>
      </c>
      <c r="AB844" s="66">
        <f t="shared" si="221"/>
        <v>38</v>
      </c>
      <c r="AC844" s="19">
        <f t="shared" si="222"/>
        <v>8256.1428571428569</v>
      </c>
      <c r="AD844" s="20">
        <f t="shared" si="223"/>
        <v>57793</v>
      </c>
      <c r="AE844" s="192">
        <f t="shared" si="224"/>
        <v>695.03702999999996</v>
      </c>
    </row>
    <row r="845" spans="1:31" ht="15.4" x14ac:dyDescent="0.45">
      <c r="A845" s="4">
        <v>1</v>
      </c>
      <c r="B845" s="85">
        <v>85114490</v>
      </c>
      <c r="C845" s="91">
        <f t="shared" si="210"/>
        <v>0</v>
      </c>
      <c r="D845" s="5" t="s">
        <v>32</v>
      </c>
      <c r="E845" s="5" t="s">
        <v>32</v>
      </c>
      <c r="F845" s="5" t="s">
        <v>32</v>
      </c>
      <c r="G845" s="5" t="s">
        <v>32</v>
      </c>
      <c r="H845" s="5">
        <v>400</v>
      </c>
      <c r="I845" s="5">
        <v>730</v>
      </c>
      <c r="J845" s="5">
        <v>2230</v>
      </c>
      <c r="K845" s="5">
        <v>1330</v>
      </c>
      <c r="L845" s="52">
        <v>5110</v>
      </c>
      <c r="M845" s="5">
        <v>14165</v>
      </c>
      <c r="N845" s="5">
        <v>3611</v>
      </c>
      <c r="O845" s="7" t="s">
        <v>32</v>
      </c>
      <c r="P845" s="35"/>
      <c r="Q845" s="65">
        <f t="shared" si="211"/>
        <v>38</v>
      </c>
      <c r="R845" s="36">
        <f t="shared" si="212"/>
        <v>38</v>
      </c>
      <c r="S845" s="36">
        <f t="shared" si="213"/>
        <v>38</v>
      </c>
      <c r="T845" s="36">
        <f t="shared" si="214"/>
        <v>38</v>
      </c>
      <c r="U845" s="36">
        <f t="shared" si="225"/>
        <v>38.880000000000003</v>
      </c>
      <c r="V845" s="36">
        <f t="shared" si="215"/>
        <v>39.606000000000002</v>
      </c>
      <c r="W845" s="36">
        <f t="shared" si="216"/>
        <v>42.905999999999999</v>
      </c>
      <c r="X845" s="36">
        <f t="shared" si="217"/>
        <v>40.926000000000002</v>
      </c>
      <c r="Y845" s="36">
        <f t="shared" si="218"/>
        <v>49.242000000000004</v>
      </c>
      <c r="Z845" s="36">
        <f t="shared" si="219"/>
        <v>82.109499999999997</v>
      </c>
      <c r="AA845" s="36">
        <f t="shared" si="220"/>
        <v>45.944200000000002</v>
      </c>
      <c r="AB845" s="66">
        <f t="shared" si="221"/>
        <v>38</v>
      </c>
      <c r="AC845" s="19">
        <f t="shared" si="222"/>
        <v>3939.4285714285716</v>
      </c>
      <c r="AD845" s="20">
        <f t="shared" si="223"/>
        <v>27576</v>
      </c>
      <c r="AE845" s="192">
        <f t="shared" si="224"/>
        <v>529.61369999999999</v>
      </c>
    </row>
    <row r="846" spans="1:31" ht="15.4" x14ac:dyDescent="0.45">
      <c r="A846" s="4">
        <v>1</v>
      </c>
      <c r="B846" s="85">
        <v>85114491</v>
      </c>
      <c r="C846" s="91">
        <f t="shared" si="210"/>
        <v>0</v>
      </c>
      <c r="D846" s="5" t="s">
        <v>32</v>
      </c>
      <c r="E846" s="5" t="s">
        <v>32</v>
      </c>
      <c r="F846" s="5" t="s">
        <v>32</v>
      </c>
      <c r="G846" s="5" t="s">
        <v>32</v>
      </c>
      <c r="H846" s="5">
        <v>67330</v>
      </c>
      <c r="I846" s="5">
        <v>920</v>
      </c>
      <c r="J846" s="5">
        <v>1050</v>
      </c>
      <c r="K846" s="5">
        <v>9800</v>
      </c>
      <c r="L846" s="52">
        <v>4600</v>
      </c>
      <c r="M846" s="5">
        <v>3471</v>
      </c>
      <c r="N846" s="5">
        <v>3631</v>
      </c>
      <c r="O846" s="7" t="s">
        <v>32</v>
      </c>
      <c r="P846" s="35"/>
      <c r="Q846" s="65">
        <f t="shared" si="211"/>
        <v>38</v>
      </c>
      <c r="R846" s="36">
        <f t="shared" si="212"/>
        <v>38</v>
      </c>
      <c r="S846" s="36">
        <f t="shared" si="213"/>
        <v>38</v>
      </c>
      <c r="T846" s="36">
        <f t="shared" si="214"/>
        <v>38</v>
      </c>
      <c r="U846" s="36">
        <f t="shared" si="225"/>
        <v>243.51900000000001</v>
      </c>
      <c r="V846" s="36">
        <f t="shared" si="215"/>
        <v>40.024000000000001</v>
      </c>
      <c r="W846" s="36">
        <f t="shared" si="216"/>
        <v>40.31</v>
      </c>
      <c r="X846" s="36">
        <f t="shared" si="217"/>
        <v>63.34</v>
      </c>
      <c r="Y846" s="36">
        <f t="shared" si="218"/>
        <v>48.12</v>
      </c>
      <c r="Z846" s="36">
        <f t="shared" si="219"/>
        <v>45.636200000000002</v>
      </c>
      <c r="AA846" s="36">
        <f t="shared" si="220"/>
        <v>45.988199999999999</v>
      </c>
      <c r="AB846" s="66">
        <f t="shared" si="221"/>
        <v>38</v>
      </c>
      <c r="AC846" s="19">
        <f t="shared" si="222"/>
        <v>12971.714285714286</v>
      </c>
      <c r="AD846" s="20">
        <f t="shared" si="223"/>
        <v>90802</v>
      </c>
      <c r="AE846" s="192">
        <f t="shared" si="224"/>
        <v>716.93740000000003</v>
      </c>
    </row>
    <row r="847" spans="1:31" ht="15.4" x14ac:dyDescent="0.45">
      <c r="A847" s="4">
        <v>1</v>
      </c>
      <c r="B847" s="85">
        <v>85114492</v>
      </c>
      <c r="C847" s="91">
        <f t="shared" si="210"/>
        <v>0</v>
      </c>
      <c r="D847" s="5" t="s">
        <v>32</v>
      </c>
      <c r="E847" s="5" t="s">
        <v>32</v>
      </c>
      <c r="F847" s="5" t="s">
        <v>32</v>
      </c>
      <c r="G847" s="5" t="s">
        <v>32</v>
      </c>
      <c r="H847" s="5">
        <v>10490</v>
      </c>
      <c r="I847" s="5">
        <v>10240</v>
      </c>
      <c r="J847" s="5">
        <v>32510</v>
      </c>
      <c r="K847" s="5">
        <v>26070</v>
      </c>
      <c r="L847" s="52">
        <v>27070</v>
      </c>
      <c r="M847" s="5">
        <v>25867</v>
      </c>
      <c r="N847" s="5">
        <v>18496</v>
      </c>
      <c r="O847" s="7" t="s">
        <v>32</v>
      </c>
      <c r="P847" s="35"/>
      <c r="Q847" s="65">
        <f t="shared" si="211"/>
        <v>38</v>
      </c>
      <c r="R847" s="36">
        <f t="shared" si="212"/>
        <v>38</v>
      </c>
      <c r="S847" s="36">
        <f t="shared" si="213"/>
        <v>38</v>
      </c>
      <c r="T847" s="36">
        <f t="shared" si="214"/>
        <v>38</v>
      </c>
      <c r="U847" s="36">
        <f t="shared" si="225"/>
        <v>61.078000000000003</v>
      </c>
      <c r="V847" s="36">
        <f t="shared" si="215"/>
        <v>65.231999999999999</v>
      </c>
      <c r="W847" s="36">
        <f t="shared" si="216"/>
        <v>175.10929999999999</v>
      </c>
      <c r="X847" s="36">
        <f t="shared" si="217"/>
        <v>133.30099999999999</v>
      </c>
      <c r="Y847" s="36">
        <f t="shared" si="218"/>
        <v>137.601</v>
      </c>
      <c r="Z847" s="36">
        <f t="shared" si="219"/>
        <v>132.4281</v>
      </c>
      <c r="AA847" s="36">
        <f t="shared" si="220"/>
        <v>100.7328</v>
      </c>
      <c r="AB847" s="66">
        <f t="shared" si="221"/>
        <v>38</v>
      </c>
      <c r="AC847" s="19">
        <f t="shared" si="222"/>
        <v>21534.714285714286</v>
      </c>
      <c r="AD847" s="20">
        <f t="shared" si="223"/>
        <v>150743</v>
      </c>
      <c r="AE847" s="192">
        <f t="shared" si="224"/>
        <v>995.48219999999992</v>
      </c>
    </row>
    <row r="848" spans="1:31" ht="15.4" x14ac:dyDescent="0.45">
      <c r="A848" s="4">
        <v>1</v>
      </c>
      <c r="B848" s="85">
        <v>86519217</v>
      </c>
      <c r="C848" s="91">
        <f t="shared" si="210"/>
        <v>0</v>
      </c>
      <c r="D848" s="5" t="s">
        <v>32</v>
      </c>
      <c r="E848" s="5" t="s">
        <v>32</v>
      </c>
      <c r="F848" s="5" t="s">
        <v>32</v>
      </c>
      <c r="G848" s="5" t="s">
        <v>32</v>
      </c>
      <c r="H848" s="5">
        <v>506</v>
      </c>
      <c r="I848" s="5">
        <v>154</v>
      </c>
      <c r="J848" s="5">
        <v>37080</v>
      </c>
      <c r="K848" s="5" t="s">
        <v>32</v>
      </c>
      <c r="L848" s="52">
        <v>47820</v>
      </c>
      <c r="M848" s="5">
        <v>33386</v>
      </c>
      <c r="N848" s="5">
        <v>24604</v>
      </c>
      <c r="O848" s="7" t="s">
        <v>32</v>
      </c>
      <c r="P848" s="35"/>
      <c r="Q848" s="65">
        <f t="shared" si="211"/>
        <v>38</v>
      </c>
      <c r="R848" s="36">
        <f t="shared" si="212"/>
        <v>38</v>
      </c>
      <c r="S848" s="36">
        <f t="shared" si="213"/>
        <v>38</v>
      </c>
      <c r="T848" s="36">
        <f t="shared" si="214"/>
        <v>38</v>
      </c>
      <c r="U848" s="36">
        <f t="shared" si="225"/>
        <v>39.113199999999999</v>
      </c>
      <c r="V848" s="36">
        <f t="shared" si="215"/>
        <v>38.338799999999999</v>
      </c>
      <c r="W848" s="36">
        <f t="shared" si="216"/>
        <v>209.06439999999998</v>
      </c>
      <c r="X848" s="36">
        <f t="shared" si="217"/>
        <v>38</v>
      </c>
      <c r="Y848" s="36">
        <f t="shared" si="218"/>
        <v>288.86259999999999</v>
      </c>
      <c r="Z848" s="36">
        <f t="shared" si="219"/>
        <v>181.61797999999999</v>
      </c>
      <c r="AA848" s="36">
        <f t="shared" si="220"/>
        <v>126.99719999999999</v>
      </c>
      <c r="AB848" s="66">
        <f t="shared" si="221"/>
        <v>38</v>
      </c>
      <c r="AC848" s="19">
        <f t="shared" si="222"/>
        <v>23925</v>
      </c>
      <c r="AD848" s="20">
        <f t="shared" si="223"/>
        <v>143550</v>
      </c>
      <c r="AE848" s="192">
        <f t="shared" si="224"/>
        <v>1111.9941799999999</v>
      </c>
    </row>
    <row r="849" spans="1:31" ht="15.4" x14ac:dyDescent="0.45">
      <c r="A849" s="4">
        <v>1</v>
      </c>
      <c r="B849" s="85">
        <v>86519219</v>
      </c>
      <c r="C849" s="91">
        <f t="shared" si="210"/>
        <v>0</v>
      </c>
      <c r="D849" s="5" t="s">
        <v>32</v>
      </c>
      <c r="E849" s="5" t="s">
        <v>32</v>
      </c>
      <c r="F849" s="5" t="s">
        <v>32</v>
      </c>
      <c r="G849" s="5" t="s">
        <v>32</v>
      </c>
      <c r="H849" s="5">
        <v>7</v>
      </c>
      <c r="I849" s="5">
        <v>14</v>
      </c>
      <c r="J849" s="5">
        <v>89</v>
      </c>
      <c r="K849" s="5">
        <v>307</v>
      </c>
      <c r="L849" s="52">
        <v>763</v>
      </c>
      <c r="M849" s="5">
        <v>666</v>
      </c>
      <c r="N849" s="5">
        <v>365</v>
      </c>
      <c r="O849" s="7" t="s">
        <v>32</v>
      </c>
      <c r="P849" s="35"/>
      <c r="Q849" s="65">
        <f t="shared" si="211"/>
        <v>38</v>
      </c>
      <c r="R849" s="36">
        <f t="shared" si="212"/>
        <v>38</v>
      </c>
      <c r="S849" s="36">
        <f t="shared" si="213"/>
        <v>38</v>
      </c>
      <c r="T849" s="36">
        <f t="shared" si="214"/>
        <v>38</v>
      </c>
      <c r="U849" s="36">
        <f t="shared" si="225"/>
        <v>38.0154</v>
      </c>
      <c r="V849" s="36">
        <f t="shared" si="215"/>
        <v>38.030799999999999</v>
      </c>
      <c r="W849" s="36">
        <f t="shared" si="216"/>
        <v>38.195799999999998</v>
      </c>
      <c r="X849" s="36">
        <f t="shared" si="217"/>
        <v>38.675400000000003</v>
      </c>
      <c r="Y849" s="36">
        <f t="shared" si="218"/>
        <v>39.678600000000003</v>
      </c>
      <c r="Z849" s="36">
        <f t="shared" si="219"/>
        <v>39.465200000000003</v>
      </c>
      <c r="AA849" s="36">
        <f t="shared" si="220"/>
        <v>38.802999999999997</v>
      </c>
      <c r="AB849" s="66">
        <f t="shared" si="221"/>
        <v>38</v>
      </c>
      <c r="AC849" s="19">
        <f t="shared" si="222"/>
        <v>315.85714285714283</v>
      </c>
      <c r="AD849" s="20">
        <f t="shared" si="223"/>
        <v>2211</v>
      </c>
      <c r="AE849" s="192">
        <f t="shared" si="224"/>
        <v>460.86420000000004</v>
      </c>
    </row>
    <row r="850" spans="1:31" ht="15.4" x14ac:dyDescent="0.45">
      <c r="A850" s="4">
        <v>1</v>
      </c>
      <c r="B850" s="85">
        <v>86519220</v>
      </c>
      <c r="C850" s="91">
        <f t="shared" si="210"/>
        <v>0</v>
      </c>
      <c r="D850" s="5" t="s">
        <v>32</v>
      </c>
      <c r="E850" s="5" t="s">
        <v>32</v>
      </c>
      <c r="F850" s="5" t="s">
        <v>32</v>
      </c>
      <c r="G850" s="5" t="s">
        <v>32</v>
      </c>
      <c r="H850" s="5">
        <v>1674</v>
      </c>
      <c r="I850" s="5">
        <v>601</v>
      </c>
      <c r="J850" s="5">
        <v>2546</v>
      </c>
      <c r="K850" s="5">
        <v>1720</v>
      </c>
      <c r="L850" s="52">
        <v>1520</v>
      </c>
      <c r="M850" s="5">
        <v>284</v>
      </c>
      <c r="N850" s="5">
        <v>1750</v>
      </c>
      <c r="O850" s="7" t="s">
        <v>32</v>
      </c>
      <c r="P850" s="35"/>
      <c r="Q850" s="65">
        <f t="shared" si="211"/>
        <v>38</v>
      </c>
      <c r="R850" s="36">
        <f t="shared" si="212"/>
        <v>38</v>
      </c>
      <c r="S850" s="36">
        <f t="shared" si="213"/>
        <v>38</v>
      </c>
      <c r="T850" s="36">
        <f t="shared" si="214"/>
        <v>38</v>
      </c>
      <c r="U850" s="36">
        <f t="shared" si="225"/>
        <v>41.6828</v>
      </c>
      <c r="V850" s="36">
        <f t="shared" si="215"/>
        <v>39.322200000000002</v>
      </c>
      <c r="W850" s="36">
        <f t="shared" si="216"/>
        <v>43.601199999999999</v>
      </c>
      <c r="X850" s="36">
        <f t="shared" si="217"/>
        <v>41.783999999999999</v>
      </c>
      <c r="Y850" s="36">
        <f t="shared" si="218"/>
        <v>41.344000000000001</v>
      </c>
      <c r="Z850" s="36">
        <f t="shared" si="219"/>
        <v>38.6248</v>
      </c>
      <c r="AA850" s="36">
        <f t="shared" si="220"/>
        <v>41.85</v>
      </c>
      <c r="AB850" s="66">
        <f t="shared" si="221"/>
        <v>38</v>
      </c>
      <c r="AC850" s="19">
        <f t="shared" si="222"/>
        <v>1442.1428571428571</v>
      </c>
      <c r="AD850" s="20">
        <f t="shared" si="223"/>
        <v>10095</v>
      </c>
      <c r="AE850" s="192">
        <f t="shared" si="224"/>
        <v>478.209</v>
      </c>
    </row>
    <row r="851" spans="1:31" ht="15.4" x14ac:dyDescent="0.45">
      <c r="A851" s="4">
        <v>1</v>
      </c>
      <c r="B851" s="85">
        <v>86519221</v>
      </c>
      <c r="C851" s="91">
        <f t="shared" si="210"/>
        <v>0</v>
      </c>
      <c r="D851" s="5" t="s">
        <v>32</v>
      </c>
      <c r="E851" s="5" t="s">
        <v>32</v>
      </c>
      <c r="F851" s="5" t="s">
        <v>32</v>
      </c>
      <c r="G851" s="5" t="s">
        <v>32</v>
      </c>
      <c r="H851" s="5">
        <v>666</v>
      </c>
      <c r="I851" s="5">
        <v>423</v>
      </c>
      <c r="J851" s="5">
        <v>1631</v>
      </c>
      <c r="K851" s="5">
        <v>809</v>
      </c>
      <c r="L851" s="52">
        <v>1296</v>
      </c>
      <c r="M851" s="5">
        <v>1088</v>
      </c>
      <c r="N851" s="5">
        <v>3759</v>
      </c>
      <c r="O851" s="7" t="s">
        <v>32</v>
      </c>
      <c r="P851" s="35"/>
      <c r="Q851" s="65">
        <f t="shared" si="211"/>
        <v>38</v>
      </c>
      <c r="R851" s="36">
        <f t="shared" si="212"/>
        <v>38</v>
      </c>
      <c r="S851" s="36">
        <f t="shared" si="213"/>
        <v>38</v>
      </c>
      <c r="T851" s="36">
        <f t="shared" si="214"/>
        <v>38</v>
      </c>
      <c r="U851" s="36">
        <f t="shared" si="225"/>
        <v>39.465200000000003</v>
      </c>
      <c r="V851" s="36">
        <f t="shared" si="215"/>
        <v>38.930599999999998</v>
      </c>
      <c r="W851" s="36">
        <f t="shared" si="216"/>
        <v>41.588200000000001</v>
      </c>
      <c r="X851" s="36">
        <f t="shared" si="217"/>
        <v>39.779800000000002</v>
      </c>
      <c r="Y851" s="36">
        <f t="shared" si="218"/>
        <v>40.851199999999999</v>
      </c>
      <c r="Z851" s="36">
        <f t="shared" si="219"/>
        <v>40.393599999999999</v>
      </c>
      <c r="AA851" s="36">
        <f t="shared" si="220"/>
        <v>46.269800000000004</v>
      </c>
      <c r="AB851" s="66">
        <f t="shared" si="221"/>
        <v>38</v>
      </c>
      <c r="AC851" s="19">
        <f t="shared" si="222"/>
        <v>1381.7142857142858</v>
      </c>
      <c r="AD851" s="20">
        <f t="shared" si="223"/>
        <v>9672</v>
      </c>
      <c r="AE851" s="192">
        <f t="shared" si="224"/>
        <v>477.27840000000003</v>
      </c>
    </row>
    <row r="852" spans="1:31" ht="15.4" x14ac:dyDescent="0.45">
      <c r="A852" s="4">
        <v>1</v>
      </c>
      <c r="B852" s="85">
        <v>86519222</v>
      </c>
      <c r="C852" s="91">
        <f t="shared" si="210"/>
        <v>0</v>
      </c>
      <c r="D852" s="5" t="s">
        <v>32</v>
      </c>
      <c r="E852" s="5" t="s">
        <v>32</v>
      </c>
      <c r="F852" s="5" t="s">
        <v>32</v>
      </c>
      <c r="G852" s="5" t="s">
        <v>32</v>
      </c>
      <c r="H852" s="5">
        <v>510</v>
      </c>
      <c r="I852" s="5">
        <v>177</v>
      </c>
      <c r="J852" s="5">
        <v>229</v>
      </c>
      <c r="K852" s="5">
        <v>579</v>
      </c>
      <c r="L852" s="52">
        <v>62</v>
      </c>
      <c r="M852" s="5">
        <v>329</v>
      </c>
      <c r="N852" s="5">
        <v>521</v>
      </c>
      <c r="O852" s="7" t="s">
        <v>32</v>
      </c>
      <c r="P852" s="35"/>
      <c r="Q852" s="65">
        <f t="shared" si="211"/>
        <v>38</v>
      </c>
      <c r="R852" s="36">
        <f t="shared" si="212"/>
        <v>38</v>
      </c>
      <c r="S852" s="36">
        <f t="shared" si="213"/>
        <v>38</v>
      </c>
      <c r="T852" s="36">
        <f t="shared" si="214"/>
        <v>38</v>
      </c>
      <c r="U852" s="36">
        <f t="shared" si="225"/>
        <v>39.122</v>
      </c>
      <c r="V852" s="36">
        <f t="shared" si="215"/>
        <v>38.389400000000002</v>
      </c>
      <c r="W852" s="36">
        <f t="shared" si="216"/>
        <v>38.503799999999998</v>
      </c>
      <c r="X852" s="36">
        <f t="shared" si="217"/>
        <v>39.273800000000001</v>
      </c>
      <c r="Y852" s="36">
        <f t="shared" si="218"/>
        <v>38.136400000000002</v>
      </c>
      <c r="Z852" s="36">
        <f t="shared" si="219"/>
        <v>38.723799999999997</v>
      </c>
      <c r="AA852" s="36">
        <f t="shared" si="220"/>
        <v>39.1462</v>
      </c>
      <c r="AB852" s="66">
        <f t="shared" si="221"/>
        <v>38</v>
      </c>
      <c r="AC852" s="19">
        <f t="shared" si="222"/>
        <v>343.85714285714283</v>
      </c>
      <c r="AD852" s="20">
        <f t="shared" si="223"/>
        <v>2407</v>
      </c>
      <c r="AE852" s="192">
        <f t="shared" si="224"/>
        <v>461.29539999999997</v>
      </c>
    </row>
    <row r="853" spans="1:31" ht="15.4" x14ac:dyDescent="0.45">
      <c r="A853" s="4">
        <v>1</v>
      </c>
      <c r="B853" s="85">
        <v>86691123</v>
      </c>
      <c r="C853" s="91">
        <f t="shared" si="210"/>
        <v>0</v>
      </c>
      <c r="D853" s="5" t="s">
        <v>32</v>
      </c>
      <c r="E853" s="5" t="s">
        <v>32</v>
      </c>
      <c r="F853" s="5" t="s">
        <v>32</v>
      </c>
      <c r="G853" s="5" t="s">
        <v>32</v>
      </c>
      <c r="H853" s="5" t="s">
        <v>32</v>
      </c>
      <c r="I853" s="5">
        <v>368</v>
      </c>
      <c r="J853" s="5">
        <v>746</v>
      </c>
      <c r="K853" s="5">
        <v>701</v>
      </c>
      <c r="L853" s="52">
        <v>622</v>
      </c>
      <c r="M853" s="5">
        <v>3761</v>
      </c>
      <c r="N853" s="5">
        <v>6290</v>
      </c>
      <c r="O853" s="7" t="s">
        <v>32</v>
      </c>
      <c r="P853" s="35"/>
      <c r="Q853" s="65">
        <f t="shared" si="211"/>
        <v>38</v>
      </c>
      <c r="R853" s="36">
        <f t="shared" si="212"/>
        <v>38</v>
      </c>
      <c r="S853" s="36">
        <f t="shared" si="213"/>
        <v>38</v>
      </c>
      <c r="T853" s="36">
        <f t="shared" si="214"/>
        <v>38</v>
      </c>
      <c r="U853" s="36">
        <f t="shared" si="225"/>
        <v>38</v>
      </c>
      <c r="V853" s="36">
        <f t="shared" si="215"/>
        <v>38.809600000000003</v>
      </c>
      <c r="W853" s="36">
        <f t="shared" si="216"/>
        <v>39.641199999999998</v>
      </c>
      <c r="X853" s="36">
        <f t="shared" si="217"/>
        <v>39.542200000000001</v>
      </c>
      <c r="Y853" s="36">
        <f t="shared" si="218"/>
        <v>39.368400000000001</v>
      </c>
      <c r="Z853" s="36">
        <f t="shared" si="219"/>
        <v>46.2742</v>
      </c>
      <c r="AA853" s="36">
        <f t="shared" si="220"/>
        <v>51.838000000000001</v>
      </c>
      <c r="AB853" s="66">
        <f t="shared" si="221"/>
        <v>38</v>
      </c>
      <c r="AC853" s="19">
        <f t="shared" si="222"/>
        <v>2081.3333333333335</v>
      </c>
      <c r="AD853" s="20">
        <f t="shared" si="223"/>
        <v>12488</v>
      </c>
      <c r="AE853" s="192">
        <f t="shared" si="224"/>
        <v>483.47359999999998</v>
      </c>
    </row>
    <row r="854" spans="1:31" ht="15.4" x14ac:dyDescent="0.45">
      <c r="A854" s="4">
        <v>1</v>
      </c>
      <c r="B854" s="85">
        <v>86691124</v>
      </c>
      <c r="C854" s="91">
        <f t="shared" si="210"/>
        <v>0</v>
      </c>
      <c r="D854" s="5" t="s">
        <v>32</v>
      </c>
      <c r="E854" s="5" t="s">
        <v>32</v>
      </c>
      <c r="F854" s="5" t="s">
        <v>32</v>
      </c>
      <c r="G854" s="5" t="s">
        <v>32</v>
      </c>
      <c r="H854" s="5">
        <v>24</v>
      </c>
      <c r="I854" s="5">
        <v>182</v>
      </c>
      <c r="J854" s="5">
        <v>1788</v>
      </c>
      <c r="K854" s="5">
        <v>654</v>
      </c>
      <c r="L854" s="52">
        <v>266</v>
      </c>
      <c r="M854" s="5">
        <v>2579</v>
      </c>
      <c r="N854" s="5">
        <v>6620</v>
      </c>
      <c r="O854" s="7" t="s">
        <v>32</v>
      </c>
      <c r="P854" s="35"/>
      <c r="Q854" s="65">
        <f t="shared" si="211"/>
        <v>38</v>
      </c>
      <c r="R854" s="36">
        <f t="shared" si="212"/>
        <v>38</v>
      </c>
      <c r="S854" s="36">
        <f t="shared" si="213"/>
        <v>38</v>
      </c>
      <c r="T854" s="36">
        <f t="shared" si="214"/>
        <v>38</v>
      </c>
      <c r="U854" s="36">
        <f t="shared" si="225"/>
        <v>38.052799999999998</v>
      </c>
      <c r="V854" s="36">
        <f t="shared" si="215"/>
        <v>38.400399999999998</v>
      </c>
      <c r="W854" s="36">
        <f t="shared" si="216"/>
        <v>41.933599999999998</v>
      </c>
      <c r="X854" s="36">
        <f t="shared" si="217"/>
        <v>39.438800000000001</v>
      </c>
      <c r="Y854" s="36">
        <f t="shared" si="218"/>
        <v>38.5852</v>
      </c>
      <c r="Z854" s="36">
        <f t="shared" si="219"/>
        <v>43.6738</v>
      </c>
      <c r="AA854" s="36">
        <f t="shared" si="220"/>
        <v>52.564</v>
      </c>
      <c r="AB854" s="66">
        <f t="shared" si="221"/>
        <v>38</v>
      </c>
      <c r="AC854" s="19">
        <f t="shared" si="222"/>
        <v>1730.4285714285713</v>
      </c>
      <c r="AD854" s="20">
        <f t="shared" si="223"/>
        <v>12113</v>
      </c>
      <c r="AE854" s="192">
        <f t="shared" si="224"/>
        <v>482.64860000000004</v>
      </c>
    </row>
    <row r="855" spans="1:31" ht="15.4" x14ac:dyDescent="0.45">
      <c r="A855" s="4">
        <v>1</v>
      </c>
      <c r="B855" s="85">
        <v>86691125</v>
      </c>
      <c r="C855" s="91">
        <f t="shared" si="210"/>
        <v>0</v>
      </c>
      <c r="D855" s="5" t="s">
        <v>32</v>
      </c>
      <c r="E855" s="5" t="s">
        <v>32</v>
      </c>
      <c r="F855" s="5" t="s">
        <v>32</v>
      </c>
      <c r="G855" s="5" t="s">
        <v>32</v>
      </c>
      <c r="H855" s="5">
        <v>256</v>
      </c>
      <c r="I855" s="5">
        <v>308</v>
      </c>
      <c r="J855" s="5">
        <v>1884</v>
      </c>
      <c r="K855" s="5">
        <v>527</v>
      </c>
      <c r="L855" s="52">
        <v>1571</v>
      </c>
      <c r="M855" s="5">
        <v>305</v>
      </c>
      <c r="N855" s="5">
        <v>816</v>
      </c>
      <c r="O855" s="7" t="s">
        <v>32</v>
      </c>
      <c r="P855" s="35"/>
      <c r="Q855" s="65">
        <f t="shared" si="211"/>
        <v>38</v>
      </c>
      <c r="R855" s="36">
        <f t="shared" si="212"/>
        <v>38</v>
      </c>
      <c r="S855" s="36">
        <f t="shared" si="213"/>
        <v>38</v>
      </c>
      <c r="T855" s="36">
        <f t="shared" si="214"/>
        <v>38</v>
      </c>
      <c r="U855" s="36">
        <f t="shared" si="225"/>
        <v>38.563200000000002</v>
      </c>
      <c r="V855" s="36">
        <f t="shared" si="215"/>
        <v>38.677599999999998</v>
      </c>
      <c r="W855" s="36">
        <f t="shared" si="216"/>
        <v>42.144800000000004</v>
      </c>
      <c r="X855" s="36">
        <f t="shared" si="217"/>
        <v>39.159399999999998</v>
      </c>
      <c r="Y855" s="36">
        <f t="shared" si="218"/>
        <v>41.456200000000003</v>
      </c>
      <c r="Z855" s="36">
        <f t="shared" si="219"/>
        <v>38.670999999999999</v>
      </c>
      <c r="AA855" s="36">
        <f t="shared" si="220"/>
        <v>39.795200000000001</v>
      </c>
      <c r="AB855" s="66">
        <f t="shared" si="221"/>
        <v>38</v>
      </c>
      <c r="AC855" s="19">
        <f t="shared" si="222"/>
        <v>809.57142857142856</v>
      </c>
      <c r="AD855" s="20">
        <f t="shared" si="223"/>
        <v>5667</v>
      </c>
      <c r="AE855" s="192">
        <f t="shared" si="224"/>
        <v>468.4674</v>
      </c>
    </row>
    <row r="856" spans="1:31" ht="15.4" x14ac:dyDescent="0.45">
      <c r="A856" s="4">
        <v>1</v>
      </c>
      <c r="B856" s="85">
        <v>86691126</v>
      </c>
      <c r="C856" s="91">
        <f t="shared" si="210"/>
        <v>0</v>
      </c>
      <c r="D856" s="5" t="s">
        <v>32</v>
      </c>
      <c r="E856" s="5" t="s">
        <v>32</v>
      </c>
      <c r="F856" s="5">
        <v>628</v>
      </c>
      <c r="G856" s="5" t="s">
        <v>32</v>
      </c>
      <c r="H856" s="5">
        <v>397</v>
      </c>
      <c r="I856" s="5">
        <v>18037</v>
      </c>
      <c r="J856" s="5">
        <v>56011</v>
      </c>
      <c r="K856" s="5">
        <v>43956</v>
      </c>
      <c r="L856" s="52">
        <v>40414</v>
      </c>
      <c r="M856" s="5">
        <v>19701</v>
      </c>
      <c r="N856" s="5">
        <v>5932</v>
      </c>
      <c r="O856" s="7" t="s">
        <v>32</v>
      </c>
      <c r="P856" s="35"/>
      <c r="Q856" s="65">
        <f t="shared" si="211"/>
        <v>38</v>
      </c>
      <c r="R856" s="36">
        <f t="shared" si="212"/>
        <v>38</v>
      </c>
      <c r="S856" s="36">
        <f t="shared" si="213"/>
        <v>39.381599999999999</v>
      </c>
      <c r="T856" s="36">
        <f t="shared" si="214"/>
        <v>38</v>
      </c>
      <c r="U856" s="36">
        <f t="shared" si="225"/>
        <v>38.873399999999997</v>
      </c>
      <c r="V856" s="36">
        <f t="shared" si="215"/>
        <v>98.759100000000004</v>
      </c>
      <c r="W856" s="36">
        <f t="shared" si="216"/>
        <v>349.72172999999998</v>
      </c>
      <c r="X856" s="36">
        <f t="shared" si="217"/>
        <v>260.15307999999999</v>
      </c>
      <c r="Y856" s="36">
        <f t="shared" si="218"/>
        <v>233.83601999999999</v>
      </c>
      <c r="Z856" s="36">
        <f t="shared" si="219"/>
        <v>105.9143</v>
      </c>
      <c r="AA856" s="36">
        <f t="shared" si="220"/>
        <v>51.050400000000003</v>
      </c>
      <c r="AB856" s="66">
        <f t="shared" si="221"/>
        <v>38</v>
      </c>
      <c r="AC856" s="19">
        <f t="shared" si="222"/>
        <v>23134.5</v>
      </c>
      <c r="AD856" s="20">
        <f t="shared" si="223"/>
        <v>185076</v>
      </c>
      <c r="AE856" s="192">
        <f t="shared" si="224"/>
        <v>1329.6896299999999</v>
      </c>
    </row>
    <row r="857" spans="1:31" ht="15.4" x14ac:dyDescent="0.45">
      <c r="A857" s="4">
        <v>1</v>
      </c>
      <c r="B857" s="85">
        <v>86691127</v>
      </c>
      <c r="C857" s="91">
        <f t="shared" si="210"/>
        <v>0</v>
      </c>
      <c r="D857" s="5" t="s">
        <v>32</v>
      </c>
      <c r="E857" s="5" t="s">
        <v>32</v>
      </c>
      <c r="F857" s="5" t="s">
        <v>32</v>
      </c>
      <c r="G857" s="5" t="s">
        <v>32</v>
      </c>
      <c r="H857" s="5">
        <v>275</v>
      </c>
      <c r="I857" s="5">
        <v>674</v>
      </c>
      <c r="J857" s="5">
        <v>315</v>
      </c>
      <c r="K857" s="5">
        <v>954</v>
      </c>
      <c r="L857" s="52">
        <v>8307</v>
      </c>
      <c r="M857" s="5">
        <v>31291</v>
      </c>
      <c r="N857" s="5">
        <v>7737</v>
      </c>
      <c r="O857" s="7" t="s">
        <v>32</v>
      </c>
      <c r="P857" s="35"/>
      <c r="Q857" s="65">
        <f t="shared" si="211"/>
        <v>38</v>
      </c>
      <c r="R857" s="36">
        <f t="shared" si="212"/>
        <v>38</v>
      </c>
      <c r="S857" s="36">
        <f t="shared" si="213"/>
        <v>38</v>
      </c>
      <c r="T857" s="36">
        <f t="shared" si="214"/>
        <v>38</v>
      </c>
      <c r="U857" s="36">
        <f t="shared" si="225"/>
        <v>38.604999999999997</v>
      </c>
      <c r="V857" s="36">
        <f t="shared" si="215"/>
        <v>39.482799999999997</v>
      </c>
      <c r="W857" s="36">
        <f t="shared" si="216"/>
        <v>38.692999999999998</v>
      </c>
      <c r="X857" s="36">
        <f t="shared" si="217"/>
        <v>40.098799999999997</v>
      </c>
      <c r="Y857" s="36">
        <f t="shared" si="218"/>
        <v>56.920099999999998</v>
      </c>
      <c r="Z857" s="36">
        <f t="shared" si="219"/>
        <v>166.05212999999998</v>
      </c>
      <c r="AA857" s="36">
        <f t="shared" si="220"/>
        <v>55.0214</v>
      </c>
      <c r="AB857" s="66">
        <f t="shared" si="221"/>
        <v>38</v>
      </c>
      <c r="AC857" s="19">
        <f t="shared" si="222"/>
        <v>7079</v>
      </c>
      <c r="AD857" s="20">
        <f t="shared" si="223"/>
        <v>49553</v>
      </c>
      <c r="AE857" s="192">
        <f t="shared" si="224"/>
        <v>624.87322999999992</v>
      </c>
    </row>
    <row r="858" spans="1:31" ht="15.4" x14ac:dyDescent="0.45">
      <c r="A858" s="4">
        <v>1</v>
      </c>
      <c r="B858" s="85">
        <v>86691128</v>
      </c>
      <c r="C858" s="91">
        <f t="shared" si="210"/>
        <v>0</v>
      </c>
      <c r="D858" s="5" t="s">
        <v>32</v>
      </c>
      <c r="E858" s="5" t="s">
        <v>32</v>
      </c>
      <c r="F858" s="5" t="s">
        <v>32</v>
      </c>
      <c r="G858" s="5" t="s">
        <v>32</v>
      </c>
      <c r="H858" s="5">
        <v>645</v>
      </c>
      <c r="I858" s="5">
        <v>738</v>
      </c>
      <c r="J858" s="5">
        <v>2093</v>
      </c>
      <c r="K858" s="5">
        <v>1515</v>
      </c>
      <c r="L858" s="52">
        <v>3864</v>
      </c>
      <c r="M858" s="5">
        <v>6947</v>
      </c>
      <c r="N858" s="5">
        <v>20647</v>
      </c>
      <c r="O858" s="7" t="s">
        <v>32</v>
      </c>
      <c r="P858" s="35"/>
      <c r="Q858" s="65">
        <f t="shared" si="211"/>
        <v>38</v>
      </c>
      <c r="R858" s="36">
        <f t="shared" si="212"/>
        <v>38</v>
      </c>
      <c r="S858" s="36">
        <f t="shared" si="213"/>
        <v>38</v>
      </c>
      <c r="T858" s="36">
        <f t="shared" si="214"/>
        <v>38</v>
      </c>
      <c r="U858" s="36">
        <f t="shared" si="225"/>
        <v>39.418999999999997</v>
      </c>
      <c r="V858" s="36">
        <f t="shared" si="215"/>
        <v>39.623600000000003</v>
      </c>
      <c r="W858" s="36">
        <f t="shared" si="216"/>
        <v>42.604599999999998</v>
      </c>
      <c r="X858" s="36">
        <f t="shared" si="217"/>
        <v>41.332999999999998</v>
      </c>
      <c r="Y858" s="36">
        <f t="shared" si="218"/>
        <v>46.500799999999998</v>
      </c>
      <c r="Z858" s="36">
        <f t="shared" si="219"/>
        <v>53.2834</v>
      </c>
      <c r="AA858" s="36">
        <f t="shared" si="220"/>
        <v>109.9821</v>
      </c>
      <c r="AB858" s="66">
        <f t="shared" si="221"/>
        <v>38</v>
      </c>
      <c r="AC858" s="19">
        <f t="shared" si="222"/>
        <v>5207</v>
      </c>
      <c r="AD858" s="20">
        <f t="shared" si="223"/>
        <v>36449</v>
      </c>
      <c r="AE858" s="192">
        <f t="shared" si="224"/>
        <v>562.74649999999997</v>
      </c>
    </row>
    <row r="859" spans="1:31" ht="15.4" x14ac:dyDescent="0.45">
      <c r="A859" s="4">
        <v>1</v>
      </c>
      <c r="B859" s="85">
        <v>86691129</v>
      </c>
      <c r="C859" s="91">
        <f t="shared" si="210"/>
        <v>0</v>
      </c>
      <c r="D859" s="5" t="s">
        <v>32</v>
      </c>
      <c r="E859" s="5" t="s">
        <v>32</v>
      </c>
      <c r="F859" s="5" t="s">
        <v>32</v>
      </c>
      <c r="G859" s="5" t="s">
        <v>32</v>
      </c>
      <c r="H859" s="5">
        <v>5507</v>
      </c>
      <c r="I859" s="5">
        <v>61</v>
      </c>
      <c r="J859" s="5">
        <v>83</v>
      </c>
      <c r="K859" s="5">
        <v>282</v>
      </c>
      <c r="L859" s="52">
        <v>277</v>
      </c>
      <c r="M859" s="5">
        <v>562</v>
      </c>
      <c r="N859" s="5">
        <v>72</v>
      </c>
      <c r="O859" s="7" t="s">
        <v>32</v>
      </c>
      <c r="P859" s="35"/>
      <c r="Q859" s="65">
        <f t="shared" si="211"/>
        <v>38</v>
      </c>
      <c r="R859" s="36">
        <f t="shared" si="212"/>
        <v>38</v>
      </c>
      <c r="S859" s="36">
        <f t="shared" si="213"/>
        <v>38</v>
      </c>
      <c r="T859" s="36">
        <f t="shared" si="214"/>
        <v>38</v>
      </c>
      <c r="U859" s="36">
        <f t="shared" si="225"/>
        <v>50.115400000000001</v>
      </c>
      <c r="V859" s="36">
        <f t="shared" si="215"/>
        <v>38.1342</v>
      </c>
      <c r="W859" s="36">
        <f t="shared" si="216"/>
        <v>38.182600000000001</v>
      </c>
      <c r="X859" s="36">
        <f t="shared" si="217"/>
        <v>38.620399999999997</v>
      </c>
      <c r="Y859" s="36">
        <f t="shared" si="218"/>
        <v>38.609400000000001</v>
      </c>
      <c r="Z859" s="36">
        <f t="shared" si="219"/>
        <v>39.236400000000003</v>
      </c>
      <c r="AA859" s="36">
        <f t="shared" si="220"/>
        <v>38.1584</v>
      </c>
      <c r="AB859" s="66">
        <f t="shared" si="221"/>
        <v>38</v>
      </c>
      <c r="AC859" s="19">
        <f t="shared" si="222"/>
        <v>977.71428571428567</v>
      </c>
      <c r="AD859" s="20">
        <f t="shared" si="223"/>
        <v>6844</v>
      </c>
      <c r="AE859" s="192">
        <f t="shared" si="224"/>
        <v>471.05679999999995</v>
      </c>
    </row>
    <row r="860" spans="1:31" ht="15.4" x14ac:dyDescent="0.45">
      <c r="A860" s="4">
        <v>1</v>
      </c>
      <c r="B860" s="85">
        <v>86691130</v>
      </c>
      <c r="C860" s="91">
        <f t="shared" si="210"/>
        <v>0</v>
      </c>
      <c r="D860" s="5" t="s">
        <v>32</v>
      </c>
      <c r="E860" s="5" t="s">
        <v>32</v>
      </c>
      <c r="F860" s="5" t="s">
        <v>32</v>
      </c>
      <c r="G860" s="5" t="s">
        <v>32</v>
      </c>
      <c r="H860" s="5" t="s">
        <v>32</v>
      </c>
      <c r="I860" s="5">
        <v>291</v>
      </c>
      <c r="J860" s="5">
        <v>742</v>
      </c>
      <c r="K860" s="5">
        <v>224</v>
      </c>
      <c r="L860" s="52">
        <v>1163</v>
      </c>
      <c r="M860" s="5">
        <v>4754</v>
      </c>
      <c r="N860" s="5">
        <v>6129</v>
      </c>
      <c r="O860" s="7" t="s">
        <v>32</v>
      </c>
      <c r="P860" s="35"/>
      <c r="Q860" s="65">
        <f t="shared" si="211"/>
        <v>38</v>
      </c>
      <c r="R860" s="36">
        <f t="shared" si="212"/>
        <v>38</v>
      </c>
      <c r="S860" s="36">
        <f t="shared" si="213"/>
        <v>38</v>
      </c>
      <c r="T860" s="36">
        <f t="shared" si="214"/>
        <v>38</v>
      </c>
      <c r="U860" s="36">
        <f t="shared" si="225"/>
        <v>38</v>
      </c>
      <c r="V860" s="36">
        <f t="shared" si="215"/>
        <v>38.6402</v>
      </c>
      <c r="W860" s="36">
        <f t="shared" si="216"/>
        <v>39.632399999999997</v>
      </c>
      <c r="X860" s="36">
        <f t="shared" si="217"/>
        <v>38.492800000000003</v>
      </c>
      <c r="Y860" s="36">
        <f t="shared" si="218"/>
        <v>40.558599999999998</v>
      </c>
      <c r="Z860" s="36">
        <f t="shared" si="219"/>
        <v>48.458799999999997</v>
      </c>
      <c r="AA860" s="36">
        <f t="shared" si="220"/>
        <v>51.483800000000002</v>
      </c>
      <c r="AB860" s="66">
        <f t="shared" si="221"/>
        <v>38</v>
      </c>
      <c r="AC860" s="19">
        <f t="shared" si="222"/>
        <v>2217.1666666666665</v>
      </c>
      <c r="AD860" s="20">
        <f t="shared" si="223"/>
        <v>13303</v>
      </c>
      <c r="AE860" s="192">
        <f t="shared" si="224"/>
        <v>485.26660000000004</v>
      </c>
    </row>
    <row r="861" spans="1:31" ht="15.4" x14ac:dyDescent="0.45">
      <c r="A861" s="4">
        <v>1</v>
      </c>
      <c r="B861" s="85">
        <v>86691131</v>
      </c>
      <c r="C861" s="91">
        <f t="shared" si="210"/>
        <v>0</v>
      </c>
      <c r="D861" s="5" t="s">
        <v>32</v>
      </c>
      <c r="E861" s="5" t="s">
        <v>32</v>
      </c>
      <c r="F861" s="5" t="s">
        <v>32</v>
      </c>
      <c r="G861" s="5" t="s">
        <v>32</v>
      </c>
      <c r="H861" s="5">
        <v>910</v>
      </c>
      <c r="I861" s="5">
        <v>659</v>
      </c>
      <c r="J861" s="5">
        <v>5371</v>
      </c>
      <c r="K861" s="5">
        <v>536</v>
      </c>
      <c r="L861" s="52">
        <v>3487</v>
      </c>
      <c r="M861" s="5">
        <v>10906</v>
      </c>
      <c r="N861" s="5">
        <v>22604</v>
      </c>
      <c r="O861" s="7" t="s">
        <v>32</v>
      </c>
      <c r="P861" s="35"/>
      <c r="Q861" s="65">
        <f t="shared" si="211"/>
        <v>38</v>
      </c>
      <c r="R861" s="36">
        <f t="shared" si="212"/>
        <v>38</v>
      </c>
      <c r="S861" s="36">
        <f t="shared" si="213"/>
        <v>38</v>
      </c>
      <c r="T861" s="36">
        <f t="shared" si="214"/>
        <v>38</v>
      </c>
      <c r="U861" s="36">
        <f t="shared" si="225"/>
        <v>40.002000000000002</v>
      </c>
      <c r="V861" s="36">
        <f t="shared" si="215"/>
        <v>39.449800000000003</v>
      </c>
      <c r="W861" s="36">
        <f t="shared" si="216"/>
        <v>49.816200000000002</v>
      </c>
      <c r="X861" s="36">
        <f t="shared" si="217"/>
        <v>39.179200000000002</v>
      </c>
      <c r="Y861" s="36">
        <f t="shared" si="218"/>
        <v>45.671399999999998</v>
      </c>
      <c r="Z861" s="36">
        <f t="shared" si="219"/>
        <v>68.095799999999997</v>
      </c>
      <c r="AA861" s="36">
        <f t="shared" si="220"/>
        <v>118.3972</v>
      </c>
      <c r="AB861" s="66">
        <f t="shared" si="221"/>
        <v>38</v>
      </c>
      <c r="AC861" s="19">
        <f t="shared" si="222"/>
        <v>6353.2857142857147</v>
      </c>
      <c r="AD861" s="20">
        <f t="shared" si="223"/>
        <v>44473</v>
      </c>
      <c r="AE861" s="192">
        <f t="shared" si="224"/>
        <v>590.61159999999995</v>
      </c>
    </row>
    <row r="862" spans="1:31" ht="15.4" x14ac:dyDescent="0.45">
      <c r="A862" s="4">
        <v>1</v>
      </c>
      <c r="B862" s="85">
        <v>86691132</v>
      </c>
      <c r="C862" s="91">
        <f t="shared" si="210"/>
        <v>0</v>
      </c>
      <c r="D862" s="5" t="s">
        <v>32</v>
      </c>
      <c r="E862" s="5" t="s">
        <v>32</v>
      </c>
      <c r="F862" s="5" t="s">
        <v>32</v>
      </c>
      <c r="G862" s="5" t="s">
        <v>32</v>
      </c>
      <c r="H862" s="5">
        <v>1334</v>
      </c>
      <c r="I862" s="5">
        <v>302</v>
      </c>
      <c r="J862" s="5">
        <v>740</v>
      </c>
      <c r="K862" s="5">
        <v>584</v>
      </c>
      <c r="L862" s="52">
        <v>2980</v>
      </c>
      <c r="M862" s="5">
        <v>1945</v>
      </c>
      <c r="N862" s="5">
        <v>2385</v>
      </c>
      <c r="O862" s="7" t="s">
        <v>32</v>
      </c>
      <c r="P862" s="35"/>
      <c r="Q862" s="65">
        <f t="shared" si="211"/>
        <v>38</v>
      </c>
      <c r="R862" s="36">
        <f t="shared" si="212"/>
        <v>38</v>
      </c>
      <c r="S862" s="36">
        <f t="shared" si="213"/>
        <v>38</v>
      </c>
      <c r="T862" s="36">
        <f t="shared" si="214"/>
        <v>38</v>
      </c>
      <c r="U862" s="36">
        <f t="shared" si="225"/>
        <v>40.934800000000003</v>
      </c>
      <c r="V862" s="36">
        <f t="shared" si="215"/>
        <v>38.664400000000001</v>
      </c>
      <c r="W862" s="36">
        <f t="shared" si="216"/>
        <v>39.628</v>
      </c>
      <c r="X862" s="36">
        <f t="shared" si="217"/>
        <v>39.284799999999997</v>
      </c>
      <c r="Y862" s="36">
        <f t="shared" si="218"/>
        <v>44.555999999999997</v>
      </c>
      <c r="Z862" s="36">
        <f t="shared" si="219"/>
        <v>42.279000000000003</v>
      </c>
      <c r="AA862" s="36">
        <f t="shared" si="220"/>
        <v>43.247</v>
      </c>
      <c r="AB862" s="66">
        <f t="shared" si="221"/>
        <v>38</v>
      </c>
      <c r="AC862" s="19">
        <f t="shared" si="222"/>
        <v>1467.1428571428571</v>
      </c>
      <c r="AD862" s="20">
        <f t="shared" si="223"/>
        <v>10270</v>
      </c>
      <c r="AE862" s="192">
        <f t="shared" si="224"/>
        <v>478.59399999999999</v>
      </c>
    </row>
    <row r="863" spans="1:31" ht="15.4" x14ac:dyDescent="0.45">
      <c r="A863" s="4">
        <v>1</v>
      </c>
      <c r="B863" s="85">
        <v>86691133</v>
      </c>
      <c r="C863" s="91">
        <f t="shared" si="210"/>
        <v>0</v>
      </c>
      <c r="D863" s="5" t="s">
        <v>32</v>
      </c>
      <c r="E863" s="5" t="s">
        <v>32</v>
      </c>
      <c r="F863" s="5" t="s">
        <v>32</v>
      </c>
      <c r="G863" s="5" t="s">
        <v>32</v>
      </c>
      <c r="H863" s="5">
        <v>959</v>
      </c>
      <c r="I863" s="5">
        <v>944</v>
      </c>
      <c r="J863" s="5">
        <v>23157</v>
      </c>
      <c r="K863" s="5">
        <v>64596</v>
      </c>
      <c r="L863" s="52">
        <v>69685</v>
      </c>
      <c r="M863" s="5">
        <v>33232</v>
      </c>
      <c r="N863" s="5">
        <v>6001</v>
      </c>
      <c r="O863" s="7" t="s">
        <v>32</v>
      </c>
      <c r="P863" s="35"/>
      <c r="Q863" s="65">
        <f t="shared" si="211"/>
        <v>38</v>
      </c>
      <c r="R863" s="36">
        <f t="shared" si="212"/>
        <v>38</v>
      </c>
      <c r="S863" s="36">
        <f t="shared" si="213"/>
        <v>38</v>
      </c>
      <c r="T863" s="36">
        <f t="shared" si="214"/>
        <v>38</v>
      </c>
      <c r="U863" s="36">
        <f t="shared" si="225"/>
        <v>40.1098</v>
      </c>
      <c r="V863" s="36">
        <f t="shared" si="215"/>
        <v>40.076799999999999</v>
      </c>
      <c r="W863" s="36">
        <f t="shared" si="216"/>
        <v>120.77510000000001</v>
      </c>
      <c r="X863" s="36">
        <f t="shared" si="217"/>
        <v>413.50828000000001</v>
      </c>
      <c r="Y863" s="36">
        <f t="shared" si="218"/>
        <v>451.31955000000005</v>
      </c>
      <c r="Z863" s="36">
        <f t="shared" si="219"/>
        <v>180.47376</v>
      </c>
      <c r="AA863" s="36">
        <f t="shared" si="220"/>
        <v>51.202200000000005</v>
      </c>
      <c r="AB863" s="66">
        <f t="shared" si="221"/>
        <v>38</v>
      </c>
      <c r="AC863" s="19">
        <f t="shared" si="222"/>
        <v>28367.714285714286</v>
      </c>
      <c r="AD863" s="20">
        <f t="shared" si="223"/>
        <v>198574</v>
      </c>
      <c r="AE863" s="192">
        <f t="shared" si="224"/>
        <v>1487.46549</v>
      </c>
    </row>
    <row r="864" spans="1:31" ht="15.4" x14ac:dyDescent="0.45">
      <c r="A864" s="4">
        <v>1</v>
      </c>
      <c r="B864" s="85">
        <v>86691134</v>
      </c>
      <c r="C864" s="91">
        <f t="shared" si="210"/>
        <v>0</v>
      </c>
      <c r="D864" s="5" t="s">
        <v>32</v>
      </c>
      <c r="E864" s="5" t="s">
        <v>32</v>
      </c>
      <c r="F864" s="5" t="s">
        <v>32</v>
      </c>
      <c r="G864" s="5" t="s">
        <v>32</v>
      </c>
      <c r="H864" s="5">
        <v>1027</v>
      </c>
      <c r="I864" s="5">
        <v>1216</v>
      </c>
      <c r="J864" s="5">
        <v>461</v>
      </c>
      <c r="K864" s="5">
        <v>979</v>
      </c>
      <c r="L864" s="52">
        <v>1980</v>
      </c>
      <c r="M864" s="5">
        <v>69265</v>
      </c>
      <c r="N864" s="5">
        <v>28094</v>
      </c>
      <c r="O864" s="7" t="s">
        <v>32</v>
      </c>
      <c r="P864" s="35"/>
      <c r="Q864" s="65">
        <f t="shared" si="211"/>
        <v>38</v>
      </c>
      <c r="R864" s="36">
        <f t="shared" si="212"/>
        <v>38</v>
      </c>
      <c r="S864" s="36">
        <f t="shared" si="213"/>
        <v>38</v>
      </c>
      <c r="T864" s="36">
        <f t="shared" si="214"/>
        <v>38</v>
      </c>
      <c r="U864" s="36">
        <f t="shared" si="225"/>
        <v>40.259399999999999</v>
      </c>
      <c r="V864" s="36">
        <f t="shared" si="215"/>
        <v>40.675200000000004</v>
      </c>
      <c r="W864" s="36">
        <f t="shared" si="216"/>
        <v>39.014200000000002</v>
      </c>
      <c r="X864" s="36">
        <f t="shared" si="217"/>
        <v>40.153799999999997</v>
      </c>
      <c r="Y864" s="36">
        <f t="shared" si="218"/>
        <v>42.356000000000002</v>
      </c>
      <c r="Z864" s="36">
        <f t="shared" si="219"/>
        <v>448.19894999999997</v>
      </c>
      <c r="AA864" s="36">
        <f t="shared" si="220"/>
        <v>142.29841999999999</v>
      </c>
      <c r="AB864" s="66">
        <f t="shared" si="221"/>
        <v>38</v>
      </c>
      <c r="AC864" s="19">
        <f t="shared" si="222"/>
        <v>14717.428571428571</v>
      </c>
      <c r="AD864" s="20">
        <f t="shared" si="223"/>
        <v>103022</v>
      </c>
      <c r="AE864" s="192">
        <f t="shared" si="224"/>
        <v>982.95596999999987</v>
      </c>
    </row>
    <row r="865" spans="1:31" ht="15.4" x14ac:dyDescent="0.45">
      <c r="A865" s="4">
        <v>1</v>
      </c>
      <c r="B865" s="85">
        <v>86691136</v>
      </c>
      <c r="C865" s="91">
        <f t="shared" si="210"/>
        <v>0</v>
      </c>
      <c r="D865" s="5" t="s">
        <v>32</v>
      </c>
      <c r="E865" s="5" t="s">
        <v>32</v>
      </c>
      <c r="F865" s="5" t="s">
        <v>32</v>
      </c>
      <c r="G865" s="5" t="s">
        <v>32</v>
      </c>
      <c r="H865" s="5" t="s">
        <v>32</v>
      </c>
      <c r="I865" s="5" t="s">
        <v>32</v>
      </c>
      <c r="J865" s="5">
        <v>4</v>
      </c>
      <c r="K865" s="5">
        <v>146</v>
      </c>
      <c r="L865" s="52">
        <v>1004</v>
      </c>
      <c r="M865" s="5">
        <v>98</v>
      </c>
      <c r="N865" s="5">
        <v>41</v>
      </c>
      <c r="O865" s="7" t="s">
        <v>32</v>
      </c>
      <c r="P865" s="35"/>
      <c r="Q865" s="65">
        <f t="shared" si="211"/>
        <v>38</v>
      </c>
      <c r="R865" s="36">
        <f t="shared" si="212"/>
        <v>38</v>
      </c>
      <c r="S865" s="36">
        <f t="shared" si="213"/>
        <v>38</v>
      </c>
      <c r="T865" s="36">
        <f t="shared" si="214"/>
        <v>38</v>
      </c>
      <c r="U865" s="36">
        <f t="shared" si="225"/>
        <v>38</v>
      </c>
      <c r="V865" s="36">
        <f t="shared" si="215"/>
        <v>38</v>
      </c>
      <c r="W865" s="36">
        <f t="shared" si="216"/>
        <v>38.008800000000001</v>
      </c>
      <c r="X865" s="36">
        <f t="shared" si="217"/>
        <v>38.321199999999997</v>
      </c>
      <c r="Y865" s="36">
        <f t="shared" si="218"/>
        <v>40.208799999999997</v>
      </c>
      <c r="Z865" s="36">
        <f t="shared" si="219"/>
        <v>38.215600000000002</v>
      </c>
      <c r="AA865" s="36">
        <f t="shared" si="220"/>
        <v>38.090200000000003</v>
      </c>
      <c r="AB865" s="66">
        <f t="shared" si="221"/>
        <v>38</v>
      </c>
      <c r="AC865" s="19">
        <f t="shared" si="222"/>
        <v>258.60000000000002</v>
      </c>
      <c r="AD865" s="20">
        <f t="shared" si="223"/>
        <v>1293</v>
      </c>
      <c r="AE865" s="192">
        <f t="shared" si="224"/>
        <v>458.84459999999996</v>
      </c>
    </row>
    <row r="866" spans="1:31" ht="15.4" x14ac:dyDescent="0.45">
      <c r="A866" s="4">
        <v>1</v>
      </c>
      <c r="B866" s="85">
        <v>86691137</v>
      </c>
      <c r="C866" s="91">
        <f t="shared" si="210"/>
        <v>0</v>
      </c>
      <c r="D866" s="5" t="s">
        <v>32</v>
      </c>
      <c r="E866" s="5" t="s">
        <v>32</v>
      </c>
      <c r="F866" s="5" t="s">
        <v>32</v>
      </c>
      <c r="G866" s="5" t="s">
        <v>32</v>
      </c>
      <c r="H866" s="5">
        <v>233</v>
      </c>
      <c r="I866" s="5">
        <v>789</v>
      </c>
      <c r="J866" s="5">
        <v>1915</v>
      </c>
      <c r="K866" s="5">
        <v>940</v>
      </c>
      <c r="L866" s="52">
        <v>2397</v>
      </c>
      <c r="M866" s="5">
        <v>30246</v>
      </c>
      <c r="N866" s="5">
        <v>28207</v>
      </c>
      <c r="O866" s="7" t="s">
        <v>32</v>
      </c>
      <c r="P866" s="35"/>
      <c r="Q866" s="65">
        <f t="shared" si="211"/>
        <v>38</v>
      </c>
      <c r="R866" s="36">
        <f t="shared" si="212"/>
        <v>38</v>
      </c>
      <c r="S866" s="36">
        <f t="shared" si="213"/>
        <v>38</v>
      </c>
      <c r="T866" s="36">
        <f t="shared" si="214"/>
        <v>38</v>
      </c>
      <c r="U866" s="36">
        <f t="shared" si="225"/>
        <v>38.512599999999999</v>
      </c>
      <c r="V866" s="36">
        <f t="shared" si="215"/>
        <v>39.735799999999998</v>
      </c>
      <c r="W866" s="36">
        <f t="shared" si="216"/>
        <v>42.213000000000001</v>
      </c>
      <c r="X866" s="36">
        <f t="shared" si="217"/>
        <v>40.067999999999998</v>
      </c>
      <c r="Y866" s="36">
        <f t="shared" si="218"/>
        <v>43.273400000000002</v>
      </c>
      <c r="Z866" s="36">
        <f t="shared" si="219"/>
        <v>158.28778</v>
      </c>
      <c r="AA866" s="36">
        <f t="shared" si="220"/>
        <v>143.13801000000001</v>
      </c>
      <c r="AB866" s="66">
        <f t="shared" si="221"/>
        <v>38</v>
      </c>
      <c r="AC866" s="19">
        <f t="shared" si="222"/>
        <v>9246.7142857142862</v>
      </c>
      <c r="AD866" s="20">
        <f t="shared" si="223"/>
        <v>64727</v>
      </c>
      <c r="AE866" s="192">
        <f t="shared" si="224"/>
        <v>695.22859000000005</v>
      </c>
    </row>
    <row r="867" spans="1:31" ht="15.4" x14ac:dyDescent="0.45">
      <c r="A867" s="4">
        <v>1</v>
      </c>
      <c r="B867" s="85">
        <v>86691138</v>
      </c>
      <c r="C867" s="91">
        <f t="shared" si="210"/>
        <v>0</v>
      </c>
      <c r="D867" s="5" t="s">
        <v>32</v>
      </c>
      <c r="E867" s="5" t="s">
        <v>32</v>
      </c>
      <c r="F867" s="5" t="s">
        <v>32</v>
      </c>
      <c r="G867" s="5" t="s">
        <v>32</v>
      </c>
      <c r="H867" s="5" t="s">
        <v>32</v>
      </c>
      <c r="I867" s="5" t="s">
        <v>32</v>
      </c>
      <c r="J867" s="5" t="s">
        <v>32</v>
      </c>
      <c r="K867" s="5">
        <v>298</v>
      </c>
      <c r="L867" s="52">
        <v>1440</v>
      </c>
      <c r="M867" s="5">
        <v>58</v>
      </c>
      <c r="N867" s="5">
        <v>439</v>
      </c>
      <c r="O867" s="7" t="s">
        <v>32</v>
      </c>
      <c r="P867" s="35"/>
      <c r="Q867" s="65">
        <f t="shared" si="211"/>
        <v>38</v>
      </c>
      <c r="R867" s="36">
        <f t="shared" si="212"/>
        <v>38</v>
      </c>
      <c r="S867" s="36">
        <f t="shared" si="213"/>
        <v>38</v>
      </c>
      <c r="T867" s="36">
        <f t="shared" si="214"/>
        <v>38</v>
      </c>
      <c r="U867" s="36">
        <f t="shared" si="225"/>
        <v>38</v>
      </c>
      <c r="V867" s="36">
        <f t="shared" si="215"/>
        <v>38</v>
      </c>
      <c r="W867" s="36">
        <f t="shared" si="216"/>
        <v>38</v>
      </c>
      <c r="X867" s="36">
        <f t="shared" si="217"/>
        <v>38.6556</v>
      </c>
      <c r="Y867" s="36">
        <f t="shared" si="218"/>
        <v>41.167999999999999</v>
      </c>
      <c r="Z867" s="36">
        <f t="shared" si="219"/>
        <v>38.127600000000001</v>
      </c>
      <c r="AA867" s="36">
        <f t="shared" si="220"/>
        <v>38.965800000000002</v>
      </c>
      <c r="AB867" s="66">
        <f t="shared" si="221"/>
        <v>38</v>
      </c>
      <c r="AC867" s="19">
        <f t="shared" si="222"/>
        <v>558.75</v>
      </c>
      <c r="AD867" s="20">
        <f t="shared" si="223"/>
        <v>2235</v>
      </c>
      <c r="AE867" s="192">
        <f t="shared" si="224"/>
        <v>460.91699999999997</v>
      </c>
    </row>
    <row r="868" spans="1:31" ht="15.4" x14ac:dyDescent="0.45">
      <c r="A868" s="4">
        <v>1</v>
      </c>
      <c r="B868" s="85">
        <v>86691139</v>
      </c>
      <c r="C868" s="91">
        <f t="shared" si="210"/>
        <v>0</v>
      </c>
      <c r="D868" s="5" t="s">
        <v>32</v>
      </c>
      <c r="E868" s="5" t="s">
        <v>32</v>
      </c>
      <c r="F868" s="5" t="s">
        <v>32</v>
      </c>
      <c r="G868" s="5" t="s">
        <v>32</v>
      </c>
      <c r="H868" s="5">
        <v>24</v>
      </c>
      <c r="I868" s="5" t="s">
        <v>32</v>
      </c>
      <c r="J868" s="5" t="s">
        <v>32</v>
      </c>
      <c r="K868" s="5" t="s">
        <v>32</v>
      </c>
      <c r="L868" s="52" t="s">
        <v>32</v>
      </c>
      <c r="M868" s="5" t="s">
        <v>32</v>
      </c>
      <c r="N868" s="5" t="s">
        <v>32</v>
      </c>
      <c r="O868" s="7" t="s">
        <v>32</v>
      </c>
      <c r="P868" s="35"/>
      <c r="Q868" s="65">
        <f t="shared" si="211"/>
        <v>38</v>
      </c>
      <c r="R868" s="36">
        <f t="shared" si="212"/>
        <v>38</v>
      </c>
      <c r="S868" s="36">
        <f t="shared" si="213"/>
        <v>38</v>
      </c>
      <c r="T868" s="36">
        <f t="shared" si="214"/>
        <v>38</v>
      </c>
      <c r="U868" s="36">
        <f t="shared" si="225"/>
        <v>38.052799999999998</v>
      </c>
      <c r="V868" s="36">
        <f t="shared" si="215"/>
        <v>38</v>
      </c>
      <c r="W868" s="36">
        <f t="shared" si="216"/>
        <v>38</v>
      </c>
      <c r="X868" s="36">
        <f t="shared" si="217"/>
        <v>38</v>
      </c>
      <c r="Y868" s="36">
        <f t="shared" si="218"/>
        <v>38</v>
      </c>
      <c r="Z868" s="36">
        <f t="shared" si="219"/>
        <v>38</v>
      </c>
      <c r="AA868" s="36">
        <f t="shared" si="220"/>
        <v>38</v>
      </c>
      <c r="AB868" s="66">
        <f t="shared" si="221"/>
        <v>38</v>
      </c>
      <c r="AC868" s="19">
        <f t="shared" si="222"/>
        <v>24</v>
      </c>
      <c r="AD868" s="20">
        <f t="shared" si="223"/>
        <v>24</v>
      </c>
      <c r="AE868" s="192">
        <f t="shared" si="224"/>
        <v>456.05279999999999</v>
      </c>
    </row>
    <row r="869" spans="1:31" ht="15.4" x14ac:dyDescent="0.45">
      <c r="A869" s="4">
        <v>1</v>
      </c>
      <c r="B869" s="85">
        <v>86691140</v>
      </c>
      <c r="C869" s="91">
        <f t="shared" si="210"/>
        <v>0</v>
      </c>
      <c r="D869" s="5" t="s">
        <v>32</v>
      </c>
      <c r="E869" s="5" t="s">
        <v>32</v>
      </c>
      <c r="F869" s="5" t="s">
        <v>32</v>
      </c>
      <c r="G869" s="5" t="s">
        <v>32</v>
      </c>
      <c r="H869" s="5">
        <v>228</v>
      </c>
      <c r="I869" s="5">
        <v>950</v>
      </c>
      <c r="J869" s="5">
        <v>218</v>
      </c>
      <c r="K869" s="5">
        <v>120</v>
      </c>
      <c r="L869" s="52">
        <v>1756</v>
      </c>
      <c r="M869" s="5">
        <v>591</v>
      </c>
      <c r="N869" s="5">
        <v>1208</v>
      </c>
      <c r="O869" s="7" t="s">
        <v>32</v>
      </c>
      <c r="P869" s="35"/>
      <c r="Q869" s="65">
        <f t="shared" si="211"/>
        <v>38</v>
      </c>
      <c r="R869" s="36">
        <f t="shared" si="212"/>
        <v>38</v>
      </c>
      <c r="S869" s="36">
        <f t="shared" si="213"/>
        <v>38</v>
      </c>
      <c r="T869" s="36">
        <f t="shared" si="214"/>
        <v>38</v>
      </c>
      <c r="U869" s="36">
        <f t="shared" si="225"/>
        <v>38.501600000000003</v>
      </c>
      <c r="V869" s="36">
        <f t="shared" si="215"/>
        <v>40.090000000000003</v>
      </c>
      <c r="W869" s="36">
        <f t="shared" si="216"/>
        <v>38.479599999999998</v>
      </c>
      <c r="X869" s="36">
        <f t="shared" si="217"/>
        <v>38.264000000000003</v>
      </c>
      <c r="Y869" s="36">
        <f t="shared" si="218"/>
        <v>41.863199999999999</v>
      </c>
      <c r="Z869" s="36">
        <f t="shared" si="219"/>
        <v>39.300199999999997</v>
      </c>
      <c r="AA869" s="36">
        <f t="shared" si="220"/>
        <v>40.657600000000002</v>
      </c>
      <c r="AB869" s="66">
        <f t="shared" si="221"/>
        <v>38</v>
      </c>
      <c r="AC869" s="19">
        <f t="shared" si="222"/>
        <v>724.42857142857144</v>
      </c>
      <c r="AD869" s="20">
        <f t="shared" si="223"/>
        <v>5071</v>
      </c>
      <c r="AE869" s="192">
        <f t="shared" si="224"/>
        <v>467.15620000000001</v>
      </c>
    </row>
    <row r="870" spans="1:31" ht="15.4" x14ac:dyDescent="0.45">
      <c r="A870" s="4">
        <v>1</v>
      </c>
      <c r="B870" s="85">
        <v>86691141</v>
      </c>
      <c r="C870" s="91">
        <f t="shared" si="210"/>
        <v>0</v>
      </c>
      <c r="D870" s="5" t="s">
        <v>32</v>
      </c>
      <c r="E870" s="5" t="s">
        <v>32</v>
      </c>
      <c r="F870" s="5" t="s">
        <v>32</v>
      </c>
      <c r="G870" s="5" t="s">
        <v>32</v>
      </c>
      <c r="H870" s="5">
        <v>735</v>
      </c>
      <c r="I870" s="5">
        <v>496</v>
      </c>
      <c r="J870" s="5">
        <v>481</v>
      </c>
      <c r="K870" s="5">
        <v>1879</v>
      </c>
      <c r="L870" s="52">
        <v>1147</v>
      </c>
      <c r="M870" s="5">
        <v>1730</v>
      </c>
      <c r="N870" s="5">
        <v>702</v>
      </c>
      <c r="O870" s="7" t="s">
        <v>32</v>
      </c>
      <c r="P870" s="35"/>
      <c r="Q870" s="65">
        <f t="shared" si="211"/>
        <v>38</v>
      </c>
      <c r="R870" s="36">
        <f t="shared" si="212"/>
        <v>38</v>
      </c>
      <c r="S870" s="36">
        <f t="shared" si="213"/>
        <v>38</v>
      </c>
      <c r="T870" s="36">
        <f t="shared" si="214"/>
        <v>38</v>
      </c>
      <c r="U870" s="36">
        <f t="shared" si="225"/>
        <v>39.616999999999997</v>
      </c>
      <c r="V870" s="36">
        <f t="shared" si="215"/>
        <v>39.091200000000001</v>
      </c>
      <c r="W870" s="36">
        <f t="shared" si="216"/>
        <v>39.058199999999999</v>
      </c>
      <c r="X870" s="36">
        <f t="shared" si="217"/>
        <v>42.133800000000001</v>
      </c>
      <c r="Y870" s="36">
        <f t="shared" si="218"/>
        <v>40.523400000000002</v>
      </c>
      <c r="Z870" s="36">
        <f t="shared" si="219"/>
        <v>41.805999999999997</v>
      </c>
      <c r="AA870" s="36">
        <f t="shared" si="220"/>
        <v>39.544400000000003</v>
      </c>
      <c r="AB870" s="66">
        <f t="shared" si="221"/>
        <v>38</v>
      </c>
      <c r="AC870" s="19">
        <f t="shared" si="222"/>
        <v>1024.2857142857142</v>
      </c>
      <c r="AD870" s="20">
        <f t="shared" si="223"/>
        <v>7170</v>
      </c>
      <c r="AE870" s="192">
        <f t="shared" si="224"/>
        <v>471.77399999999994</v>
      </c>
    </row>
    <row r="871" spans="1:31" ht="15.4" x14ac:dyDescent="0.45">
      <c r="A871" s="4">
        <v>1</v>
      </c>
      <c r="B871" s="85">
        <v>86691142</v>
      </c>
      <c r="C871" s="91">
        <f t="shared" si="210"/>
        <v>0</v>
      </c>
      <c r="D871" s="5" t="s">
        <v>32</v>
      </c>
      <c r="E871" s="5" t="s">
        <v>32</v>
      </c>
      <c r="F871" s="5" t="s">
        <v>32</v>
      </c>
      <c r="G871" s="5" t="s">
        <v>32</v>
      </c>
      <c r="H871" s="5" t="s">
        <v>32</v>
      </c>
      <c r="I871" s="5">
        <v>623</v>
      </c>
      <c r="J871" s="5">
        <v>252</v>
      </c>
      <c r="K871" s="5">
        <v>4391</v>
      </c>
      <c r="L871" s="52">
        <v>652</v>
      </c>
      <c r="M871" s="5">
        <v>858</v>
      </c>
      <c r="N871" s="5">
        <v>1690</v>
      </c>
      <c r="O871" s="7" t="s">
        <v>32</v>
      </c>
      <c r="P871" s="35"/>
      <c r="Q871" s="65">
        <f t="shared" si="211"/>
        <v>38</v>
      </c>
      <c r="R871" s="36">
        <f t="shared" si="212"/>
        <v>38</v>
      </c>
      <c r="S871" s="36">
        <f t="shared" si="213"/>
        <v>38</v>
      </c>
      <c r="T871" s="36">
        <f t="shared" si="214"/>
        <v>38</v>
      </c>
      <c r="U871" s="36">
        <f t="shared" si="225"/>
        <v>38</v>
      </c>
      <c r="V871" s="36">
        <f t="shared" si="215"/>
        <v>39.370600000000003</v>
      </c>
      <c r="W871" s="36">
        <f t="shared" si="216"/>
        <v>38.554400000000001</v>
      </c>
      <c r="X871" s="36">
        <f t="shared" si="217"/>
        <v>47.660200000000003</v>
      </c>
      <c r="Y871" s="36">
        <f t="shared" si="218"/>
        <v>39.434399999999997</v>
      </c>
      <c r="Z871" s="36">
        <f t="shared" si="219"/>
        <v>39.887599999999999</v>
      </c>
      <c r="AA871" s="36">
        <f t="shared" si="220"/>
        <v>41.718000000000004</v>
      </c>
      <c r="AB871" s="66">
        <f t="shared" si="221"/>
        <v>38</v>
      </c>
      <c r="AC871" s="19">
        <f t="shared" si="222"/>
        <v>1411</v>
      </c>
      <c r="AD871" s="20">
        <f t="shared" si="223"/>
        <v>8466</v>
      </c>
      <c r="AE871" s="192">
        <f t="shared" si="224"/>
        <v>474.62520000000001</v>
      </c>
    </row>
    <row r="872" spans="1:31" ht="15.4" x14ac:dyDescent="0.45">
      <c r="A872" s="4">
        <v>1</v>
      </c>
      <c r="B872" s="85">
        <v>86691143</v>
      </c>
      <c r="C872" s="91">
        <f t="shared" si="210"/>
        <v>0</v>
      </c>
      <c r="D872" s="5" t="s">
        <v>32</v>
      </c>
      <c r="E872" s="5" t="s">
        <v>32</v>
      </c>
      <c r="F872" s="5" t="s">
        <v>32</v>
      </c>
      <c r="G872" s="5" t="s">
        <v>32</v>
      </c>
      <c r="H872" s="5">
        <v>325</v>
      </c>
      <c r="I872" s="5">
        <v>302</v>
      </c>
      <c r="J872" s="5">
        <v>1818</v>
      </c>
      <c r="K872" s="5">
        <v>905</v>
      </c>
      <c r="L872" s="52">
        <v>538</v>
      </c>
      <c r="M872" s="5">
        <v>914</v>
      </c>
      <c r="N872" s="5">
        <v>3195</v>
      </c>
      <c r="O872" s="7" t="s">
        <v>32</v>
      </c>
      <c r="P872" s="35"/>
      <c r="Q872" s="65">
        <f t="shared" si="211"/>
        <v>38</v>
      </c>
      <c r="R872" s="36">
        <f t="shared" si="212"/>
        <v>38</v>
      </c>
      <c r="S872" s="36">
        <f t="shared" si="213"/>
        <v>38</v>
      </c>
      <c r="T872" s="36">
        <f t="shared" si="214"/>
        <v>38</v>
      </c>
      <c r="U872" s="36">
        <f t="shared" si="225"/>
        <v>38.715000000000003</v>
      </c>
      <c r="V872" s="36">
        <f t="shared" si="215"/>
        <v>38.664400000000001</v>
      </c>
      <c r="W872" s="36">
        <f t="shared" si="216"/>
        <v>41.999600000000001</v>
      </c>
      <c r="X872" s="36">
        <f t="shared" si="217"/>
        <v>39.991</v>
      </c>
      <c r="Y872" s="36">
        <f t="shared" si="218"/>
        <v>39.183599999999998</v>
      </c>
      <c r="Z872" s="36">
        <f t="shared" si="219"/>
        <v>40.010800000000003</v>
      </c>
      <c r="AA872" s="36">
        <f t="shared" si="220"/>
        <v>45.028999999999996</v>
      </c>
      <c r="AB872" s="66">
        <f t="shared" si="221"/>
        <v>38</v>
      </c>
      <c r="AC872" s="19">
        <f t="shared" si="222"/>
        <v>1142.4285714285713</v>
      </c>
      <c r="AD872" s="20">
        <f t="shared" si="223"/>
        <v>7997</v>
      </c>
      <c r="AE872" s="192">
        <f t="shared" si="224"/>
        <v>473.59340000000003</v>
      </c>
    </row>
    <row r="873" spans="1:31" ht="15.4" x14ac:dyDescent="0.45">
      <c r="A873" s="4">
        <v>1</v>
      </c>
      <c r="B873" s="85">
        <v>86691144</v>
      </c>
      <c r="C873" s="91">
        <f t="shared" si="210"/>
        <v>0</v>
      </c>
      <c r="D873" s="5" t="s">
        <v>32</v>
      </c>
      <c r="E873" s="5" t="s">
        <v>32</v>
      </c>
      <c r="F873" s="5" t="s">
        <v>32</v>
      </c>
      <c r="G873" s="5" t="s">
        <v>32</v>
      </c>
      <c r="H873" s="5">
        <v>4</v>
      </c>
      <c r="I873" s="5">
        <v>487</v>
      </c>
      <c r="J873" s="5">
        <v>635</v>
      </c>
      <c r="K873" s="5">
        <v>2360</v>
      </c>
      <c r="L873" s="52">
        <v>1073</v>
      </c>
      <c r="M873" s="5">
        <v>40399</v>
      </c>
      <c r="N873" s="5">
        <v>14560</v>
      </c>
      <c r="O873" s="7" t="s">
        <v>32</v>
      </c>
      <c r="P873" s="35"/>
      <c r="Q873" s="65">
        <f t="shared" si="211"/>
        <v>38</v>
      </c>
      <c r="R873" s="36">
        <f t="shared" si="212"/>
        <v>38</v>
      </c>
      <c r="S873" s="36">
        <f t="shared" si="213"/>
        <v>38</v>
      </c>
      <c r="T873" s="36">
        <f t="shared" si="214"/>
        <v>38</v>
      </c>
      <c r="U873" s="36">
        <f t="shared" si="225"/>
        <v>38.008800000000001</v>
      </c>
      <c r="V873" s="36">
        <f t="shared" si="215"/>
        <v>39.071399999999997</v>
      </c>
      <c r="W873" s="36">
        <f t="shared" si="216"/>
        <v>39.396999999999998</v>
      </c>
      <c r="X873" s="36">
        <f t="shared" si="217"/>
        <v>43.192</v>
      </c>
      <c r="Y873" s="36">
        <f t="shared" si="218"/>
        <v>40.360599999999998</v>
      </c>
      <c r="Z873" s="36">
        <f t="shared" si="219"/>
        <v>233.72456999999997</v>
      </c>
      <c r="AA873" s="36">
        <f t="shared" si="220"/>
        <v>83.807999999999993</v>
      </c>
      <c r="AB873" s="66">
        <f t="shared" si="221"/>
        <v>38</v>
      </c>
      <c r="AC873" s="19">
        <f t="shared" si="222"/>
        <v>8502.5714285714294</v>
      </c>
      <c r="AD873" s="20">
        <f t="shared" si="223"/>
        <v>59518</v>
      </c>
      <c r="AE873" s="192">
        <f t="shared" si="224"/>
        <v>707.56236999999987</v>
      </c>
    </row>
    <row r="874" spans="1:31" ht="15.4" x14ac:dyDescent="0.45">
      <c r="A874" s="4">
        <v>1</v>
      </c>
      <c r="B874" s="85">
        <v>86691146</v>
      </c>
      <c r="C874" s="91">
        <f t="shared" si="210"/>
        <v>0</v>
      </c>
      <c r="D874" s="5" t="s">
        <v>32</v>
      </c>
      <c r="E874" s="5" t="s">
        <v>32</v>
      </c>
      <c r="F874" s="5" t="s">
        <v>32</v>
      </c>
      <c r="G874" s="5" t="s">
        <v>32</v>
      </c>
      <c r="H874" s="5">
        <v>677</v>
      </c>
      <c r="I874" s="5">
        <v>121</v>
      </c>
      <c r="J874" s="5">
        <v>14994</v>
      </c>
      <c r="K874" s="5">
        <v>31527</v>
      </c>
      <c r="L874" s="52">
        <v>30187</v>
      </c>
      <c r="M874" s="5">
        <v>27330</v>
      </c>
      <c r="N874" s="5">
        <v>5740</v>
      </c>
      <c r="O874" s="7" t="s">
        <v>32</v>
      </c>
      <c r="P874" s="35"/>
      <c r="Q874" s="65">
        <f t="shared" si="211"/>
        <v>38</v>
      </c>
      <c r="R874" s="36">
        <f t="shared" si="212"/>
        <v>38</v>
      </c>
      <c r="S874" s="36">
        <f t="shared" si="213"/>
        <v>38</v>
      </c>
      <c r="T874" s="36">
        <f t="shared" si="214"/>
        <v>38</v>
      </c>
      <c r="U874" s="36">
        <f t="shared" si="225"/>
        <v>39.489400000000003</v>
      </c>
      <c r="V874" s="36">
        <f t="shared" si="215"/>
        <v>38.266199999999998</v>
      </c>
      <c r="W874" s="36">
        <f t="shared" si="216"/>
        <v>85.674199999999999</v>
      </c>
      <c r="X874" s="36">
        <f t="shared" si="217"/>
        <v>167.80561</v>
      </c>
      <c r="Y874" s="36">
        <f t="shared" si="218"/>
        <v>157.84940999999998</v>
      </c>
      <c r="Z874" s="36">
        <f t="shared" si="219"/>
        <v>138.71899999999999</v>
      </c>
      <c r="AA874" s="36">
        <f t="shared" si="220"/>
        <v>50.628</v>
      </c>
      <c r="AB874" s="66">
        <f t="shared" si="221"/>
        <v>38</v>
      </c>
      <c r="AC874" s="19">
        <f t="shared" si="222"/>
        <v>15796.571428571429</v>
      </c>
      <c r="AD874" s="20">
        <f t="shared" si="223"/>
        <v>110576</v>
      </c>
      <c r="AE874" s="192">
        <f t="shared" si="224"/>
        <v>868.43182000000013</v>
      </c>
    </row>
    <row r="875" spans="1:31" ht="15.4" x14ac:dyDescent="0.45">
      <c r="A875" s="4">
        <v>1</v>
      </c>
      <c r="B875" s="85">
        <v>86691147</v>
      </c>
      <c r="C875" s="91">
        <f t="shared" si="210"/>
        <v>0</v>
      </c>
      <c r="D875" s="5" t="s">
        <v>32</v>
      </c>
      <c r="E875" s="5" t="s">
        <v>32</v>
      </c>
      <c r="F875" s="5" t="s">
        <v>32</v>
      </c>
      <c r="G875" s="5" t="s">
        <v>32</v>
      </c>
      <c r="H875" s="5">
        <v>12</v>
      </c>
      <c r="I875" s="5">
        <v>165</v>
      </c>
      <c r="J875" s="5">
        <v>463</v>
      </c>
      <c r="K875" s="5">
        <v>946</v>
      </c>
      <c r="L875" s="52">
        <v>6583</v>
      </c>
      <c r="M875" s="5">
        <v>1167</v>
      </c>
      <c r="N875" s="5">
        <v>2362</v>
      </c>
      <c r="O875" s="7" t="s">
        <v>32</v>
      </c>
      <c r="P875" s="35"/>
      <c r="Q875" s="65">
        <f t="shared" si="211"/>
        <v>38</v>
      </c>
      <c r="R875" s="36">
        <f t="shared" si="212"/>
        <v>38</v>
      </c>
      <c r="S875" s="36">
        <f t="shared" si="213"/>
        <v>38</v>
      </c>
      <c r="T875" s="36">
        <f t="shared" si="214"/>
        <v>38</v>
      </c>
      <c r="U875" s="36">
        <f t="shared" si="225"/>
        <v>38.026400000000002</v>
      </c>
      <c r="V875" s="36">
        <f t="shared" si="215"/>
        <v>38.363</v>
      </c>
      <c r="W875" s="36">
        <f t="shared" si="216"/>
        <v>39.018599999999999</v>
      </c>
      <c r="X875" s="36">
        <f t="shared" si="217"/>
        <v>40.081200000000003</v>
      </c>
      <c r="Y875" s="36">
        <f t="shared" si="218"/>
        <v>52.482600000000005</v>
      </c>
      <c r="Z875" s="36">
        <f t="shared" si="219"/>
        <v>40.567399999999999</v>
      </c>
      <c r="AA875" s="36">
        <f t="shared" si="220"/>
        <v>43.196399999999997</v>
      </c>
      <c r="AB875" s="66">
        <f t="shared" si="221"/>
        <v>38</v>
      </c>
      <c r="AC875" s="19">
        <f t="shared" si="222"/>
        <v>1671.1428571428571</v>
      </c>
      <c r="AD875" s="20">
        <f t="shared" si="223"/>
        <v>11698</v>
      </c>
      <c r="AE875" s="192">
        <f t="shared" si="224"/>
        <v>481.73560000000003</v>
      </c>
    </row>
    <row r="876" spans="1:31" ht="15.4" x14ac:dyDescent="0.45">
      <c r="A876" s="4">
        <v>1</v>
      </c>
      <c r="B876" s="85">
        <v>86691148</v>
      </c>
      <c r="C876" s="91">
        <f t="shared" si="210"/>
        <v>0</v>
      </c>
      <c r="D876" s="5" t="s">
        <v>32</v>
      </c>
      <c r="E876" s="5" t="s">
        <v>32</v>
      </c>
      <c r="F876" s="5" t="s">
        <v>32</v>
      </c>
      <c r="G876" s="5" t="s">
        <v>32</v>
      </c>
      <c r="H876" s="5">
        <v>15151</v>
      </c>
      <c r="I876" s="5">
        <v>17851</v>
      </c>
      <c r="J876" s="5">
        <v>41917</v>
      </c>
      <c r="K876" s="5">
        <v>32079</v>
      </c>
      <c r="L876" s="52">
        <v>32652</v>
      </c>
      <c r="M876" s="5">
        <v>21402</v>
      </c>
      <c r="N876" s="5">
        <v>15049</v>
      </c>
      <c r="O876" s="7" t="s">
        <v>32</v>
      </c>
      <c r="P876" s="35"/>
      <c r="Q876" s="65">
        <f t="shared" si="211"/>
        <v>38</v>
      </c>
      <c r="R876" s="36">
        <f t="shared" si="212"/>
        <v>38</v>
      </c>
      <c r="S876" s="36">
        <f t="shared" si="213"/>
        <v>38</v>
      </c>
      <c r="T876" s="36">
        <f t="shared" si="214"/>
        <v>38</v>
      </c>
      <c r="U876" s="36">
        <f t="shared" si="225"/>
        <v>71.3322</v>
      </c>
      <c r="V876" s="36">
        <f t="shared" si="215"/>
        <v>97.959300000000013</v>
      </c>
      <c r="W876" s="36">
        <f t="shared" si="216"/>
        <v>245.00331</v>
      </c>
      <c r="X876" s="36">
        <f t="shared" si="217"/>
        <v>171.90697</v>
      </c>
      <c r="Y876" s="36">
        <f t="shared" si="218"/>
        <v>176.16435999999999</v>
      </c>
      <c r="Z876" s="36">
        <f t="shared" si="219"/>
        <v>113.2286</v>
      </c>
      <c r="AA876" s="36">
        <f t="shared" si="220"/>
        <v>85.910700000000006</v>
      </c>
      <c r="AB876" s="66">
        <f t="shared" si="221"/>
        <v>38</v>
      </c>
      <c r="AC876" s="19">
        <f t="shared" si="222"/>
        <v>25157.285714285714</v>
      </c>
      <c r="AD876" s="20">
        <f t="shared" si="223"/>
        <v>176101</v>
      </c>
      <c r="AE876" s="192">
        <f t="shared" si="224"/>
        <v>1151.5054399999999</v>
      </c>
    </row>
    <row r="877" spans="1:31" ht="15.4" x14ac:dyDescent="0.45">
      <c r="A877" s="4">
        <v>1</v>
      </c>
      <c r="B877" s="85">
        <v>86691150</v>
      </c>
      <c r="C877" s="91">
        <f t="shared" si="210"/>
        <v>0</v>
      </c>
      <c r="D877" s="5" t="s">
        <v>32</v>
      </c>
      <c r="E877" s="5" t="s">
        <v>32</v>
      </c>
      <c r="F877" s="5" t="s">
        <v>32</v>
      </c>
      <c r="G877" s="5" t="s">
        <v>32</v>
      </c>
      <c r="H877" s="5">
        <v>1371</v>
      </c>
      <c r="I877" s="5">
        <v>660</v>
      </c>
      <c r="J877" s="5">
        <v>426</v>
      </c>
      <c r="K877" s="5">
        <v>170</v>
      </c>
      <c r="L877" s="52">
        <v>92</v>
      </c>
      <c r="M877" s="5">
        <v>466</v>
      </c>
      <c r="N877" s="5">
        <v>2163</v>
      </c>
      <c r="O877" s="7" t="s">
        <v>32</v>
      </c>
      <c r="P877" s="35"/>
      <c r="Q877" s="65">
        <f t="shared" si="211"/>
        <v>38</v>
      </c>
      <c r="R877" s="36">
        <f t="shared" si="212"/>
        <v>38</v>
      </c>
      <c r="S877" s="36">
        <f t="shared" si="213"/>
        <v>38</v>
      </c>
      <c r="T877" s="36">
        <f t="shared" si="214"/>
        <v>38</v>
      </c>
      <c r="U877" s="36">
        <f t="shared" si="225"/>
        <v>41.016199999999998</v>
      </c>
      <c r="V877" s="36">
        <f t="shared" si="215"/>
        <v>39.451999999999998</v>
      </c>
      <c r="W877" s="36">
        <f t="shared" si="216"/>
        <v>38.937199999999997</v>
      </c>
      <c r="X877" s="36">
        <f t="shared" si="217"/>
        <v>38.374000000000002</v>
      </c>
      <c r="Y877" s="36">
        <f t="shared" si="218"/>
        <v>38.202399999999997</v>
      </c>
      <c r="Z877" s="36">
        <f t="shared" si="219"/>
        <v>39.025199999999998</v>
      </c>
      <c r="AA877" s="36">
        <f t="shared" si="220"/>
        <v>42.758600000000001</v>
      </c>
      <c r="AB877" s="66">
        <f t="shared" si="221"/>
        <v>38</v>
      </c>
      <c r="AC877" s="19">
        <f t="shared" si="222"/>
        <v>764</v>
      </c>
      <c r="AD877" s="20">
        <f t="shared" si="223"/>
        <v>5348</v>
      </c>
      <c r="AE877" s="192">
        <f t="shared" si="224"/>
        <v>467.76560000000001</v>
      </c>
    </row>
    <row r="878" spans="1:31" ht="15.4" x14ac:dyDescent="0.45">
      <c r="A878" s="4">
        <v>1</v>
      </c>
      <c r="B878" s="85">
        <v>86691151</v>
      </c>
      <c r="C878" s="91">
        <f t="shared" si="210"/>
        <v>0</v>
      </c>
      <c r="D878" s="5" t="s">
        <v>32</v>
      </c>
      <c r="E878" s="5" t="s">
        <v>32</v>
      </c>
      <c r="F878" s="5" t="s">
        <v>32</v>
      </c>
      <c r="G878" s="5" t="s">
        <v>32</v>
      </c>
      <c r="H878" s="5">
        <v>502</v>
      </c>
      <c r="I878" s="5">
        <v>180</v>
      </c>
      <c r="J878" s="5">
        <v>1008</v>
      </c>
      <c r="K878" s="5">
        <v>647</v>
      </c>
      <c r="L878" s="52">
        <v>2985</v>
      </c>
      <c r="M878" s="5">
        <v>4635</v>
      </c>
      <c r="N878" s="5">
        <v>4175</v>
      </c>
      <c r="O878" s="7" t="s">
        <v>32</v>
      </c>
      <c r="P878" s="35"/>
      <c r="Q878" s="65">
        <f t="shared" si="211"/>
        <v>38</v>
      </c>
      <c r="R878" s="36">
        <f t="shared" si="212"/>
        <v>38</v>
      </c>
      <c r="S878" s="36">
        <f t="shared" si="213"/>
        <v>38</v>
      </c>
      <c r="T878" s="36">
        <f t="shared" si="214"/>
        <v>38</v>
      </c>
      <c r="U878" s="36">
        <f t="shared" si="225"/>
        <v>39.104399999999998</v>
      </c>
      <c r="V878" s="36">
        <f t="shared" si="215"/>
        <v>38.396000000000001</v>
      </c>
      <c r="W878" s="36">
        <f t="shared" si="216"/>
        <v>40.217599999999997</v>
      </c>
      <c r="X878" s="36">
        <f t="shared" si="217"/>
        <v>39.423400000000001</v>
      </c>
      <c r="Y878" s="36">
        <f t="shared" si="218"/>
        <v>44.567</v>
      </c>
      <c r="Z878" s="36">
        <f t="shared" si="219"/>
        <v>48.197000000000003</v>
      </c>
      <c r="AA878" s="36">
        <f t="shared" si="220"/>
        <v>47.185000000000002</v>
      </c>
      <c r="AB878" s="66">
        <f t="shared" si="221"/>
        <v>38</v>
      </c>
      <c r="AC878" s="19">
        <f t="shared" si="222"/>
        <v>2018.8571428571429</v>
      </c>
      <c r="AD878" s="20">
        <f t="shared" si="223"/>
        <v>14132</v>
      </c>
      <c r="AE878" s="192">
        <f t="shared" si="224"/>
        <v>487.09040000000005</v>
      </c>
    </row>
    <row r="879" spans="1:31" ht="15.4" x14ac:dyDescent="0.45">
      <c r="A879" s="4">
        <v>1</v>
      </c>
      <c r="B879" s="85">
        <v>86691152</v>
      </c>
      <c r="C879" s="91">
        <f t="shared" si="210"/>
        <v>0</v>
      </c>
      <c r="D879" s="5" t="s">
        <v>32</v>
      </c>
      <c r="E879" s="5" t="s">
        <v>32</v>
      </c>
      <c r="F879" s="5" t="s">
        <v>32</v>
      </c>
      <c r="G879" s="5" t="s">
        <v>32</v>
      </c>
      <c r="H879" s="5">
        <v>1536</v>
      </c>
      <c r="I879" s="5">
        <v>258</v>
      </c>
      <c r="J879" s="5">
        <v>36655</v>
      </c>
      <c r="K879" s="5">
        <v>20222</v>
      </c>
      <c r="L879" s="52">
        <v>22450</v>
      </c>
      <c r="M879" s="5">
        <v>22093</v>
      </c>
      <c r="N879" s="5">
        <v>3250</v>
      </c>
      <c r="O879" s="7" t="s">
        <v>32</v>
      </c>
      <c r="P879" s="35"/>
      <c r="Q879" s="65">
        <f t="shared" si="211"/>
        <v>38</v>
      </c>
      <c r="R879" s="36">
        <f t="shared" si="212"/>
        <v>38</v>
      </c>
      <c r="S879" s="36">
        <f t="shared" si="213"/>
        <v>38</v>
      </c>
      <c r="T879" s="36">
        <f t="shared" si="214"/>
        <v>38</v>
      </c>
      <c r="U879" s="36">
        <f t="shared" si="225"/>
        <v>41.379199999999997</v>
      </c>
      <c r="V879" s="36">
        <f t="shared" si="215"/>
        <v>38.567599999999999</v>
      </c>
      <c r="W879" s="36">
        <f t="shared" si="216"/>
        <v>205.90664999999998</v>
      </c>
      <c r="X879" s="36">
        <f t="shared" si="217"/>
        <v>108.15459999999999</v>
      </c>
      <c r="Y879" s="36">
        <f t="shared" si="218"/>
        <v>117.73499999999999</v>
      </c>
      <c r="Z879" s="36">
        <f t="shared" si="219"/>
        <v>116.1999</v>
      </c>
      <c r="AA879" s="36">
        <f t="shared" si="220"/>
        <v>45.15</v>
      </c>
      <c r="AB879" s="66">
        <f t="shared" si="221"/>
        <v>38</v>
      </c>
      <c r="AC879" s="19">
        <f t="shared" si="222"/>
        <v>15209.142857142857</v>
      </c>
      <c r="AD879" s="20">
        <f t="shared" si="223"/>
        <v>106464</v>
      </c>
      <c r="AE879" s="192">
        <f t="shared" si="224"/>
        <v>863.09294999999986</v>
      </c>
    </row>
    <row r="880" spans="1:31" ht="15.4" x14ac:dyDescent="0.45">
      <c r="A880" s="4">
        <v>1</v>
      </c>
      <c r="B880" s="85">
        <v>87274367</v>
      </c>
      <c r="C880" s="91">
        <f t="shared" si="210"/>
        <v>0</v>
      </c>
      <c r="D880" s="5" t="s">
        <v>32</v>
      </c>
      <c r="E880" s="5" t="s">
        <v>32</v>
      </c>
      <c r="F880" s="5" t="s">
        <v>32</v>
      </c>
      <c r="G880" s="5" t="s">
        <v>32</v>
      </c>
      <c r="H880" s="5">
        <v>7</v>
      </c>
      <c r="I880" s="5" t="s">
        <v>32</v>
      </c>
      <c r="J880" s="5" t="s">
        <v>32</v>
      </c>
      <c r="K880" s="5">
        <v>64</v>
      </c>
      <c r="L880" s="52">
        <v>101</v>
      </c>
      <c r="M880" s="5">
        <v>1231</v>
      </c>
      <c r="N880" s="5">
        <v>737</v>
      </c>
      <c r="O880" s="7" t="s">
        <v>32</v>
      </c>
      <c r="P880" s="35"/>
      <c r="Q880" s="65">
        <f t="shared" si="211"/>
        <v>38</v>
      </c>
      <c r="R880" s="36">
        <f t="shared" si="212"/>
        <v>38</v>
      </c>
      <c r="S880" s="36">
        <f t="shared" si="213"/>
        <v>38</v>
      </c>
      <c r="T880" s="36">
        <f t="shared" si="214"/>
        <v>38</v>
      </c>
      <c r="U880" s="36">
        <f t="shared" si="225"/>
        <v>38.0154</v>
      </c>
      <c r="V880" s="36">
        <f t="shared" si="215"/>
        <v>38</v>
      </c>
      <c r="W880" s="36">
        <f t="shared" si="216"/>
        <v>38</v>
      </c>
      <c r="X880" s="36">
        <f t="shared" si="217"/>
        <v>38.140799999999999</v>
      </c>
      <c r="Y880" s="36">
        <f t="shared" si="218"/>
        <v>38.222200000000001</v>
      </c>
      <c r="Z880" s="36">
        <f t="shared" si="219"/>
        <v>40.708199999999998</v>
      </c>
      <c r="AA880" s="36">
        <f t="shared" si="220"/>
        <v>39.621400000000001</v>
      </c>
      <c r="AB880" s="66">
        <f t="shared" si="221"/>
        <v>38</v>
      </c>
      <c r="AC880" s="19">
        <f t="shared" si="222"/>
        <v>428</v>
      </c>
      <c r="AD880" s="20">
        <f t="shared" si="223"/>
        <v>2140</v>
      </c>
      <c r="AE880" s="192">
        <f t="shared" si="224"/>
        <v>460.70799999999997</v>
      </c>
    </row>
    <row r="881" spans="1:31" ht="15.4" x14ac:dyDescent="0.45">
      <c r="A881" s="4">
        <v>1</v>
      </c>
      <c r="B881" s="85">
        <v>87274368</v>
      </c>
      <c r="C881" s="91">
        <f t="shared" si="210"/>
        <v>0</v>
      </c>
      <c r="D881" s="5" t="s">
        <v>32</v>
      </c>
      <c r="E881" s="5" t="s">
        <v>32</v>
      </c>
      <c r="F881" s="5" t="s">
        <v>32</v>
      </c>
      <c r="G881" s="5" t="s">
        <v>32</v>
      </c>
      <c r="H881" s="5">
        <v>10</v>
      </c>
      <c r="I881" s="5">
        <v>3926</v>
      </c>
      <c r="J881" s="5">
        <v>200</v>
      </c>
      <c r="K881" s="5">
        <v>1541</v>
      </c>
      <c r="L881" s="52">
        <v>625</v>
      </c>
      <c r="M881" s="5">
        <v>759</v>
      </c>
      <c r="N881" s="5">
        <v>673</v>
      </c>
      <c r="O881" s="7" t="s">
        <v>32</v>
      </c>
      <c r="P881" s="35"/>
      <c r="Q881" s="65">
        <f t="shared" si="211"/>
        <v>38</v>
      </c>
      <c r="R881" s="36">
        <f t="shared" si="212"/>
        <v>38</v>
      </c>
      <c r="S881" s="36">
        <f t="shared" si="213"/>
        <v>38</v>
      </c>
      <c r="T881" s="36">
        <f t="shared" si="214"/>
        <v>38</v>
      </c>
      <c r="U881" s="36">
        <f t="shared" si="225"/>
        <v>38.021999999999998</v>
      </c>
      <c r="V881" s="36">
        <f t="shared" si="215"/>
        <v>46.6372</v>
      </c>
      <c r="W881" s="36">
        <f t="shared" si="216"/>
        <v>38.44</v>
      </c>
      <c r="X881" s="36">
        <f t="shared" si="217"/>
        <v>41.3902</v>
      </c>
      <c r="Y881" s="36">
        <f t="shared" si="218"/>
        <v>39.375</v>
      </c>
      <c r="Z881" s="36">
        <f t="shared" si="219"/>
        <v>39.669800000000002</v>
      </c>
      <c r="AA881" s="36">
        <f t="shared" si="220"/>
        <v>39.480600000000003</v>
      </c>
      <c r="AB881" s="66">
        <f t="shared" si="221"/>
        <v>38</v>
      </c>
      <c r="AC881" s="19">
        <f t="shared" si="222"/>
        <v>1104.8571428571429</v>
      </c>
      <c r="AD881" s="20">
        <f t="shared" si="223"/>
        <v>7734</v>
      </c>
      <c r="AE881" s="192">
        <f t="shared" si="224"/>
        <v>473.01479999999998</v>
      </c>
    </row>
    <row r="882" spans="1:31" ht="15.4" x14ac:dyDescent="0.45">
      <c r="A882" s="4">
        <v>1</v>
      </c>
      <c r="B882" s="85">
        <v>87274369</v>
      </c>
      <c r="C882" s="91">
        <f t="shared" si="210"/>
        <v>0</v>
      </c>
      <c r="D882" s="5" t="s">
        <v>32</v>
      </c>
      <c r="E882" s="5" t="s">
        <v>32</v>
      </c>
      <c r="F882" s="5" t="s">
        <v>32</v>
      </c>
      <c r="G882" s="5" t="s">
        <v>32</v>
      </c>
      <c r="H882" s="5" t="s">
        <v>32</v>
      </c>
      <c r="I882" s="5">
        <v>889</v>
      </c>
      <c r="J882" s="5">
        <v>2381</v>
      </c>
      <c r="K882" s="5">
        <v>4422</v>
      </c>
      <c r="L882" s="52">
        <v>4626</v>
      </c>
      <c r="M882" s="5">
        <v>4346</v>
      </c>
      <c r="N882" s="5">
        <v>3582</v>
      </c>
      <c r="O882" s="7" t="s">
        <v>32</v>
      </c>
      <c r="P882" s="35"/>
      <c r="Q882" s="65">
        <f t="shared" si="211"/>
        <v>38</v>
      </c>
      <c r="R882" s="36">
        <f t="shared" si="212"/>
        <v>38</v>
      </c>
      <c r="S882" s="36">
        <f t="shared" si="213"/>
        <v>38</v>
      </c>
      <c r="T882" s="36">
        <f t="shared" si="214"/>
        <v>38</v>
      </c>
      <c r="U882" s="36">
        <f t="shared" si="225"/>
        <v>38</v>
      </c>
      <c r="V882" s="36">
        <f t="shared" si="215"/>
        <v>39.955800000000004</v>
      </c>
      <c r="W882" s="36">
        <f t="shared" si="216"/>
        <v>43.238199999999999</v>
      </c>
      <c r="X882" s="36">
        <f t="shared" si="217"/>
        <v>47.728400000000001</v>
      </c>
      <c r="Y882" s="36">
        <f t="shared" si="218"/>
        <v>48.177199999999999</v>
      </c>
      <c r="Z882" s="36">
        <f t="shared" si="219"/>
        <v>47.561199999999999</v>
      </c>
      <c r="AA882" s="36">
        <f t="shared" si="220"/>
        <v>45.880400000000002</v>
      </c>
      <c r="AB882" s="66">
        <f t="shared" si="221"/>
        <v>38</v>
      </c>
      <c r="AC882" s="19">
        <f t="shared" si="222"/>
        <v>3374.3333333333335</v>
      </c>
      <c r="AD882" s="20">
        <f t="shared" si="223"/>
        <v>20246</v>
      </c>
      <c r="AE882" s="192">
        <f t="shared" si="224"/>
        <v>500.5412</v>
      </c>
    </row>
    <row r="883" spans="1:31" ht="15.4" x14ac:dyDescent="0.45">
      <c r="A883" s="4">
        <v>1</v>
      </c>
      <c r="B883" s="85">
        <v>87274370</v>
      </c>
      <c r="C883" s="91">
        <f t="shared" si="210"/>
        <v>0</v>
      </c>
      <c r="D883" s="5" t="s">
        <v>32</v>
      </c>
      <c r="E883" s="5" t="s">
        <v>32</v>
      </c>
      <c r="F883" s="5" t="s">
        <v>32</v>
      </c>
      <c r="G883" s="5" t="s">
        <v>32</v>
      </c>
      <c r="H883" s="5">
        <v>12</v>
      </c>
      <c r="I883" s="5">
        <v>116</v>
      </c>
      <c r="J883" s="5">
        <v>643</v>
      </c>
      <c r="K883" s="5">
        <v>457</v>
      </c>
      <c r="L883" s="52">
        <v>232</v>
      </c>
      <c r="M883" s="5">
        <v>232</v>
      </c>
      <c r="N883" s="5">
        <v>185</v>
      </c>
      <c r="O883" s="7" t="s">
        <v>32</v>
      </c>
      <c r="P883" s="35"/>
      <c r="Q883" s="65">
        <f t="shared" si="211"/>
        <v>38</v>
      </c>
      <c r="R883" s="36">
        <f t="shared" si="212"/>
        <v>38</v>
      </c>
      <c r="S883" s="36">
        <f t="shared" si="213"/>
        <v>38</v>
      </c>
      <c r="T883" s="36">
        <f t="shared" si="214"/>
        <v>38</v>
      </c>
      <c r="U883" s="36">
        <f t="shared" si="225"/>
        <v>38.026400000000002</v>
      </c>
      <c r="V883" s="36">
        <f t="shared" si="215"/>
        <v>38.255200000000002</v>
      </c>
      <c r="W883" s="36">
        <f t="shared" si="216"/>
        <v>39.4146</v>
      </c>
      <c r="X883" s="36">
        <f t="shared" si="217"/>
        <v>39.005400000000002</v>
      </c>
      <c r="Y883" s="36">
        <f t="shared" si="218"/>
        <v>38.510399999999997</v>
      </c>
      <c r="Z883" s="36">
        <f t="shared" si="219"/>
        <v>38.510399999999997</v>
      </c>
      <c r="AA883" s="36">
        <f t="shared" si="220"/>
        <v>38.406999999999996</v>
      </c>
      <c r="AB883" s="66">
        <f t="shared" si="221"/>
        <v>38</v>
      </c>
      <c r="AC883" s="19">
        <f t="shared" si="222"/>
        <v>268.14285714285717</v>
      </c>
      <c r="AD883" s="20">
        <f t="shared" si="223"/>
        <v>1877</v>
      </c>
      <c r="AE883" s="192">
        <f t="shared" si="224"/>
        <v>460.12939999999998</v>
      </c>
    </row>
    <row r="884" spans="1:31" ht="15.4" x14ac:dyDescent="0.45">
      <c r="A884" s="4">
        <v>1</v>
      </c>
      <c r="B884" s="85">
        <v>87274388</v>
      </c>
      <c r="C884" s="91">
        <f t="shared" si="210"/>
        <v>0</v>
      </c>
      <c r="D884" s="5" t="s">
        <v>32</v>
      </c>
      <c r="E884" s="5" t="s">
        <v>32</v>
      </c>
      <c r="F884" s="5" t="s">
        <v>32</v>
      </c>
      <c r="G884" s="5" t="s">
        <v>32</v>
      </c>
      <c r="H884" s="5">
        <v>7</v>
      </c>
      <c r="I884" s="5">
        <v>217</v>
      </c>
      <c r="J884" s="5">
        <v>744</v>
      </c>
      <c r="K884" s="5">
        <v>330</v>
      </c>
      <c r="L884" s="52">
        <v>802</v>
      </c>
      <c r="M884" s="5">
        <v>14509</v>
      </c>
      <c r="N884" s="5">
        <v>6812</v>
      </c>
      <c r="O884" s="7" t="s">
        <v>32</v>
      </c>
      <c r="P884" s="35"/>
      <c r="Q884" s="65">
        <f t="shared" si="211"/>
        <v>38</v>
      </c>
      <c r="R884" s="36">
        <f t="shared" si="212"/>
        <v>38</v>
      </c>
      <c r="S884" s="36">
        <f t="shared" si="213"/>
        <v>38</v>
      </c>
      <c r="T884" s="36">
        <f t="shared" si="214"/>
        <v>38</v>
      </c>
      <c r="U884" s="36">
        <f t="shared" si="225"/>
        <v>38.0154</v>
      </c>
      <c r="V884" s="36">
        <f t="shared" si="215"/>
        <v>38.477400000000003</v>
      </c>
      <c r="W884" s="36">
        <f t="shared" si="216"/>
        <v>39.636800000000001</v>
      </c>
      <c r="X884" s="36">
        <f t="shared" si="217"/>
        <v>38.725999999999999</v>
      </c>
      <c r="Y884" s="36">
        <f t="shared" si="218"/>
        <v>39.764400000000002</v>
      </c>
      <c r="Z884" s="36">
        <f t="shared" si="219"/>
        <v>83.588700000000003</v>
      </c>
      <c r="AA884" s="36">
        <f t="shared" si="220"/>
        <v>52.986400000000003</v>
      </c>
      <c r="AB884" s="66">
        <f t="shared" si="221"/>
        <v>38</v>
      </c>
      <c r="AC884" s="19">
        <f t="shared" si="222"/>
        <v>3345.8571428571427</v>
      </c>
      <c r="AD884" s="20">
        <f t="shared" si="223"/>
        <v>23421</v>
      </c>
      <c r="AE884" s="192">
        <f t="shared" si="224"/>
        <v>521.19510000000002</v>
      </c>
    </row>
    <row r="885" spans="1:31" ht="15.4" x14ac:dyDescent="0.45">
      <c r="A885" s="4">
        <v>1</v>
      </c>
      <c r="B885" s="85">
        <v>87274389</v>
      </c>
      <c r="C885" s="91">
        <f t="shared" si="210"/>
        <v>0</v>
      </c>
      <c r="D885" s="5" t="s">
        <v>32</v>
      </c>
      <c r="E885" s="5" t="s">
        <v>32</v>
      </c>
      <c r="F885" s="5" t="s">
        <v>32</v>
      </c>
      <c r="G885" s="5" t="s">
        <v>32</v>
      </c>
      <c r="H885" s="5">
        <v>7</v>
      </c>
      <c r="I885" s="5">
        <v>3334</v>
      </c>
      <c r="J885" s="5">
        <v>401</v>
      </c>
      <c r="K885" s="5">
        <v>3155</v>
      </c>
      <c r="L885" s="52">
        <v>5043</v>
      </c>
      <c r="M885" s="5">
        <v>3193</v>
      </c>
      <c r="N885" s="5">
        <v>339</v>
      </c>
      <c r="O885" s="7" t="s">
        <v>32</v>
      </c>
      <c r="P885" s="35"/>
      <c r="Q885" s="65">
        <f t="shared" si="211"/>
        <v>38</v>
      </c>
      <c r="R885" s="36">
        <f t="shared" si="212"/>
        <v>38</v>
      </c>
      <c r="S885" s="36">
        <f t="shared" si="213"/>
        <v>38</v>
      </c>
      <c r="T885" s="36">
        <f t="shared" si="214"/>
        <v>38</v>
      </c>
      <c r="U885" s="36">
        <f t="shared" si="225"/>
        <v>38.0154</v>
      </c>
      <c r="V885" s="36">
        <f t="shared" si="215"/>
        <v>45.334800000000001</v>
      </c>
      <c r="W885" s="36">
        <f t="shared" si="216"/>
        <v>38.882199999999997</v>
      </c>
      <c r="X885" s="36">
        <f t="shared" si="217"/>
        <v>44.941000000000003</v>
      </c>
      <c r="Y885" s="36">
        <f t="shared" si="218"/>
        <v>49.0946</v>
      </c>
      <c r="Z885" s="36">
        <f t="shared" si="219"/>
        <v>45.0246</v>
      </c>
      <c r="AA885" s="36">
        <f t="shared" si="220"/>
        <v>38.745800000000003</v>
      </c>
      <c r="AB885" s="66">
        <f t="shared" si="221"/>
        <v>38</v>
      </c>
      <c r="AC885" s="19">
        <f t="shared" si="222"/>
        <v>2210.2857142857142</v>
      </c>
      <c r="AD885" s="20">
        <f t="shared" si="223"/>
        <v>15472</v>
      </c>
      <c r="AE885" s="192">
        <f t="shared" si="224"/>
        <v>490.03840000000002</v>
      </c>
    </row>
    <row r="886" spans="1:31" ht="15.4" x14ac:dyDescent="0.45">
      <c r="A886" s="4">
        <v>1</v>
      </c>
      <c r="B886" s="85">
        <v>87274390</v>
      </c>
      <c r="C886" s="91">
        <f t="shared" si="210"/>
        <v>0</v>
      </c>
      <c r="D886" s="5" t="s">
        <v>32</v>
      </c>
      <c r="E886" s="5" t="s">
        <v>32</v>
      </c>
      <c r="F886" s="5" t="s">
        <v>32</v>
      </c>
      <c r="G886" s="5" t="s">
        <v>32</v>
      </c>
      <c r="H886" s="5">
        <v>7</v>
      </c>
      <c r="I886" s="5">
        <v>8</v>
      </c>
      <c r="J886" s="5">
        <v>35</v>
      </c>
      <c r="K886" s="5">
        <v>96</v>
      </c>
      <c r="L886" s="52">
        <v>189</v>
      </c>
      <c r="M886" s="5">
        <v>512</v>
      </c>
      <c r="N886" s="5">
        <v>80</v>
      </c>
      <c r="O886" s="7" t="s">
        <v>32</v>
      </c>
      <c r="P886" s="35"/>
      <c r="Q886" s="65">
        <f t="shared" si="211"/>
        <v>38</v>
      </c>
      <c r="R886" s="36">
        <f t="shared" si="212"/>
        <v>38</v>
      </c>
      <c r="S886" s="36">
        <f t="shared" si="213"/>
        <v>38</v>
      </c>
      <c r="T886" s="36">
        <f t="shared" si="214"/>
        <v>38</v>
      </c>
      <c r="U886" s="36">
        <f t="shared" si="225"/>
        <v>38.0154</v>
      </c>
      <c r="V886" s="36">
        <f t="shared" si="215"/>
        <v>38.017600000000002</v>
      </c>
      <c r="W886" s="36">
        <f t="shared" si="216"/>
        <v>38.076999999999998</v>
      </c>
      <c r="X886" s="36">
        <f t="shared" si="217"/>
        <v>38.211199999999998</v>
      </c>
      <c r="Y886" s="36">
        <f t="shared" si="218"/>
        <v>38.415799999999997</v>
      </c>
      <c r="Z886" s="36">
        <f t="shared" si="219"/>
        <v>39.126399999999997</v>
      </c>
      <c r="AA886" s="36">
        <f t="shared" si="220"/>
        <v>38.176000000000002</v>
      </c>
      <c r="AB886" s="66">
        <f t="shared" si="221"/>
        <v>38</v>
      </c>
      <c r="AC886" s="19">
        <f t="shared" si="222"/>
        <v>132.42857142857142</v>
      </c>
      <c r="AD886" s="20">
        <f t="shared" si="223"/>
        <v>927</v>
      </c>
      <c r="AE886" s="192">
        <f t="shared" si="224"/>
        <v>458.0394</v>
      </c>
    </row>
    <row r="887" spans="1:31" ht="15.4" x14ac:dyDescent="0.45">
      <c r="A887" s="4">
        <v>1</v>
      </c>
      <c r="B887" s="85">
        <v>87591923</v>
      </c>
      <c r="C887" s="91">
        <f t="shared" si="210"/>
        <v>0</v>
      </c>
      <c r="D887" s="5" t="s">
        <v>32</v>
      </c>
      <c r="E887" s="5" t="s">
        <v>32</v>
      </c>
      <c r="F887" s="5" t="s">
        <v>32</v>
      </c>
      <c r="G887" s="5" t="s">
        <v>32</v>
      </c>
      <c r="H887" s="5" t="s">
        <v>32</v>
      </c>
      <c r="I887" s="5">
        <v>1078</v>
      </c>
      <c r="J887" s="5">
        <v>1038</v>
      </c>
      <c r="K887" s="5">
        <v>2033</v>
      </c>
      <c r="L887" s="52">
        <v>1806</v>
      </c>
      <c r="M887" s="5">
        <v>1183</v>
      </c>
      <c r="N887" s="5">
        <v>1193</v>
      </c>
      <c r="O887" s="7" t="s">
        <v>32</v>
      </c>
      <c r="P887" s="35"/>
      <c r="Q887" s="65">
        <f t="shared" si="211"/>
        <v>38</v>
      </c>
      <c r="R887" s="36">
        <f t="shared" si="212"/>
        <v>38</v>
      </c>
      <c r="S887" s="36">
        <f t="shared" si="213"/>
        <v>38</v>
      </c>
      <c r="T887" s="36">
        <f t="shared" si="214"/>
        <v>38</v>
      </c>
      <c r="U887" s="36">
        <f t="shared" si="225"/>
        <v>38</v>
      </c>
      <c r="V887" s="36">
        <f t="shared" si="215"/>
        <v>40.371600000000001</v>
      </c>
      <c r="W887" s="36">
        <f t="shared" si="216"/>
        <v>40.2836</v>
      </c>
      <c r="X887" s="36">
        <f t="shared" si="217"/>
        <v>42.4726</v>
      </c>
      <c r="Y887" s="36">
        <f t="shared" si="218"/>
        <v>41.973199999999999</v>
      </c>
      <c r="Z887" s="36">
        <f t="shared" si="219"/>
        <v>40.602600000000002</v>
      </c>
      <c r="AA887" s="36">
        <f t="shared" si="220"/>
        <v>40.624600000000001</v>
      </c>
      <c r="AB887" s="66">
        <f t="shared" si="221"/>
        <v>38</v>
      </c>
      <c r="AC887" s="19">
        <f t="shared" si="222"/>
        <v>1388.5</v>
      </c>
      <c r="AD887" s="20">
        <f t="shared" si="223"/>
        <v>8331</v>
      </c>
      <c r="AE887" s="192">
        <f t="shared" si="224"/>
        <v>474.32819999999998</v>
      </c>
    </row>
    <row r="888" spans="1:31" ht="15.4" x14ac:dyDescent="0.45">
      <c r="A888" s="4">
        <v>1</v>
      </c>
      <c r="B888" s="85" t="s">
        <v>33</v>
      </c>
      <c r="C888" s="91">
        <f t="shared" si="210"/>
        <v>0</v>
      </c>
      <c r="D888" s="5" t="s">
        <v>32</v>
      </c>
      <c r="E888" s="5" t="s">
        <v>32</v>
      </c>
      <c r="F888" s="5" t="s">
        <v>32</v>
      </c>
      <c r="G888" s="5" t="s">
        <v>32</v>
      </c>
      <c r="H888" s="5">
        <v>6220</v>
      </c>
      <c r="I888" s="5">
        <v>5750</v>
      </c>
      <c r="J888" s="5">
        <v>20970</v>
      </c>
      <c r="K888" s="5">
        <v>11430</v>
      </c>
      <c r="L888" s="52">
        <v>20490</v>
      </c>
      <c r="M888" s="5">
        <v>17140</v>
      </c>
      <c r="N888" s="5">
        <v>10330</v>
      </c>
      <c r="O888" s="7" t="s">
        <v>32</v>
      </c>
      <c r="P888" s="35"/>
      <c r="Q888" s="65">
        <f t="shared" si="211"/>
        <v>38</v>
      </c>
      <c r="R888" s="36">
        <f t="shared" si="212"/>
        <v>38</v>
      </c>
      <c r="S888" s="36">
        <f t="shared" si="213"/>
        <v>38</v>
      </c>
      <c r="T888" s="36">
        <f t="shared" si="214"/>
        <v>38</v>
      </c>
      <c r="U888" s="36">
        <f t="shared" si="225"/>
        <v>51.683999999999997</v>
      </c>
      <c r="V888" s="36">
        <f t="shared" si="215"/>
        <v>50.65</v>
      </c>
      <c r="W888" s="36">
        <f t="shared" si="216"/>
        <v>111.37100000000001</v>
      </c>
      <c r="X888" s="36">
        <f t="shared" si="217"/>
        <v>70.349000000000004</v>
      </c>
      <c r="Y888" s="36">
        <f t="shared" si="218"/>
        <v>109.307</v>
      </c>
      <c r="Z888" s="36">
        <f t="shared" si="219"/>
        <v>94.902000000000001</v>
      </c>
      <c r="AA888" s="36">
        <f t="shared" si="220"/>
        <v>65.619</v>
      </c>
      <c r="AB888" s="66">
        <f t="shared" si="221"/>
        <v>38</v>
      </c>
      <c r="AC888" s="19">
        <f t="shared" si="222"/>
        <v>13190</v>
      </c>
      <c r="AD888" s="20">
        <f t="shared" si="223"/>
        <v>92330</v>
      </c>
      <c r="AE888" s="192">
        <f t="shared" si="224"/>
        <v>743.88200000000006</v>
      </c>
    </row>
    <row r="889" spans="1:31" ht="15.4" x14ac:dyDescent="0.45">
      <c r="A889" s="4">
        <v>1</v>
      </c>
      <c r="B889" s="85" t="s">
        <v>35</v>
      </c>
      <c r="C889" s="91">
        <f t="shared" si="210"/>
        <v>0</v>
      </c>
      <c r="D889" s="5" t="s">
        <v>32</v>
      </c>
      <c r="E889" s="5" t="s">
        <v>32</v>
      </c>
      <c r="F889" s="5" t="s">
        <v>32</v>
      </c>
      <c r="G889" s="5" t="s">
        <v>32</v>
      </c>
      <c r="H889" s="5">
        <v>4120</v>
      </c>
      <c r="I889" s="5" t="s">
        <v>32</v>
      </c>
      <c r="J889" s="5" t="s">
        <v>32</v>
      </c>
      <c r="K889" s="5" t="s">
        <v>32</v>
      </c>
      <c r="L889" s="52" t="s">
        <v>32</v>
      </c>
      <c r="M889" s="5" t="s">
        <v>32</v>
      </c>
      <c r="N889" s="5" t="s">
        <v>32</v>
      </c>
      <c r="O889" s="7" t="s">
        <v>32</v>
      </c>
      <c r="P889" s="35"/>
      <c r="Q889" s="65">
        <f t="shared" si="211"/>
        <v>38</v>
      </c>
      <c r="R889" s="36">
        <f t="shared" si="212"/>
        <v>38</v>
      </c>
      <c r="S889" s="36">
        <f t="shared" si="213"/>
        <v>38</v>
      </c>
      <c r="T889" s="36">
        <f t="shared" si="214"/>
        <v>38</v>
      </c>
      <c r="U889" s="36">
        <f t="shared" si="225"/>
        <v>47.064</v>
      </c>
      <c r="V889" s="36">
        <f t="shared" si="215"/>
        <v>38</v>
      </c>
      <c r="W889" s="36">
        <f t="shared" si="216"/>
        <v>38</v>
      </c>
      <c r="X889" s="36">
        <f t="shared" si="217"/>
        <v>38</v>
      </c>
      <c r="Y889" s="36">
        <f t="shared" si="218"/>
        <v>38</v>
      </c>
      <c r="Z889" s="36">
        <f t="shared" si="219"/>
        <v>38</v>
      </c>
      <c r="AA889" s="36">
        <f t="shared" si="220"/>
        <v>38</v>
      </c>
      <c r="AB889" s="66">
        <f t="shared" si="221"/>
        <v>38</v>
      </c>
      <c r="AC889" s="19">
        <f t="shared" si="222"/>
        <v>4120</v>
      </c>
      <c r="AD889" s="20">
        <f t="shared" si="223"/>
        <v>4120</v>
      </c>
      <c r="AE889" s="192">
        <f t="shared" si="224"/>
        <v>465.06399999999996</v>
      </c>
    </row>
    <row r="890" spans="1:31" ht="15.4" x14ac:dyDescent="0.45">
      <c r="A890" s="4">
        <v>1</v>
      </c>
      <c r="B890" s="85" t="s">
        <v>36</v>
      </c>
      <c r="C890" s="91">
        <f t="shared" si="210"/>
        <v>0</v>
      </c>
      <c r="D890" s="5" t="s">
        <v>32</v>
      </c>
      <c r="E890" s="5" t="s">
        <v>32</v>
      </c>
      <c r="F890" s="5" t="s">
        <v>32</v>
      </c>
      <c r="G890" s="5" t="s">
        <v>32</v>
      </c>
      <c r="H890" s="5">
        <v>10380</v>
      </c>
      <c r="I890" s="5">
        <v>21358</v>
      </c>
      <c r="J890" s="5" t="s">
        <v>32</v>
      </c>
      <c r="K890" s="5" t="s">
        <v>32</v>
      </c>
      <c r="L890" s="52" t="s">
        <v>32</v>
      </c>
      <c r="M890" s="5" t="s">
        <v>32</v>
      </c>
      <c r="N890" s="5" t="s">
        <v>32</v>
      </c>
      <c r="O890" s="7" t="s">
        <v>32</v>
      </c>
      <c r="P890" s="35"/>
      <c r="Q890" s="65">
        <f t="shared" si="211"/>
        <v>38</v>
      </c>
      <c r="R890" s="36">
        <f t="shared" si="212"/>
        <v>38</v>
      </c>
      <c r="S890" s="36">
        <f t="shared" si="213"/>
        <v>38</v>
      </c>
      <c r="T890" s="36">
        <f t="shared" si="214"/>
        <v>38</v>
      </c>
      <c r="U890" s="36">
        <f t="shared" si="225"/>
        <v>60.835999999999999</v>
      </c>
      <c r="V890" s="36">
        <f t="shared" si="215"/>
        <v>113.0394</v>
      </c>
      <c r="W890" s="36">
        <f t="shared" si="216"/>
        <v>38</v>
      </c>
      <c r="X890" s="36">
        <f t="shared" si="217"/>
        <v>38</v>
      </c>
      <c r="Y890" s="36">
        <f t="shared" si="218"/>
        <v>38</v>
      </c>
      <c r="Z890" s="36">
        <f t="shared" si="219"/>
        <v>38</v>
      </c>
      <c r="AA890" s="36">
        <f t="shared" si="220"/>
        <v>38</v>
      </c>
      <c r="AB890" s="66">
        <f t="shared" si="221"/>
        <v>38</v>
      </c>
      <c r="AC890" s="19">
        <f t="shared" si="222"/>
        <v>15869</v>
      </c>
      <c r="AD890" s="20">
        <f t="shared" si="223"/>
        <v>31738</v>
      </c>
      <c r="AE890" s="192">
        <f t="shared" si="224"/>
        <v>553.87540000000001</v>
      </c>
    </row>
    <row r="891" spans="1:31" ht="15.4" x14ac:dyDescent="0.45">
      <c r="A891" s="4">
        <v>1</v>
      </c>
      <c r="B891" s="85" t="s">
        <v>37</v>
      </c>
      <c r="C891" s="91">
        <f t="shared" si="210"/>
        <v>0</v>
      </c>
      <c r="D891" s="5" t="s">
        <v>32</v>
      </c>
      <c r="E891" s="5" t="s">
        <v>32</v>
      </c>
      <c r="F891" s="5" t="s">
        <v>32</v>
      </c>
      <c r="G891" s="5" t="s">
        <v>32</v>
      </c>
      <c r="H891" s="5">
        <v>1270</v>
      </c>
      <c r="I891" s="5">
        <v>342</v>
      </c>
      <c r="J891" s="5" t="s">
        <v>32</v>
      </c>
      <c r="K891" s="5" t="s">
        <v>32</v>
      </c>
      <c r="L891" s="52" t="s">
        <v>32</v>
      </c>
      <c r="M891" s="5" t="s">
        <v>32</v>
      </c>
      <c r="N891" s="5" t="s">
        <v>32</v>
      </c>
      <c r="O891" s="7" t="s">
        <v>32</v>
      </c>
      <c r="P891" s="35"/>
      <c r="Q891" s="65">
        <f t="shared" si="211"/>
        <v>38</v>
      </c>
      <c r="R891" s="36">
        <f t="shared" si="212"/>
        <v>38</v>
      </c>
      <c r="S891" s="36">
        <f t="shared" si="213"/>
        <v>38</v>
      </c>
      <c r="T891" s="36">
        <f t="shared" si="214"/>
        <v>38</v>
      </c>
      <c r="U891" s="36">
        <f t="shared" si="225"/>
        <v>40.793999999999997</v>
      </c>
      <c r="V891" s="36">
        <f t="shared" si="215"/>
        <v>38.752400000000002</v>
      </c>
      <c r="W891" s="36">
        <f t="shared" si="216"/>
        <v>38</v>
      </c>
      <c r="X891" s="36">
        <f t="shared" si="217"/>
        <v>38</v>
      </c>
      <c r="Y891" s="36">
        <f t="shared" si="218"/>
        <v>38</v>
      </c>
      <c r="Z891" s="36">
        <f t="shared" si="219"/>
        <v>38</v>
      </c>
      <c r="AA891" s="36">
        <f t="shared" si="220"/>
        <v>38</v>
      </c>
      <c r="AB891" s="66">
        <f t="shared" si="221"/>
        <v>38</v>
      </c>
      <c r="AC891" s="19">
        <f t="shared" si="222"/>
        <v>806</v>
      </c>
      <c r="AD891" s="20">
        <f t="shared" si="223"/>
        <v>1612</v>
      </c>
      <c r="AE891" s="192">
        <f t="shared" si="224"/>
        <v>459.54639999999995</v>
      </c>
    </row>
    <row r="892" spans="1:31" ht="15.4" x14ac:dyDescent="0.45">
      <c r="A892" s="4">
        <v>1</v>
      </c>
      <c r="B892" s="85" t="s">
        <v>38</v>
      </c>
      <c r="C892" s="91">
        <f t="shared" si="210"/>
        <v>0</v>
      </c>
      <c r="D892" s="5" t="s">
        <v>32</v>
      </c>
      <c r="E892" s="5" t="s">
        <v>32</v>
      </c>
      <c r="F892" s="5" t="s">
        <v>32</v>
      </c>
      <c r="G892" s="5" t="s">
        <v>32</v>
      </c>
      <c r="H892" s="5">
        <v>1990</v>
      </c>
      <c r="I892" s="5">
        <v>1300</v>
      </c>
      <c r="J892" s="5">
        <v>520</v>
      </c>
      <c r="K892" s="5">
        <v>830</v>
      </c>
      <c r="L892" s="52">
        <v>350</v>
      </c>
      <c r="M892" s="5">
        <v>580</v>
      </c>
      <c r="N892" s="5">
        <v>334</v>
      </c>
      <c r="O892" s="7" t="s">
        <v>32</v>
      </c>
      <c r="P892" s="35"/>
      <c r="Q892" s="65">
        <f t="shared" si="211"/>
        <v>38</v>
      </c>
      <c r="R892" s="36">
        <f t="shared" si="212"/>
        <v>38</v>
      </c>
      <c r="S892" s="36">
        <f t="shared" si="213"/>
        <v>38</v>
      </c>
      <c r="T892" s="36">
        <f t="shared" si="214"/>
        <v>38</v>
      </c>
      <c r="U892" s="36">
        <f t="shared" si="225"/>
        <v>42.378</v>
      </c>
      <c r="V892" s="36">
        <f t="shared" si="215"/>
        <v>40.86</v>
      </c>
      <c r="W892" s="36">
        <f t="shared" si="216"/>
        <v>39.143999999999998</v>
      </c>
      <c r="X892" s="36">
        <f t="shared" si="217"/>
        <v>39.826000000000001</v>
      </c>
      <c r="Y892" s="36">
        <f t="shared" si="218"/>
        <v>38.770000000000003</v>
      </c>
      <c r="Z892" s="36">
        <f t="shared" si="219"/>
        <v>39.276000000000003</v>
      </c>
      <c r="AA892" s="36">
        <f t="shared" si="220"/>
        <v>38.7348</v>
      </c>
      <c r="AB892" s="66">
        <f t="shared" si="221"/>
        <v>38</v>
      </c>
      <c r="AC892" s="19">
        <f t="shared" si="222"/>
        <v>843.42857142857144</v>
      </c>
      <c r="AD892" s="20">
        <f t="shared" si="223"/>
        <v>5904</v>
      </c>
      <c r="AE892" s="192">
        <f t="shared" si="224"/>
        <v>468.98880000000003</v>
      </c>
    </row>
    <row r="893" spans="1:31" ht="15.4" x14ac:dyDescent="0.45">
      <c r="A893" s="4">
        <v>1</v>
      </c>
      <c r="B893" s="85" t="s">
        <v>39</v>
      </c>
      <c r="C893" s="91">
        <f t="shared" si="210"/>
        <v>0</v>
      </c>
      <c r="D893" s="5" t="s">
        <v>32</v>
      </c>
      <c r="E893" s="5" t="s">
        <v>32</v>
      </c>
      <c r="F893" s="5" t="s">
        <v>32</v>
      </c>
      <c r="G893" s="5" t="s">
        <v>32</v>
      </c>
      <c r="H893" s="5" t="s">
        <v>32</v>
      </c>
      <c r="I893" s="5" t="s">
        <v>32</v>
      </c>
      <c r="J893" s="5" t="s">
        <v>32</v>
      </c>
      <c r="K893" s="5" t="s">
        <v>32</v>
      </c>
      <c r="L893" s="52" t="s">
        <v>32</v>
      </c>
      <c r="M893" s="5" t="s">
        <v>32</v>
      </c>
      <c r="N893" s="5" t="s">
        <v>32</v>
      </c>
      <c r="O893" s="7" t="s">
        <v>32</v>
      </c>
      <c r="P893" s="35"/>
      <c r="Q893" s="65">
        <f t="shared" si="211"/>
        <v>38</v>
      </c>
      <c r="R893" s="36">
        <f t="shared" si="212"/>
        <v>38</v>
      </c>
      <c r="S893" s="36">
        <f t="shared" si="213"/>
        <v>38</v>
      </c>
      <c r="T893" s="36">
        <f t="shared" si="214"/>
        <v>38</v>
      </c>
      <c r="U893" s="36">
        <f t="shared" si="225"/>
        <v>38</v>
      </c>
      <c r="V893" s="36">
        <f t="shared" si="215"/>
        <v>38</v>
      </c>
      <c r="W893" s="36">
        <f t="shared" si="216"/>
        <v>38</v>
      </c>
      <c r="X893" s="36">
        <f t="shared" si="217"/>
        <v>38</v>
      </c>
      <c r="Y893" s="36">
        <f t="shared" si="218"/>
        <v>38</v>
      </c>
      <c r="Z893" s="36">
        <f t="shared" si="219"/>
        <v>38</v>
      </c>
      <c r="AA893" s="36">
        <f t="shared" si="220"/>
        <v>38</v>
      </c>
      <c r="AB893" s="66">
        <f t="shared" si="221"/>
        <v>38</v>
      </c>
      <c r="AC893" s="19" t="str">
        <f t="shared" si="222"/>
        <v/>
      </c>
      <c r="AD893" s="20">
        <f t="shared" si="223"/>
        <v>0</v>
      </c>
      <c r="AE893" s="192">
        <f t="shared" si="224"/>
        <v>456</v>
      </c>
    </row>
    <row r="894" spans="1:31" ht="15.4" x14ac:dyDescent="0.45">
      <c r="A894" s="4">
        <v>1</v>
      </c>
      <c r="B894" s="85" t="s">
        <v>40</v>
      </c>
      <c r="C894" s="91">
        <f t="shared" si="210"/>
        <v>0</v>
      </c>
      <c r="D894" s="5" t="s">
        <v>32</v>
      </c>
      <c r="E894" s="5" t="s">
        <v>32</v>
      </c>
      <c r="F894" s="5" t="s">
        <v>32</v>
      </c>
      <c r="G894" s="5" t="s">
        <v>32</v>
      </c>
      <c r="H894" s="5">
        <v>2110</v>
      </c>
      <c r="I894" s="5">
        <v>160</v>
      </c>
      <c r="J894" s="5">
        <v>30</v>
      </c>
      <c r="K894" s="5">
        <v>30</v>
      </c>
      <c r="L894" s="52">
        <v>7170</v>
      </c>
      <c r="M894" s="5" t="s">
        <v>32</v>
      </c>
      <c r="N894" s="5">
        <v>1238</v>
      </c>
      <c r="O894" s="7" t="s">
        <v>32</v>
      </c>
      <c r="P894" s="35"/>
      <c r="Q894" s="65">
        <f t="shared" si="211"/>
        <v>38</v>
      </c>
      <c r="R894" s="36">
        <f t="shared" si="212"/>
        <v>38</v>
      </c>
      <c r="S894" s="36">
        <f t="shared" si="213"/>
        <v>38</v>
      </c>
      <c r="T894" s="36">
        <f t="shared" si="214"/>
        <v>38</v>
      </c>
      <c r="U894" s="36">
        <f t="shared" si="225"/>
        <v>42.642000000000003</v>
      </c>
      <c r="V894" s="36">
        <f t="shared" si="215"/>
        <v>38.351999999999997</v>
      </c>
      <c r="W894" s="36">
        <f t="shared" si="216"/>
        <v>38.066000000000003</v>
      </c>
      <c r="X894" s="36">
        <f t="shared" si="217"/>
        <v>38.066000000000003</v>
      </c>
      <c r="Y894" s="36">
        <f t="shared" si="218"/>
        <v>53.774000000000001</v>
      </c>
      <c r="Z894" s="36">
        <f t="shared" si="219"/>
        <v>38</v>
      </c>
      <c r="AA894" s="36">
        <f t="shared" si="220"/>
        <v>40.723599999999998</v>
      </c>
      <c r="AB894" s="66">
        <f t="shared" si="221"/>
        <v>38</v>
      </c>
      <c r="AC894" s="19">
        <f t="shared" si="222"/>
        <v>1789.6666666666667</v>
      </c>
      <c r="AD894" s="20">
        <f t="shared" si="223"/>
        <v>10738</v>
      </c>
      <c r="AE894" s="192">
        <f t="shared" si="224"/>
        <v>479.62359999999995</v>
      </c>
    </row>
    <row r="895" spans="1:31" ht="15.4" x14ac:dyDescent="0.45">
      <c r="A895" s="4">
        <v>1</v>
      </c>
      <c r="B895" s="85">
        <v>86691135</v>
      </c>
      <c r="C895" s="91">
        <f t="shared" si="210"/>
        <v>1</v>
      </c>
      <c r="D895" s="5"/>
      <c r="E895" s="5"/>
      <c r="F895" s="5"/>
      <c r="G895" s="5"/>
      <c r="H895" s="5"/>
      <c r="I895" s="5"/>
      <c r="J895" s="5"/>
      <c r="K895" s="5"/>
      <c r="L895" s="52"/>
      <c r="M895" s="5"/>
      <c r="N895" s="5"/>
      <c r="O895" s="7"/>
      <c r="P895" s="35"/>
      <c r="Q895" s="94">
        <v>38.006837837837836</v>
      </c>
      <c r="R895" s="95">
        <v>38.230013851351352</v>
      </c>
      <c r="S895" s="95">
        <v>38.065398198198203</v>
      </c>
      <c r="T895" s="95">
        <v>38.107424549549549</v>
      </c>
      <c r="U895" s="95">
        <v>87.24</v>
      </c>
      <c r="V895" s="95">
        <v>78.978604391891906</v>
      </c>
      <c r="W895" s="95">
        <v>102.49371338963972</v>
      </c>
      <c r="X895" s="95">
        <v>101.37448912162164</v>
      </c>
      <c r="Y895" s="95">
        <v>164.09016621621598</v>
      </c>
      <c r="Z895" s="95">
        <v>112.44257551801802</v>
      </c>
      <c r="AA895" s="95">
        <v>64.752617522522527</v>
      </c>
      <c r="AB895" s="96">
        <v>38.117744594594591</v>
      </c>
      <c r="AC895" s="19" t="str">
        <f t="shared" si="222"/>
        <v/>
      </c>
      <c r="AD895" s="20">
        <f t="shared" si="223"/>
        <v>0</v>
      </c>
      <c r="AE895" s="192">
        <f t="shared" si="224"/>
        <v>901.89958519144125</v>
      </c>
    </row>
    <row r="896" spans="1:31" ht="15.4" x14ac:dyDescent="0.45">
      <c r="A896" s="4">
        <v>1</v>
      </c>
      <c r="B896" s="85">
        <v>86691149</v>
      </c>
      <c r="C896" s="91">
        <f t="shared" si="210"/>
        <v>1</v>
      </c>
      <c r="D896" s="5"/>
      <c r="E896" s="5"/>
      <c r="F896" s="5"/>
      <c r="G896" s="5"/>
      <c r="H896" s="5"/>
      <c r="I896" s="5"/>
      <c r="J896" s="5"/>
      <c r="K896" s="5"/>
      <c r="L896" s="52"/>
      <c r="M896" s="5"/>
      <c r="N896" s="5"/>
      <c r="O896" s="7"/>
      <c r="P896" s="35"/>
      <c r="Q896" s="94">
        <v>38.006837837837836</v>
      </c>
      <c r="R896" s="95">
        <v>38.230013851351352</v>
      </c>
      <c r="S896" s="95">
        <v>38.065398198198203</v>
      </c>
      <c r="T896" s="95">
        <v>38.107424549549549</v>
      </c>
      <c r="U896" s="95">
        <v>87.24</v>
      </c>
      <c r="V896" s="95">
        <v>78.978604391891906</v>
      </c>
      <c r="W896" s="95">
        <v>102.49371338963972</v>
      </c>
      <c r="X896" s="95">
        <v>101.37448912162164</v>
      </c>
      <c r="Y896" s="95">
        <v>164.09016621621598</v>
      </c>
      <c r="Z896" s="95">
        <v>112.44257551801802</v>
      </c>
      <c r="AA896" s="95">
        <v>64.752617522522527</v>
      </c>
      <c r="AB896" s="96">
        <v>38.117744594594591</v>
      </c>
      <c r="AC896" s="19" t="str">
        <f t="shared" si="222"/>
        <v/>
      </c>
      <c r="AD896" s="20">
        <f t="shared" si="223"/>
        <v>0</v>
      </c>
      <c r="AE896" s="192">
        <f t="shared" si="224"/>
        <v>901.89958519144125</v>
      </c>
    </row>
    <row r="897" spans="1:31" ht="15.4" x14ac:dyDescent="0.45">
      <c r="A897" s="4">
        <v>1</v>
      </c>
      <c r="B897" s="85">
        <v>87274371</v>
      </c>
      <c r="C897" s="91">
        <f t="shared" si="210"/>
        <v>1</v>
      </c>
      <c r="D897" s="5"/>
      <c r="E897" s="5"/>
      <c r="F897" s="5"/>
      <c r="G897" s="5"/>
      <c r="H897" s="5"/>
      <c r="I897" s="5"/>
      <c r="J897" s="5"/>
      <c r="K897" s="5"/>
      <c r="L897" s="52"/>
      <c r="M897" s="5"/>
      <c r="N897" s="5"/>
      <c r="O897" s="7"/>
      <c r="P897" s="35"/>
      <c r="Q897" s="94">
        <v>38.006837837837836</v>
      </c>
      <c r="R897" s="95">
        <v>38.230013851351352</v>
      </c>
      <c r="S897" s="95">
        <v>38.065398198198203</v>
      </c>
      <c r="T897" s="95">
        <v>38.107424549549549</v>
      </c>
      <c r="U897" s="95">
        <v>87.24</v>
      </c>
      <c r="V897" s="95">
        <v>78.978604391891906</v>
      </c>
      <c r="W897" s="95">
        <v>102.49371338963972</v>
      </c>
      <c r="X897" s="95">
        <v>101.37448912162164</v>
      </c>
      <c r="Y897" s="95">
        <v>164.09016621621598</v>
      </c>
      <c r="Z897" s="95">
        <v>112.44257551801802</v>
      </c>
      <c r="AA897" s="95">
        <v>64.752617522522527</v>
      </c>
      <c r="AB897" s="96">
        <v>38.117744594594591</v>
      </c>
      <c r="AC897" s="19" t="str">
        <f t="shared" si="222"/>
        <v/>
      </c>
      <c r="AD897" s="20">
        <f t="shared" si="223"/>
        <v>0</v>
      </c>
      <c r="AE897" s="192">
        <f t="shared" si="224"/>
        <v>901.89958519144125</v>
      </c>
    </row>
    <row r="898" spans="1:31" ht="15.4" x14ac:dyDescent="0.45">
      <c r="A898" s="4">
        <v>1</v>
      </c>
      <c r="B898" s="85">
        <v>87274372</v>
      </c>
      <c r="C898" s="91">
        <f t="shared" si="210"/>
        <v>1</v>
      </c>
      <c r="D898" s="5"/>
      <c r="E898" s="5"/>
      <c r="F898" s="5"/>
      <c r="G898" s="5"/>
      <c r="H898" s="5"/>
      <c r="I898" s="5"/>
      <c r="J898" s="5"/>
      <c r="K898" s="5"/>
      <c r="L898" s="52"/>
      <c r="M898" s="5"/>
      <c r="N898" s="5"/>
      <c r="O898" s="7"/>
      <c r="P898" s="35"/>
      <c r="Q898" s="94">
        <v>38.006837837837836</v>
      </c>
      <c r="R898" s="95">
        <v>38.230013851351352</v>
      </c>
      <c r="S898" s="95">
        <v>38.065398198198203</v>
      </c>
      <c r="T898" s="95">
        <v>38.107424549549549</v>
      </c>
      <c r="U898" s="95">
        <v>87.24</v>
      </c>
      <c r="V898" s="95">
        <v>78.978604391891906</v>
      </c>
      <c r="W898" s="95">
        <v>102.49371338963972</v>
      </c>
      <c r="X898" s="95">
        <v>101.37448912162164</v>
      </c>
      <c r="Y898" s="95">
        <v>164.09016621621598</v>
      </c>
      <c r="Z898" s="95">
        <v>112.44257551801802</v>
      </c>
      <c r="AA898" s="95">
        <v>64.752617522522527</v>
      </c>
      <c r="AB898" s="96">
        <v>38.117744594594591</v>
      </c>
      <c r="AC898" s="19" t="str">
        <f t="shared" si="222"/>
        <v/>
      </c>
      <c r="AD898" s="20">
        <f t="shared" si="223"/>
        <v>0</v>
      </c>
      <c r="AE898" s="192">
        <f t="shared" si="224"/>
        <v>901.89958519144125</v>
      </c>
    </row>
    <row r="899" spans="1:31" ht="15.4" x14ac:dyDescent="0.45">
      <c r="A899" s="4">
        <v>1</v>
      </c>
      <c r="B899" s="85">
        <v>87274385</v>
      </c>
      <c r="C899" s="91">
        <f t="shared" si="210"/>
        <v>1</v>
      </c>
      <c r="D899" s="5"/>
      <c r="E899" s="5"/>
      <c r="F899" s="5"/>
      <c r="G899" s="5"/>
      <c r="H899" s="5"/>
      <c r="I899" s="5"/>
      <c r="J899" s="5"/>
      <c r="K899" s="5"/>
      <c r="L899" s="52"/>
      <c r="M899" s="5"/>
      <c r="N899" s="5"/>
      <c r="O899" s="7"/>
      <c r="P899" s="35"/>
      <c r="Q899" s="94">
        <v>38.006837837837836</v>
      </c>
      <c r="R899" s="95">
        <v>38.230013851351352</v>
      </c>
      <c r="S899" s="95">
        <v>38.065398198198203</v>
      </c>
      <c r="T899" s="95">
        <v>38.107424549549549</v>
      </c>
      <c r="U899" s="95">
        <v>87.24</v>
      </c>
      <c r="V899" s="95">
        <v>78.978604391891906</v>
      </c>
      <c r="W899" s="95">
        <v>102.49371338963972</v>
      </c>
      <c r="X899" s="95">
        <v>101.37448912162164</v>
      </c>
      <c r="Y899" s="95">
        <v>164.09016621621598</v>
      </c>
      <c r="Z899" s="95">
        <v>112.44257551801802</v>
      </c>
      <c r="AA899" s="95">
        <v>64.752617522522527</v>
      </c>
      <c r="AB899" s="96">
        <v>38.117744594594591</v>
      </c>
      <c r="AC899" s="19" t="str">
        <f t="shared" si="222"/>
        <v/>
      </c>
      <c r="AD899" s="20">
        <f t="shared" si="223"/>
        <v>0</v>
      </c>
      <c r="AE899" s="192">
        <f t="shared" si="224"/>
        <v>901.89958519144125</v>
      </c>
    </row>
    <row r="900" spans="1:31" ht="15.4" x14ac:dyDescent="0.45">
      <c r="A900" s="4">
        <v>1</v>
      </c>
      <c r="B900" s="85">
        <v>87274386</v>
      </c>
      <c r="C900" s="91">
        <f t="shared" si="210"/>
        <v>1</v>
      </c>
      <c r="D900" s="5"/>
      <c r="E900" s="5"/>
      <c r="F900" s="5"/>
      <c r="G900" s="5"/>
      <c r="H900" s="5"/>
      <c r="I900" s="5"/>
      <c r="J900" s="5"/>
      <c r="K900" s="5"/>
      <c r="L900" s="52"/>
      <c r="M900" s="5"/>
      <c r="N900" s="5"/>
      <c r="O900" s="7"/>
      <c r="P900" s="35"/>
      <c r="Q900" s="94">
        <v>38.006837837837836</v>
      </c>
      <c r="R900" s="95">
        <v>38.230013851351352</v>
      </c>
      <c r="S900" s="95">
        <v>38.065398198198203</v>
      </c>
      <c r="T900" s="95">
        <v>38.107424549549549</v>
      </c>
      <c r="U900" s="95">
        <v>87.24</v>
      </c>
      <c r="V900" s="95">
        <v>78.978604391891906</v>
      </c>
      <c r="W900" s="95">
        <v>102.49371338963972</v>
      </c>
      <c r="X900" s="95">
        <v>101.37448912162164</v>
      </c>
      <c r="Y900" s="95">
        <v>164.09016621621598</v>
      </c>
      <c r="Z900" s="95">
        <v>112.44257551801802</v>
      </c>
      <c r="AA900" s="95">
        <v>64.752617522522527</v>
      </c>
      <c r="AB900" s="96">
        <v>38.117744594594591</v>
      </c>
      <c r="AC900" s="19" t="str">
        <f t="shared" si="222"/>
        <v/>
      </c>
      <c r="AD900" s="20">
        <f t="shared" si="223"/>
        <v>0</v>
      </c>
      <c r="AE900" s="192">
        <f t="shared" si="224"/>
        <v>901.89958519144125</v>
      </c>
    </row>
    <row r="901" spans="1:31" ht="15.4" x14ac:dyDescent="0.45">
      <c r="A901" s="4">
        <v>1</v>
      </c>
      <c r="B901" s="85">
        <v>87274387</v>
      </c>
      <c r="C901" s="91">
        <f t="shared" si="210"/>
        <v>1</v>
      </c>
      <c r="D901" s="5"/>
      <c r="E901" s="5"/>
      <c r="F901" s="5"/>
      <c r="G901" s="5"/>
      <c r="H901" s="5"/>
      <c r="I901" s="5"/>
      <c r="J901" s="5"/>
      <c r="K901" s="5"/>
      <c r="L901" s="52"/>
      <c r="M901" s="5"/>
      <c r="N901" s="5"/>
      <c r="O901" s="7"/>
      <c r="P901" s="35"/>
      <c r="Q901" s="94">
        <v>38.006837837837836</v>
      </c>
      <c r="R901" s="95">
        <v>38.230013851351352</v>
      </c>
      <c r="S901" s="95">
        <v>38.065398198198203</v>
      </c>
      <c r="T901" s="95">
        <v>38.107424549549549</v>
      </c>
      <c r="U901" s="95">
        <v>87.24</v>
      </c>
      <c r="V901" s="95">
        <v>78.978604391891906</v>
      </c>
      <c r="W901" s="95">
        <v>102.49371338963972</v>
      </c>
      <c r="X901" s="95">
        <v>101.37448912162164</v>
      </c>
      <c r="Y901" s="95">
        <v>164.09016621621598</v>
      </c>
      <c r="Z901" s="95">
        <v>112.44257551801802</v>
      </c>
      <c r="AA901" s="95">
        <v>64.752617522522527</v>
      </c>
      <c r="AB901" s="96">
        <v>38.117744594594591</v>
      </c>
      <c r="AC901" s="19" t="str">
        <f t="shared" si="222"/>
        <v/>
      </c>
      <c r="AD901" s="20">
        <f t="shared" si="223"/>
        <v>0</v>
      </c>
      <c r="AE901" s="192">
        <f t="shared" si="224"/>
        <v>901.89958519144125</v>
      </c>
    </row>
    <row r="902" spans="1:31" ht="15.4" x14ac:dyDescent="0.45">
      <c r="A902" s="4">
        <v>1</v>
      </c>
      <c r="B902" s="85">
        <v>87366042</v>
      </c>
      <c r="C902" s="91">
        <f t="shared" si="210"/>
        <v>1</v>
      </c>
      <c r="D902" s="5"/>
      <c r="E902" s="5"/>
      <c r="F902" s="5"/>
      <c r="G902" s="5"/>
      <c r="H902" s="5"/>
      <c r="I902" s="5"/>
      <c r="J902" s="5"/>
      <c r="K902" s="5"/>
      <c r="L902" s="52"/>
      <c r="M902" s="5"/>
      <c r="N902" s="5"/>
      <c r="O902" s="7"/>
      <c r="P902" s="35"/>
      <c r="Q902" s="94">
        <v>38.006837837837836</v>
      </c>
      <c r="R902" s="95">
        <v>38.230013851351352</v>
      </c>
      <c r="S902" s="95">
        <v>38.065398198198203</v>
      </c>
      <c r="T902" s="95">
        <v>38.107424549549549</v>
      </c>
      <c r="U902" s="95">
        <v>87.24</v>
      </c>
      <c r="V902" s="95">
        <v>78.978604391891906</v>
      </c>
      <c r="W902" s="95">
        <v>102.49371338963972</v>
      </c>
      <c r="X902" s="95">
        <v>101.37448912162164</v>
      </c>
      <c r="Y902" s="95">
        <v>164.09016621621598</v>
      </c>
      <c r="Z902" s="95">
        <v>112.44257551801802</v>
      </c>
      <c r="AA902" s="95">
        <v>64.752617522522527</v>
      </c>
      <c r="AB902" s="96">
        <v>38.117744594594591</v>
      </c>
      <c r="AC902" s="19" t="str">
        <f t="shared" si="222"/>
        <v/>
      </c>
      <c r="AD902" s="20">
        <f t="shared" si="223"/>
        <v>0</v>
      </c>
      <c r="AE902" s="192">
        <f t="shared" si="224"/>
        <v>901.89958519144125</v>
      </c>
    </row>
    <row r="903" spans="1:31" ht="15.4" x14ac:dyDescent="0.45">
      <c r="A903" s="4">
        <v>1</v>
      </c>
      <c r="B903" s="85">
        <v>87366043</v>
      </c>
      <c r="C903" s="91">
        <f t="shared" ref="C903:C966" si="226">COUNTIF($AU$7:$AU$118,B903)</f>
        <v>1</v>
      </c>
      <c r="D903" s="5"/>
      <c r="E903" s="5"/>
      <c r="F903" s="5"/>
      <c r="G903" s="5"/>
      <c r="H903" s="5"/>
      <c r="I903" s="5"/>
      <c r="J903" s="5"/>
      <c r="K903" s="5"/>
      <c r="L903" s="52"/>
      <c r="M903" s="5"/>
      <c r="N903" s="5"/>
      <c r="O903" s="7"/>
      <c r="P903" s="35"/>
      <c r="Q903" s="94">
        <v>38.006837837837836</v>
      </c>
      <c r="R903" s="95">
        <v>38.230013851351352</v>
      </c>
      <c r="S903" s="95">
        <v>38.065398198198203</v>
      </c>
      <c r="T903" s="95">
        <v>38.107424549549549</v>
      </c>
      <c r="U903" s="95">
        <v>87.24</v>
      </c>
      <c r="V903" s="95">
        <v>78.978604391891906</v>
      </c>
      <c r="W903" s="95">
        <v>102.49371338963972</v>
      </c>
      <c r="X903" s="95">
        <v>101.37448912162164</v>
      </c>
      <c r="Y903" s="95">
        <v>164.09016621621598</v>
      </c>
      <c r="Z903" s="95">
        <v>112.44257551801802</v>
      </c>
      <c r="AA903" s="95">
        <v>64.752617522522527</v>
      </c>
      <c r="AB903" s="96">
        <v>38.117744594594591</v>
      </c>
      <c r="AC903" s="19" t="str">
        <f t="shared" ref="AC903:AC966" si="227">IFERROR(AVERAGE(D903:O903),"")</f>
        <v/>
      </c>
      <c r="AD903" s="20">
        <f t="shared" ref="AD903:AD966" si="228">SUM(D903:O903)</f>
        <v>0</v>
      </c>
      <c r="AE903" s="192">
        <f t="shared" ref="AE903:AE966" si="229">SUM(Q903:AB903)</f>
        <v>901.89958519144125</v>
      </c>
    </row>
    <row r="904" spans="1:31" ht="15.4" x14ac:dyDescent="0.45">
      <c r="A904" s="4">
        <v>1</v>
      </c>
      <c r="B904" s="85">
        <v>87366044</v>
      </c>
      <c r="C904" s="91">
        <f t="shared" si="226"/>
        <v>1</v>
      </c>
      <c r="D904" s="5"/>
      <c r="E904" s="5"/>
      <c r="F904" s="5"/>
      <c r="G904" s="5"/>
      <c r="H904" s="5"/>
      <c r="I904" s="5"/>
      <c r="J904" s="5"/>
      <c r="K904" s="5"/>
      <c r="L904" s="52"/>
      <c r="M904" s="5"/>
      <c r="N904" s="5"/>
      <c r="O904" s="7"/>
      <c r="P904" s="35"/>
      <c r="Q904" s="94">
        <v>38.006837837837836</v>
      </c>
      <c r="R904" s="95">
        <v>38.230013851351352</v>
      </c>
      <c r="S904" s="95">
        <v>38.065398198198203</v>
      </c>
      <c r="T904" s="95">
        <v>38.107424549549549</v>
      </c>
      <c r="U904" s="95">
        <v>87.24</v>
      </c>
      <c r="V904" s="95">
        <v>78.978604391891906</v>
      </c>
      <c r="W904" s="95">
        <v>102.49371338963972</v>
      </c>
      <c r="X904" s="95">
        <v>101.37448912162164</v>
      </c>
      <c r="Y904" s="95">
        <v>164.09016621621598</v>
      </c>
      <c r="Z904" s="95">
        <v>112.44257551801802</v>
      </c>
      <c r="AA904" s="95">
        <v>64.752617522522527</v>
      </c>
      <c r="AB904" s="96">
        <v>38.117744594594591</v>
      </c>
      <c r="AC904" s="19" t="str">
        <f t="shared" si="227"/>
        <v/>
      </c>
      <c r="AD904" s="20">
        <f t="shared" si="228"/>
        <v>0</v>
      </c>
      <c r="AE904" s="192">
        <f t="shared" si="229"/>
        <v>901.89958519144125</v>
      </c>
    </row>
    <row r="905" spans="1:31" ht="15.4" x14ac:dyDescent="0.45">
      <c r="A905" s="4">
        <v>1</v>
      </c>
      <c r="B905" s="85">
        <v>87366045</v>
      </c>
      <c r="C905" s="91">
        <f t="shared" si="226"/>
        <v>1</v>
      </c>
      <c r="D905" s="5"/>
      <c r="E905" s="5"/>
      <c r="F905" s="5"/>
      <c r="G905" s="5"/>
      <c r="H905" s="5"/>
      <c r="I905" s="5"/>
      <c r="J905" s="5"/>
      <c r="K905" s="5"/>
      <c r="L905" s="52"/>
      <c r="M905" s="5"/>
      <c r="N905" s="5"/>
      <c r="O905" s="7"/>
      <c r="P905" s="35"/>
      <c r="Q905" s="94">
        <v>38.006837837837836</v>
      </c>
      <c r="R905" s="95">
        <v>38.230013851351352</v>
      </c>
      <c r="S905" s="95">
        <v>38.065398198198203</v>
      </c>
      <c r="T905" s="95">
        <v>38.107424549549549</v>
      </c>
      <c r="U905" s="95">
        <v>87.24</v>
      </c>
      <c r="V905" s="95">
        <v>78.978604391891906</v>
      </c>
      <c r="W905" s="95">
        <v>102.49371338963972</v>
      </c>
      <c r="X905" s="95">
        <v>101.37448912162164</v>
      </c>
      <c r="Y905" s="95">
        <v>164.09016621621598</v>
      </c>
      <c r="Z905" s="95">
        <v>112.44257551801802</v>
      </c>
      <c r="AA905" s="95">
        <v>64.752617522522527</v>
      </c>
      <c r="AB905" s="96">
        <v>38.117744594594591</v>
      </c>
      <c r="AC905" s="19" t="str">
        <f t="shared" si="227"/>
        <v/>
      </c>
      <c r="AD905" s="20">
        <f t="shared" si="228"/>
        <v>0</v>
      </c>
      <c r="AE905" s="192">
        <f t="shared" si="229"/>
        <v>901.89958519144125</v>
      </c>
    </row>
    <row r="906" spans="1:31" ht="15.4" x14ac:dyDescent="0.45">
      <c r="A906" s="4">
        <v>1</v>
      </c>
      <c r="B906" s="85">
        <v>87366046</v>
      </c>
      <c r="C906" s="91">
        <f t="shared" si="226"/>
        <v>1</v>
      </c>
      <c r="D906" s="5"/>
      <c r="E906" s="5"/>
      <c r="F906" s="5"/>
      <c r="G906" s="5"/>
      <c r="H906" s="5"/>
      <c r="I906" s="5"/>
      <c r="J906" s="5"/>
      <c r="K906" s="5"/>
      <c r="L906" s="52"/>
      <c r="M906" s="5"/>
      <c r="N906" s="5"/>
      <c r="O906" s="7"/>
      <c r="P906" s="35"/>
      <c r="Q906" s="94">
        <v>38.006837837837836</v>
      </c>
      <c r="R906" s="95">
        <v>38.230013851351352</v>
      </c>
      <c r="S906" s="95">
        <v>38.065398198198203</v>
      </c>
      <c r="T906" s="95">
        <v>38.107424549549549</v>
      </c>
      <c r="U906" s="95">
        <v>87.24</v>
      </c>
      <c r="V906" s="95">
        <v>78.978604391891906</v>
      </c>
      <c r="W906" s="95">
        <v>102.49371338963972</v>
      </c>
      <c r="X906" s="95">
        <v>101.37448912162164</v>
      </c>
      <c r="Y906" s="95">
        <v>164.09016621621598</v>
      </c>
      <c r="Z906" s="95">
        <v>112.44257551801802</v>
      </c>
      <c r="AA906" s="95">
        <v>64.752617522522527</v>
      </c>
      <c r="AB906" s="96">
        <v>38.117744594594591</v>
      </c>
      <c r="AC906" s="19" t="str">
        <f t="shared" si="227"/>
        <v/>
      </c>
      <c r="AD906" s="20">
        <f t="shared" si="228"/>
        <v>0</v>
      </c>
      <c r="AE906" s="192">
        <f t="shared" si="229"/>
        <v>901.89958519144125</v>
      </c>
    </row>
    <row r="907" spans="1:31" ht="15.4" x14ac:dyDescent="0.45">
      <c r="A907" s="4">
        <v>1</v>
      </c>
      <c r="B907" s="85">
        <v>87366047</v>
      </c>
      <c r="C907" s="91">
        <f t="shared" si="226"/>
        <v>1</v>
      </c>
      <c r="D907" s="5"/>
      <c r="E907" s="5"/>
      <c r="F907" s="5"/>
      <c r="G907" s="5"/>
      <c r="H907" s="5"/>
      <c r="I907" s="5"/>
      <c r="J907" s="5"/>
      <c r="K907" s="5"/>
      <c r="L907" s="52"/>
      <c r="M907" s="5"/>
      <c r="N907" s="5"/>
      <c r="O907" s="7"/>
      <c r="P907" s="35"/>
      <c r="Q907" s="94">
        <v>38.006837837837836</v>
      </c>
      <c r="R907" s="95">
        <v>38.230013851351352</v>
      </c>
      <c r="S907" s="95">
        <v>38.065398198198203</v>
      </c>
      <c r="T907" s="95">
        <v>38.107424549549549</v>
      </c>
      <c r="U907" s="95">
        <v>87.24</v>
      </c>
      <c r="V907" s="95">
        <v>78.978604391891906</v>
      </c>
      <c r="W907" s="95">
        <v>102.49371338963972</v>
      </c>
      <c r="X907" s="95">
        <v>101.37448912162164</v>
      </c>
      <c r="Y907" s="95">
        <v>164.09016621621598</v>
      </c>
      <c r="Z907" s="95">
        <v>112.44257551801802</v>
      </c>
      <c r="AA907" s="95">
        <v>64.752617522522527</v>
      </c>
      <c r="AB907" s="96">
        <v>38.117744594594591</v>
      </c>
      <c r="AC907" s="19" t="str">
        <f t="shared" si="227"/>
        <v/>
      </c>
      <c r="AD907" s="20">
        <f t="shared" si="228"/>
        <v>0</v>
      </c>
      <c r="AE907" s="192">
        <f t="shared" si="229"/>
        <v>901.89958519144125</v>
      </c>
    </row>
    <row r="908" spans="1:31" ht="15.4" x14ac:dyDescent="0.45">
      <c r="A908" s="4">
        <v>1</v>
      </c>
      <c r="B908" s="85">
        <v>87366060</v>
      </c>
      <c r="C908" s="91">
        <f t="shared" si="226"/>
        <v>1</v>
      </c>
      <c r="D908" s="5"/>
      <c r="E908" s="5"/>
      <c r="F908" s="5"/>
      <c r="G908" s="5"/>
      <c r="H908" s="5"/>
      <c r="I908" s="5"/>
      <c r="J908" s="5"/>
      <c r="K908" s="5"/>
      <c r="L908" s="52"/>
      <c r="M908" s="5"/>
      <c r="N908" s="5"/>
      <c r="O908" s="7"/>
      <c r="P908" s="35"/>
      <c r="Q908" s="94">
        <v>38.006837837837836</v>
      </c>
      <c r="R908" s="95">
        <v>38.230013851351352</v>
      </c>
      <c r="S908" s="95">
        <v>38.065398198198203</v>
      </c>
      <c r="T908" s="95">
        <v>38.107424549549549</v>
      </c>
      <c r="U908" s="95">
        <v>87.24</v>
      </c>
      <c r="V908" s="95">
        <v>78.978604391891906</v>
      </c>
      <c r="W908" s="95">
        <v>102.49371338963972</v>
      </c>
      <c r="X908" s="95">
        <v>101.37448912162164</v>
      </c>
      <c r="Y908" s="95">
        <v>164.09016621621598</v>
      </c>
      <c r="Z908" s="95">
        <v>112.44257551801802</v>
      </c>
      <c r="AA908" s="95">
        <v>64.752617522522527</v>
      </c>
      <c r="AB908" s="96">
        <v>38.117744594594591</v>
      </c>
      <c r="AC908" s="19" t="str">
        <f t="shared" si="227"/>
        <v/>
      </c>
      <c r="AD908" s="20">
        <f t="shared" si="228"/>
        <v>0</v>
      </c>
      <c r="AE908" s="192">
        <f t="shared" si="229"/>
        <v>901.89958519144125</v>
      </c>
    </row>
    <row r="909" spans="1:31" ht="15.4" x14ac:dyDescent="0.45">
      <c r="A909" s="4">
        <v>1</v>
      </c>
      <c r="B909" s="85">
        <v>87366061</v>
      </c>
      <c r="C909" s="91">
        <f t="shared" si="226"/>
        <v>1</v>
      </c>
      <c r="D909" s="5"/>
      <c r="E909" s="5"/>
      <c r="F909" s="5"/>
      <c r="G909" s="5"/>
      <c r="H909" s="5"/>
      <c r="I909" s="5"/>
      <c r="J909" s="5"/>
      <c r="K909" s="5"/>
      <c r="L909" s="52"/>
      <c r="M909" s="5"/>
      <c r="N909" s="5"/>
      <c r="O909" s="7"/>
      <c r="P909" s="35"/>
      <c r="Q909" s="94">
        <v>38.006837837837836</v>
      </c>
      <c r="R909" s="95">
        <v>38.230013851351352</v>
      </c>
      <c r="S909" s="95">
        <v>38.065398198198203</v>
      </c>
      <c r="T909" s="95">
        <v>38.107424549549549</v>
      </c>
      <c r="U909" s="95">
        <v>87.24</v>
      </c>
      <c r="V909" s="95">
        <v>78.978604391891906</v>
      </c>
      <c r="W909" s="95">
        <v>102.49371338963972</v>
      </c>
      <c r="X909" s="95">
        <v>101.37448912162164</v>
      </c>
      <c r="Y909" s="95">
        <v>164.09016621621598</v>
      </c>
      <c r="Z909" s="95">
        <v>112.44257551801802</v>
      </c>
      <c r="AA909" s="95">
        <v>64.752617522522527</v>
      </c>
      <c r="AB909" s="96">
        <v>38.117744594594591</v>
      </c>
      <c r="AC909" s="19" t="str">
        <f t="shared" si="227"/>
        <v/>
      </c>
      <c r="AD909" s="20">
        <f t="shared" si="228"/>
        <v>0</v>
      </c>
      <c r="AE909" s="192">
        <f t="shared" si="229"/>
        <v>901.89958519144125</v>
      </c>
    </row>
    <row r="910" spans="1:31" ht="15.4" x14ac:dyDescent="0.45">
      <c r="A910" s="4">
        <v>1</v>
      </c>
      <c r="B910" s="85">
        <v>87366062</v>
      </c>
      <c r="C910" s="91">
        <f t="shared" si="226"/>
        <v>1</v>
      </c>
      <c r="D910" s="5"/>
      <c r="E910" s="5"/>
      <c r="F910" s="5"/>
      <c r="G910" s="5"/>
      <c r="H910" s="5"/>
      <c r="I910" s="5"/>
      <c r="J910" s="5"/>
      <c r="K910" s="5"/>
      <c r="L910" s="52"/>
      <c r="M910" s="5"/>
      <c r="N910" s="5"/>
      <c r="O910" s="7"/>
      <c r="P910" s="35"/>
      <c r="Q910" s="94">
        <v>38.006837837837836</v>
      </c>
      <c r="R910" s="95">
        <v>38.230013851351352</v>
      </c>
      <c r="S910" s="95">
        <v>38.065398198198203</v>
      </c>
      <c r="T910" s="95">
        <v>38.107424549549549</v>
      </c>
      <c r="U910" s="95">
        <v>87.24</v>
      </c>
      <c r="V910" s="95">
        <v>78.978604391891906</v>
      </c>
      <c r="W910" s="95">
        <v>102.49371338963972</v>
      </c>
      <c r="X910" s="95">
        <v>101.37448912162164</v>
      </c>
      <c r="Y910" s="95">
        <v>164.09016621621598</v>
      </c>
      <c r="Z910" s="95">
        <v>112.44257551801802</v>
      </c>
      <c r="AA910" s="95">
        <v>64.752617522522527</v>
      </c>
      <c r="AB910" s="96">
        <v>38.117744594594591</v>
      </c>
      <c r="AC910" s="19" t="str">
        <f t="shared" si="227"/>
        <v/>
      </c>
      <c r="AD910" s="20">
        <f t="shared" si="228"/>
        <v>0</v>
      </c>
      <c r="AE910" s="192">
        <f t="shared" si="229"/>
        <v>901.89958519144125</v>
      </c>
    </row>
    <row r="911" spans="1:31" ht="15.4" x14ac:dyDescent="0.45">
      <c r="A911" s="4">
        <v>1</v>
      </c>
      <c r="B911" s="85">
        <v>87366063</v>
      </c>
      <c r="C911" s="91">
        <f t="shared" si="226"/>
        <v>1</v>
      </c>
      <c r="D911" s="5"/>
      <c r="E911" s="5"/>
      <c r="F911" s="5"/>
      <c r="G911" s="5"/>
      <c r="H911" s="5"/>
      <c r="I911" s="5"/>
      <c r="J911" s="5"/>
      <c r="K911" s="5"/>
      <c r="L911" s="52"/>
      <c r="M911" s="5"/>
      <c r="N911" s="5"/>
      <c r="O911" s="7"/>
      <c r="P911" s="35"/>
      <c r="Q911" s="94">
        <v>38.006837837837836</v>
      </c>
      <c r="R911" s="95">
        <v>38.230013851351352</v>
      </c>
      <c r="S911" s="95">
        <v>38.065398198198203</v>
      </c>
      <c r="T911" s="95">
        <v>38.107424549549549</v>
      </c>
      <c r="U911" s="95">
        <v>87.24</v>
      </c>
      <c r="V911" s="95">
        <v>78.978604391891906</v>
      </c>
      <c r="W911" s="95">
        <v>102.49371338963972</v>
      </c>
      <c r="X911" s="95">
        <v>101.37448912162164</v>
      </c>
      <c r="Y911" s="95">
        <v>164.09016621621598</v>
      </c>
      <c r="Z911" s="95">
        <v>112.44257551801802</v>
      </c>
      <c r="AA911" s="95">
        <v>64.752617522522527</v>
      </c>
      <c r="AB911" s="96">
        <v>38.117744594594591</v>
      </c>
      <c r="AC911" s="19" t="str">
        <f t="shared" si="227"/>
        <v/>
      </c>
      <c r="AD911" s="20">
        <f t="shared" si="228"/>
        <v>0</v>
      </c>
      <c r="AE911" s="192">
        <f t="shared" si="229"/>
        <v>901.89958519144125</v>
      </c>
    </row>
    <row r="912" spans="1:31" ht="15.4" x14ac:dyDescent="0.45">
      <c r="A912" s="4">
        <v>1</v>
      </c>
      <c r="B912" s="85">
        <v>87366064</v>
      </c>
      <c r="C912" s="91">
        <f t="shared" si="226"/>
        <v>1</v>
      </c>
      <c r="D912" s="5"/>
      <c r="E912" s="5"/>
      <c r="F912" s="5"/>
      <c r="G912" s="5"/>
      <c r="H912" s="5"/>
      <c r="I912" s="5"/>
      <c r="J912" s="5"/>
      <c r="K912" s="5"/>
      <c r="L912" s="52"/>
      <c r="M912" s="5"/>
      <c r="N912" s="5"/>
      <c r="O912" s="7"/>
      <c r="P912" s="35"/>
      <c r="Q912" s="94">
        <v>38.006837837837836</v>
      </c>
      <c r="R912" s="95">
        <v>38.230013851351352</v>
      </c>
      <c r="S912" s="95">
        <v>38.065398198198203</v>
      </c>
      <c r="T912" s="95">
        <v>38.107424549549549</v>
      </c>
      <c r="U912" s="95">
        <v>87.24</v>
      </c>
      <c r="V912" s="95">
        <v>78.978604391891906</v>
      </c>
      <c r="W912" s="95">
        <v>102.49371338963972</v>
      </c>
      <c r="X912" s="95">
        <v>101.37448912162164</v>
      </c>
      <c r="Y912" s="95">
        <v>164.09016621621598</v>
      </c>
      <c r="Z912" s="95">
        <v>112.44257551801802</v>
      </c>
      <c r="AA912" s="95">
        <v>64.752617522522527</v>
      </c>
      <c r="AB912" s="96">
        <v>38.117744594594591</v>
      </c>
      <c r="AC912" s="19" t="str">
        <f t="shared" si="227"/>
        <v/>
      </c>
      <c r="AD912" s="20">
        <f t="shared" si="228"/>
        <v>0</v>
      </c>
      <c r="AE912" s="192">
        <f t="shared" si="229"/>
        <v>901.89958519144125</v>
      </c>
    </row>
    <row r="913" spans="1:31" ht="15.4" x14ac:dyDescent="0.45">
      <c r="A913" s="4">
        <v>1</v>
      </c>
      <c r="B913" s="85">
        <v>87366065</v>
      </c>
      <c r="C913" s="91">
        <f t="shared" si="226"/>
        <v>1</v>
      </c>
      <c r="D913" s="5"/>
      <c r="E913" s="5"/>
      <c r="F913" s="5"/>
      <c r="G913" s="5"/>
      <c r="H913" s="5"/>
      <c r="I913" s="5"/>
      <c r="J913" s="5"/>
      <c r="K913" s="5"/>
      <c r="L913" s="52"/>
      <c r="M913" s="5"/>
      <c r="N913" s="5"/>
      <c r="O913" s="7"/>
      <c r="P913" s="35"/>
      <c r="Q913" s="94">
        <v>38.006837837837836</v>
      </c>
      <c r="R913" s="95">
        <v>38.230013851351352</v>
      </c>
      <c r="S913" s="95">
        <v>38.065398198198203</v>
      </c>
      <c r="T913" s="95">
        <v>38.107424549549549</v>
      </c>
      <c r="U913" s="95">
        <v>87.24</v>
      </c>
      <c r="V913" s="95">
        <v>78.978604391891906</v>
      </c>
      <c r="W913" s="95">
        <v>102.49371338963972</v>
      </c>
      <c r="X913" s="95">
        <v>101.37448912162164</v>
      </c>
      <c r="Y913" s="95">
        <v>164.09016621621598</v>
      </c>
      <c r="Z913" s="95">
        <v>112.44257551801802</v>
      </c>
      <c r="AA913" s="95">
        <v>64.752617522522527</v>
      </c>
      <c r="AB913" s="96">
        <v>38.117744594594591</v>
      </c>
      <c r="AC913" s="19" t="str">
        <f t="shared" si="227"/>
        <v/>
      </c>
      <c r="AD913" s="20">
        <f t="shared" si="228"/>
        <v>0</v>
      </c>
      <c r="AE913" s="192">
        <f t="shared" si="229"/>
        <v>901.89958519144125</v>
      </c>
    </row>
    <row r="914" spans="1:31" ht="15.4" x14ac:dyDescent="0.45">
      <c r="A914" s="4">
        <v>1</v>
      </c>
      <c r="B914" s="85">
        <v>87533982</v>
      </c>
      <c r="C914" s="91">
        <f t="shared" si="226"/>
        <v>1</v>
      </c>
      <c r="D914" s="5"/>
      <c r="E914" s="5"/>
      <c r="F914" s="5"/>
      <c r="G914" s="5"/>
      <c r="H914" s="5"/>
      <c r="I914" s="5"/>
      <c r="J914" s="5"/>
      <c r="K914" s="5"/>
      <c r="L914" s="52"/>
      <c r="M914" s="5"/>
      <c r="N914" s="5"/>
      <c r="O914" s="7"/>
      <c r="P914" s="35"/>
      <c r="Q914" s="94">
        <v>38.006837837837836</v>
      </c>
      <c r="R914" s="95">
        <v>38.230013851351352</v>
      </c>
      <c r="S914" s="95">
        <v>38.065398198198203</v>
      </c>
      <c r="T914" s="95">
        <v>38.107424549549549</v>
      </c>
      <c r="U914" s="95">
        <v>87.24</v>
      </c>
      <c r="V914" s="95">
        <v>78.978604391891906</v>
      </c>
      <c r="W914" s="95">
        <v>102.49371338963972</v>
      </c>
      <c r="X914" s="95">
        <v>101.37448912162164</v>
      </c>
      <c r="Y914" s="95">
        <v>164.09016621621598</v>
      </c>
      <c r="Z914" s="95">
        <v>112.44257551801802</v>
      </c>
      <c r="AA914" s="95">
        <v>64.752617522522527</v>
      </c>
      <c r="AB914" s="96">
        <v>38.117744594594591</v>
      </c>
      <c r="AC914" s="19" t="str">
        <f t="shared" si="227"/>
        <v/>
      </c>
      <c r="AD914" s="20">
        <f t="shared" si="228"/>
        <v>0</v>
      </c>
      <c r="AE914" s="192">
        <f t="shared" si="229"/>
        <v>901.89958519144125</v>
      </c>
    </row>
    <row r="915" spans="1:31" ht="15.4" x14ac:dyDescent="0.45">
      <c r="A915" s="4">
        <v>1</v>
      </c>
      <c r="B915" s="85">
        <v>87533983</v>
      </c>
      <c r="C915" s="91">
        <f t="shared" si="226"/>
        <v>1</v>
      </c>
      <c r="D915" s="5"/>
      <c r="E915" s="5"/>
      <c r="F915" s="5"/>
      <c r="G915" s="5"/>
      <c r="H915" s="5"/>
      <c r="I915" s="5"/>
      <c r="J915" s="5"/>
      <c r="K915" s="5"/>
      <c r="L915" s="52"/>
      <c r="M915" s="5"/>
      <c r="N915" s="5"/>
      <c r="O915" s="7"/>
      <c r="P915" s="35"/>
      <c r="Q915" s="94">
        <v>38.006837837837836</v>
      </c>
      <c r="R915" s="95">
        <v>38.230013851351352</v>
      </c>
      <c r="S915" s="95">
        <v>38.065398198198203</v>
      </c>
      <c r="T915" s="95">
        <v>38.107424549549549</v>
      </c>
      <c r="U915" s="95">
        <v>87.24</v>
      </c>
      <c r="V915" s="95">
        <v>78.978604391891906</v>
      </c>
      <c r="W915" s="95">
        <v>102.49371338963972</v>
      </c>
      <c r="X915" s="95">
        <v>101.37448912162164</v>
      </c>
      <c r="Y915" s="95">
        <v>164.09016621621598</v>
      </c>
      <c r="Z915" s="95">
        <v>112.44257551801802</v>
      </c>
      <c r="AA915" s="95">
        <v>64.752617522522527</v>
      </c>
      <c r="AB915" s="96">
        <v>38.117744594594591</v>
      </c>
      <c r="AC915" s="19" t="str">
        <f t="shared" si="227"/>
        <v/>
      </c>
      <c r="AD915" s="20">
        <f t="shared" si="228"/>
        <v>0</v>
      </c>
      <c r="AE915" s="192">
        <f t="shared" si="229"/>
        <v>901.89958519144125</v>
      </c>
    </row>
    <row r="916" spans="1:31" ht="15.4" x14ac:dyDescent="0.45">
      <c r="A916" s="4">
        <v>1</v>
      </c>
      <c r="B916" s="85">
        <v>87533984</v>
      </c>
      <c r="C916" s="91">
        <f t="shared" si="226"/>
        <v>1</v>
      </c>
      <c r="D916" s="5"/>
      <c r="E916" s="5"/>
      <c r="F916" s="5"/>
      <c r="G916" s="5"/>
      <c r="H916" s="5"/>
      <c r="I916" s="5"/>
      <c r="J916" s="5"/>
      <c r="K916" s="5"/>
      <c r="L916" s="52"/>
      <c r="M916" s="5"/>
      <c r="N916" s="5"/>
      <c r="O916" s="7"/>
      <c r="P916" s="35"/>
      <c r="Q916" s="94">
        <v>38.006837837837836</v>
      </c>
      <c r="R916" s="95">
        <v>38.230013851351352</v>
      </c>
      <c r="S916" s="95">
        <v>38.065398198198203</v>
      </c>
      <c r="T916" s="95">
        <v>38.107424549549549</v>
      </c>
      <c r="U916" s="95">
        <v>87.24</v>
      </c>
      <c r="V916" s="95">
        <v>78.978604391891906</v>
      </c>
      <c r="W916" s="95">
        <v>102.49371338963972</v>
      </c>
      <c r="X916" s="95">
        <v>101.37448912162164</v>
      </c>
      <c r="Y916" s="95">
        <v>164.09016621621598</v>
      </c>
      <c r="Z916" s="95">
        <v>112.44257551801802</v>
      </c>
      <c r="AA916" s="95">
        <v>64.752617522522527</v>
      </c>
      <c r="AB916" s="96">
        <v>38.117744594594591</v>
      </c>
      <c r="AC916" s="19" t="str">
        <f t="shared" si="227"/>
        <v/>
      </c>
      <c r="AD916" s="20">
        <f t="shared" si="228"/>
        <v>0</v>
      </c>
      <c r="AE916" s="192">
        <f t="shared" si="229"/>
        <v>901.89958519144125</v>
      </c>
    </row>
    <row r="917" spans="1:31" ht="15.4" x14ac:dyDescent="0.45">
      <c r="A917" s="4">
        <v>1</v>
      </c>
      <c r="B917" s="85">
        <v>87533985</v>
      </c>
      <c r="C917" s="91">
        <f t="shared" si="226"/>
        <v>1</v>
      </c>
      <c r="D917" s="5"/>
      <c r="E917" s="5"/>
      <c r="F917" s="5"/>
      <c r="G917" s="5"/>
      <c r="H917" s="5"/>
      <c r="I917" s="5"/>
      <c r="J917" s="5"/>
      <c r="K917" s="5"/>
      <c r="L917" s="52"/>
      <c r="M917" s="5"/>
      <c r="N917" s="5"/>
      <c r="O917" s="7"/>
      <c r="P917" s="35"/>
      <c r="Q917" s="94">
        <v>38.006837837837836</v>
      </c>
      <c r="R917" s="95">
        <v>38.230013851351352</v>
      </c>
      <c r="S917" s="95">
        <v>38.065398198198203</v>
      </c>
      <c r="T917" s="95">
        <v>38.107424549549549</v>
      </c>
      <c r="U917" s="95">
        <v>87.24</v>
      </c>
      <c r="V917" s="95">
        <v>78.978604391891906</v>
      </c>
      <c r="W917" s="95">
        <v>102.49371338963972</v>
      </c>
      <c r="X917" s="95">
        <v>101.37448912162164</v>
      </c>
      <c r="Y917" s="95">
        <v>164.09016621621598</v>
      </c>
      <c r="Z917" s="95">
        <v>112.44257551801802</v>
      </c>
      <c r="AA917" s="95">
        <v>64.752617522522527</v>
      </c>
      <c r="AB917" s="96">
        <v>38.117744594594591</v>
      </c>
      <c r="AC917" s="19" t="str">
        <f t="shared" si="227"/>
        <v/>
      </c>
      <c r="AD917" s="20">
        <f t="shared" si="228"/>
        <v>0</v>
      </c>
      <c r="AE917" s="192">
        <f t="shared" si="229"/>
        <v>901.89958519144125</v>
      </c>
    </row>
    <row r="918" spans="1:31" ht="15.4" x14ac:dyDescent="0.45">
      <c r="A918" s="4">
        <v>1</v>
      </c>
      <c r="B918" s="85">
        <v>87533986</v>
      </c>
      <c r="C918" s="91">
        <f t="shared" si="226"/>
        <v>1</v>
      </c>
      <c r="D918" s="5"/>
      <c r="E918" s="5"/>
      <c r="F918" s="5"/>
      <c r="G918" s="5"/>
      <c r="H918" s="5"/>
      <c r="I918" s="5"/>
      <c r="J918" s="5"/>
      <c r="K918" s="5"/>
      <c r="L918" s="52"/>
      <c r="M918" s="5"/>
      <c r="N918" s="5"/>
      <c r="O918" s="7"/>
      <c r="P918" s="35"/>
      <c r="Q918" s="94">
        <v>38.006837837837836</v>
      </c>
      <c r="R918" s="95">
        <v>38.230013851351352</v>
      </c>
      <c r="S918" s="95">
        <v>38.065398198198203</v>
      </c>
      <c r="T918" s="95">
        <v>38.107424549549549</v>
      </c>
      <c r="U918" s="95">
        <v>87.24</v>
      </c>
      <c r="V918" s="95">
        <v>78.978604391891906</v>
      </c>
      <c r="W918" s="95">
        <v>102.49371338963972</v>
      </c>
      <c r="X918" s="95">
        <v>101.37448912162164</v>
      </c>
      <c r="Y918" s="95">
        <v>164.09016621621598</v>
      </c>
      <c r="Z918" s="95">
        <v>112.44257551801802</v>
      </c>
      <c r="AA918" s="95">
        <v>64.752617522522527</v>
      </c>
      <c r="AB918" s="96">
        <v>38.117744594594591</v>
      </c>
      <c r="AC918" s="19" t="str">
        <f t="shared" si="227"/>
        <v/>
      </c>
      <c r="AD918" s="20">
        <f t="shared" si="228"/>
        <v>0</v>
      </c>
      <c r="AE918" s="192">
        <f t="shared" si="229"/>
        <v>901.89958519144125</v>
      </c>
    </row>
    <row r="919" spans="1:31" ht="15.4" x14ac:dyDescent="0.45">
      <c r="A919" s="4">
        <v>1</v>
      </c>
      <c r="B919" s="85">
        <v>87533987</v>
      </c>
      <c r="C919" s="91">
        <f t="shared" si="226"/>
        <v>1</v>
      </c>
      <c r="D919" s="5"/>
      <c r="E919" s="5"/>
      <c r="F919" s="5"/>
      <c r="G919" s="5"/>
      <c r="H919" s="5"/>
      <c r="I919" s="5"/>
      <c r="J919" s="5"/>
      <c r="K919" s="5"/>
      <c r="L919" s="52"/>
      <c r="M919" s="5"/>
      <c r="N919" s="5"/>
      <c r="O919" s="7"/>
      <c r="P919" s="35"/>
      <c r="Q919" s="94">
        <v>38.006837837837836</v>
      </c>
      <c r="R919" s="95">
        <v>38.230013851351352</v>
      </c>
      <c r="S919" s="95">
        <v>38.065398198198203</v>
      </c>
      <c r="T919" s="95">
        <v>38.107424549549549</v>
      </c>
      <c r="U919" s="95">
        <v>87.24</v>
      </c>
      <c r="V919" s="95">
        <v>78.978604391891906</v>
      </c>
      <c r="W919" s="95">
        <v>102.49371338963972</v>
      </c>
      <c r="X919" s="95">
        <v>101.37448912162164</v>
      </c>
      <c r="Y919" s="95">
        <v>164.09016621621598</v>
      </c>
      <c r="Z919" s="95">
        <v>112.44257551801802</v>
      </c>
      <c r="AA919" s="95">
        <v>64.752617522522527</v>
      </c>
      <c r="AB919" s="96">
        <v>38.117744594594591</v>
      </c>
      <c r="AC919" s="19" t="str">
        <f t="shared" si="227"/>
        <v/>
      </c>
      <c r="AD919" s="20">
        <f t="shared" si="228"/>
        <v>0</v>
      </c>
      <c r="AE919" s="192">
        <f t="shared" si="229"/>
        <v>901.89958519144125</v>
      </c>
    </row>
    <row r="920" spans="1:31" ht="15.4" x14ac:dyDescent="0.45">
      <c r="A920" s="4">
        <v>1</v>
      </c>
      <c r="B920" s="85">
        <v>87591891</v>
      </c>
      <c r="C920" s="91">
        <f t="shared" si="226"/>
        <v>1</v>
      </c>
      <c r="D920" s="5"/>
      <c r="E920" s="5"/>
      <c r="F920" s="5"/>
      <c r="G920" s="5"/>
      <c r="H920" s="5"/>
      <c r="I920" s="5"/>
      <c r="J920" s="5"/>
      <c r="K920" s="5"/>
      <c r="L920" s="52"/>
      <c r="M920" s="5"/>
      <c r="N920" s="5"/>
      <c r="O920" s="7"/>
      <c r="P920" s="35"/>
      <c r="Q920" s="94">
        <v>38.006837837837836</v>
      </c>
      <c r="R920" s="95">
        <v>38.230013851351352</v>
      </c>
      <c r="S920" s="95">
        <v>38.065398198198203</v>
      </c>
      <c r="T920" s="95">
        <v>38.107424549549549</v>
      </c>
      <c r="U920" s="95">
        <v>87.24</v>
      </c>
      <c r="V920" s="95">
        <v>78.978604391891906</v>
      </c>
      <c r="W920" s="95">
        <v>102.49371338963972</v>
      </c>
      <c r="X920" s="95">
        <v>101.37448912162164</v>
      </c>
      <c r="Y920" s="95">
        <v>164.09016621621598</v>
      </c>
      <c r="Z920" s="95">
        <v>112.44257551801802</v>
      </c>
      <c r="AA920" s="95">
        <v>64.752617522522527</v>
      </c>
      <c r="AB920" s="96">
        <v>38.117744594594591</v>
      </c>
      <c r="AC920" s="19" t="str">
        <f t="shared" si="227"/>
        <v/>
      </c>
      <c r="AD920" s="20">
        <f t="shared" si="228"/>
        <v>0</v>
      </c>
      <c r="AE920" s="192">
        <f t="shared" si="229"/>
        <v>901.89958519144125</v>
      </c>
    </row>
    <row r="921" spans="1:31" ht="15.4" x14ac:dyDescent="0.45">
      <c r="A921" s="4">
        <v>1</v>
      </c>
      <c r="B921" s="85">
        <v>87591892</v>
      </c>
      <c r="C921" s="91">
        <f t="shared" si="226"/>
        <v>1</v>
      </c>
      <c r="D921" s="5"/>
      <c r="E921" s="5"/>
      <c r="F921" s="5"/>
      <c r="G921" s="5"/>
      <c r="H921" s="5"/>
      <c r="I921" s="5"/>
      <c r="J921" s="5"/>
      <c r="K921" s="5"/>
      <c r="L921" s="52"/>
      <c r="M921" s="5"/>
      <c r="N921" s="5"/>
      <c r="O921" s="7"/>
      <c r="P921" s="35"/>
      <c r="Q921" s="94">
        <v>38.006837837837836</v>
      </c>
      <c r="R921" s="95">
        <v>38.230013851351352</v>
      </c>
      <c r="S921" s="95">
        <v>38.065398198198203</v>
      </c>
      <c r="T921" s="95">
        <v>38.107424549549549</v>
      </c>
      <c r="U921" s="95">
        <v>87.24</v>
      </c>
      <c r="V921" s="95">
        <v>78.978604391891906</v>
      </c>
      <c r="W921" s="95">
        <v>102.49371338963972</v>
      </c>
      <c r="X921" s="95">
        <v>101.37448912162164</v>
      </c>
      <c r="Y921" s="95">
        <v>164.09016621621598</v>
      </c>
      <c r="Z921" s="95">
        <v>112.44257551801802</v>
      </c>
      <c r="AA921" s="95">
        <v>64.752617522522527</v>
      </c>
      <c r="AB921" s="96">
        <v>38.117744594594591</v>
      </c>
      <c r="AC921" s="19" t="str">
        <f t="shared" si="227"/>
        <v/>
      </c>
      <c r="AD921" s="20">
        <f t="shared" si="228"/>
        <v>0</v>
      </c>
      <c r="AE921" s="192">
        <f t="shared" si="229"/>
        <v>901.89958519144125</v>
      </c>
    </row>
    <row r="922" spans="1:31" ht="15.4" x14ac:dyDescent="0.45">
      <c r="A922" s="4">
        <v>1</v>
      </c>
      <c r="B922" s="85">
        <v>87591893</v>
      </c>
      <c r="C922" s="91">
        <f t="shared" si="226"/>
        <v>1</v>
      </c>
      <c r="D922" s="5"/>
      <c r="E922" s="5"/>
      <c r="F922" s="5"/>
      <c r="G922" s="5"/>
      <c r="H922" s="5"/>
      <c r="I922" s="5"/>
      <c r="J922" s="5"/>
      <c r="K922" s="5"/>
      <c r="L922" s="52"/>
      <c r="M922" s="5"/>
      <c r="N922" s="5"/>
      <c r="O922" s="7"/>
      <c r="P922" s="35"/>
      <c r="Q922" s="94">
        <v>38.006837837837836</v>
      </c>
      <c r="R922" s="95">
        <v>38.230013851351352</v>
      </c>
      <c r="S922" s="95">
        <v>38.065398198198203</v>
      </c>
      <c r="T922" s="95">
        <v>38.107424549549549</v>
      </c>
      <c r="U922" s="95">
        <v>87.24</v>
      </c>
      <c r="V922" s="95">
        <v>78.978604391891906</v>
      </c>
      <c r="W922" s="95">
        <v>102.49371338963972</v>
      </c>
      <c r="X922" s="95">
        <v>101.37448912162164</v>
      </c>
      <c r="Y922" s="95">
        <v>164.09016621621598</v>
      </c>
      <c r="Z922" s="95">
        <v>112.44257551801802</v>
      </c>
      <c r="AA922" s="95">
        <v>64.752617522522527</v>
      </c>
      <c r="AB922" s="96">
        <v>38.117744594594591</v>
      </c>
      <c r="AC922" s="19" t="str">
        <f t="shared" si="227"/>
        <v/>
      </c>
      <c r="AD922" s="20">
        <f t="shared" si="228"/>
        <v>0</v>
      </c>
      <c r="AE922" s="192">
        <f t="shared" si="229"/>
        <v>901.89958519144125</v>
      </c>
    </row>
    <row r="923" spans="1:31" ht="15.4" x14ac:dyDescent="0.45">
      <c r="A923" s="4">
        <v>1</v>
      </c>
      <c r="B923" s="85">
        <v>87591894</v>
      </c>
      <c r="C923" s="91">
        <f t="shared" si="226"/>
        <v>1</v>
      </c>
      <c r="D923" s="5"/>
      <c r="E923" s="5"/>
      <c r="F923" s="5"/>
      <c r="G923" s="5"/>
      <c r="H923" s="5"/>
      <c r="I923" s="5"/>
      <c r="J923" s="5"/>
      <c r="K923" s="5"/>
      <c r="L923" s="52"/>
      <c r="M923" s="5"/>
      <c r="N923" s="5"/>
      <c r="O923" s="7"/>
      <c r="P923" s="35"/>
      <c r="Q923" s="94">
        <v>38.006837837837836</v>
      </c>
      <c r="R923" s="95">
        <v>38.230013851351352</v>
      </c>
      <c r="S923" s="95">
        <v>38.065398198198203</v>
      </c>
      <c r="T923" s="95">
        <v>38.107424549549549</v>
      </c>
      <c r="U923" s="95">
        <v>87.24</v>
      </c>
      <c r="V923" s="95">
        <v>78.978604391891906</v>
      </c>
      <c r="W923" s="95">
        <v>102.49371338963972</v>
      </c>
      <c r="X923" s="95">
        <v>101.37448912162164</v>
      </c>
      <c r="Y923" s="95">
        <v>164.09016621621598</v>
      </c>
      <c r="Z923" s="95">
        <v>112.44257551801802</v>
      </c>
      <c r="AA923" s="95">
        <v>64.752617522522527</v>
      </c>
      <c r="AB923" s="96">
        <v>38.117744594594591</v>
      </c>
      <c r="AC923" s="19" t="str">
        <f t="shared" si="227"/>
        <v/>
      </c>
      <c r="AD923" s="20">
        <f t="shared" si="228"/>
        <v>0</v>
      </c>
      <c r="AE923" s="192">
        <f t="shared" si="229"/>
        <v>901.89958519144125</v>
      </c>
    </row>
    <row r="924" spans="1:31" ht="15.4" x14ac:dyDescent="0.45">
      <c r="A924" s="4">
        <v>1</v>
      </c>
      <c r="B924" s="85">
        <v>87591895</v>
      </c>
      <c r="C924" s="91">
        <f t="shared" si="226"/>
        <v>1</v>
      </c>
      <c r="D924" s="5"/>
      <c r="E924" s="5"/>
      <c r="F924" s="5"/>
      <c r="G924" s="5"/>
      <c r="H924" s="5"/>
      <c r="I924" s="5"/>
      <c r="J924" s="5"/>
      <c r="K924" s="5"/>
      <c r="L924" s="52"/>
      <c r="M924" s="5"/>
      <c r="N924" s="5"/>
      <c r="O924" s="7"/>
      <c r="P924" s="35"/>
      <c r="Q924" s="94">
        <v>38.006837837837836</v>
      </c>
      <c r="R924" s="95">
        <v>38.230013851351352</v>
      </c>
      <c r="S924" s="95">
        <v>38.065398198198203</v>
      </c>
      <c r="T924" s="95">
        <v>38.107424549549549</v>
      </c>
      <c r="U924" s="95">
        <v>87.24</v>
      </c>
      <c r="V924" s="95">
        <v>78.978604391891906</v>
      </c>
      <c r="W924" s="95">
        <v>102.49371338963972</v>
      </c>
      <c r="X924" s="95">
        <v>101.37448912162164</v>
      </c>
      <c r="Y924" s="95">
        <v>164.09016621621598</v>
      </c>
      <c r="Z924" s="95">
        <v>112.44257551801802</v>
      </c>
      <c r="AA924" s="95">
        <v>64.752617522522527</v>
      </c>
      <c r="AB924" s="96">
        <v>38.117744594594591</v>
      </c>
      <c r="AC924" s="19" t="str">
        <f t="shared" si="227"/>
        <v/>
      </c>
      <c r="AD924" s="20">
        <f t="shared" si="228"/>
        <v>0</v>
      </c>
      <c r="AE924" s="192">
        <f t="shared" si="229"/>
        <v>901.89958519144125</v>
      </c>
    </row>
    <row r="925" spans="1:31" ht="15.4" x14ac:dyDescent="0.45">
      <c r="A925" s="4">
        <v>1</v>
      </c>
      <c r="B925" s="85">
        <v>87591896</v>
      </c>
      <c r="C925" s="91">
        <f t="shared" si="226"/>
        <v>1</v>
      </c>
      <c r="D925" s="5"/>
      <c r="E925" s="5"/>
      <c r="F925" s="5"/>
      <c r="G925" s="5"/>
      <c r="H925" s="5"/>
      <c r="I925" s="5"/>
      <c r="J925" s="5"/>
      <c r="K925" s="5"/>
      <c r="L925" s="52"/>
      <c r="M925" s="5"/>
      <c r="N925" s="5"/>
      <c r="O925" s="7"/>
      <c r="P925" s="35"/>
      <c r="Q925" s="94">
        <v>38.006837837837836</v>
      </c>
      <c r="R925" s="95">
        <v>38.230013851351352</v>
      </c>
      <c r="S925" s="95">
        <v>38.065398198198203</v>
      </c>
      <c r="T925" s="95">
        <v>38.107424549549549</v>
      </c>
      <c r="U925" s="95">
        <v>87.24</v>
      </c>
      <c r="V925" s="95">
        <v>78.978604391891906</v>
      </c>
      <c r="W925" s="95">
        <v>102.49371338963972</v>
      </c>
      <c r="X925" s="95">
        <v>101.37448912162164</v>
      </c>
      <c r="Y925" s="95">
        <v>164.09016621621598</v>
      </c>
      <c r="Z925" s="95">
        <v>112.44257551801802</v>
      </c>
      <c r="AA925" s="95">
        <v>64.752617522522527</v>
      </c>
      <c r="AB925" s="96">
        <v>38.117744594594591</v>
      </c>
      <c r="AC925" s="19" t="str">
        <f t="shared" si="227"/>
        <v/>
      </c>
      <c r="AD925" s="20">
        <f t="shared" si="228"/>
        <v>0</v>
      </c>
      <c r="AE925" s="192">
        <f t="shared" si="229"/>
        <v>901.89958519144125</v>
      </c>
    </row>
    <row r="926" spans="1:31" ht="15.4" x14ac:dyDescent="0.45">
      <c r="A926" s="4">
        <v>1</v>
      </c>
      <c r="B926" s="85">
        <v>87591897</v>
      </c>
      <c r="C926" s="91">
        <f t="shared" si="226"/>
        <v>1</v>
      </c>
      <c r="D926" s="5"/>
      <c r="E926" s="5"/>
      <c r="F926" s="5"/>
      <c r="G926" s="5"/>
      <c r="H926" s="5"/>
      <c r="I926" s="5"/>
      <c r="J926" s="5"/>
      <c r="K926" s="5"/>
      <c r="L926" s="52"/>
      <c r="M926" s="5"/>
      <c r="N926" s="5"/>
      <c r="O926" s="7"/>
      <c r="P926" s="35"/>
      <c r="Q926" s="94">
        <v>38.006837837837836</v>
      </c>
      <c r="R926" s="95">
        <v>38.230013851351352</v>
      </c>
      <c r="S926" s="95">
        <v>38.065398198198203</v>
      </c>
      <c r="T926" s="95">
        <v>38.107424549549549</v>
      </c>
      <c r="U926" s="95">
        <v>87.24</v>
      </c>
      <c r="V926" s="95">
        <v>78.978604391891906</v>
      </c>
      <c r="W926" s="95">
        <v>102.49371338963972</v>
      </c>
      <c r="X926" s="95">
        <v>101.37448912162164</v>
      </c>
      <c r="Y926" s="95">
        <v>164.09016621621598</v>
      </c>
      <c r="Z926" s="95">
        <v>112.44257551801802</v>
      </c>
      <c r="AA926" s="95">
        <v>64.752617522522527</v>
      </c>
      <c r="AB926" s="96">
        <v>38.117744594594591</v>
      </c>
      <c r="AC926" s="19" t="str">
        <f t="shared" si="227"/>
        <v/>
      </c>
      <c r="AD926" s="20">
        <f t="shared" si="228"/>
        <v>0</v>
      </c>
      <c r="AE926" s="192">
        <f t="shared" si="229"/>
        <v>901.89958519144125</v>
      </c>
    </row>
    <row r="927" spans="1:31" ht="15.4" x14ac:dyDescent="0.45">
      <c r="A927" s="4">
        <v>1</v>
      </c>
      <c r="B927" s="85">
        <v>87591898</v>
      </c>
      <c r="C927" s="91">
        <f t="shared" si="226"/>
        <v>1</v>
      </c>
      <c r="D927" s="5"/>
      <c r="E927" s="5"/>
      <c r="F927" s="5"/>
      <c r="G927" s="5"/>
      <c r="H927" s="5"/>
      <c r="I927" s="5"/>
      <c r="J927" s="5"/>
      <c r="K927" s="5"/>
      <c r="L927" s="52"/>
      <c r="M927" s="5"/>
      <c r="N927" s="5"/>
      <c r="O927" s="7"/>
      <c r="P927" s="35"/>
      <c r="Q927" s="94">
        <v>38.006837837837836</v>
      </c>
      <c r="R927" s="95">
        <v>38.230013851351352</v>
      </c>
      <c r="S927" s="95">
        <v>38.065398198198203</v>
      </c>
      <c r="T927" s="95">
        <v>38.107424549549549</v>
      </c>
      <c r="U927" s="95">
        <v>87.24</v>
      </c>
      <c r="V927" s="95">
        <v>78.978604391891906</v>
      </c>
      <c r="W927" s="95">
        <v>102.49371338963972</v>
      </c>
      <c r="X927" s="95">
        <v>101.37448912162164</v>
      </c>
      <c r="Y927" s="95">
        <v>164.09016621621598</v>
      </c>
      <c r="Z927" s="95">
        <v>112.44257551801802</v>
      </c>
      <c r="AA927" s="95">
        <v>64.752617522522527</v>
      </c>
      <c r="AB927" s="96">
        <v>38.117744594594591</v>
      </c>
      <c r="AC927" s="19" t="str">
        <f t="shared" si="227"/>
        <v/>
      </c>
      <c r="AD927" s="20">
        <f t="shared" si="228"/>
        <v>0</v>
      </c>
      <c r="AE927" s="192">
        <f t="shared" si="229"/>
        <v>901.89958519144125</v>
      </c>
    </row>
    <row r="928" spans="1:31" ht="15.4" x14ac:dyDescent="0.45">
      <c r="A928" s="4">
        <v>1</v>
      </c>
      <c r="B928" s="85">
        <v>87591899</v>
      </c>
      <c r="C928" s="91">
        <f t="shared" si="226"/>
        <v>1</v>
      </c>
      <c r="D928" s="5"/>
      <c r="E928" s="5"/>
      <c r="F928" s="5"/>
      <c r="G928" s="5"/>
      <c r="H928" s="5"/>
      <c r="I928" s="5"/>
      <c r="J928" s="5"/>
      <c r="K928" s="5"/>
      <c r="L928" s="52"/>
      <c r="M928" s="5"/>
      <c r="N928" s="5"/>
      <c r="O928" s="7"/>
      <c r="P928" s="35"/>
      <c r="Q928" s="94">
        <v>38.006837837837836</v>
      </c>
      <c r="R928" s="95">
        <v>38.230013851351352</v>
      </c>
      <c r="S928" s="95">
        <v>38.065398198198203</v>
      </c>
      <c r="T928" s="95">
        <v>38.107424549549549</v>
      </c>
      <c r="U928" s="95">
        <v>87.24</v>
      </c>
      <c r="V928" s="95">
        <v>78.978604391891906</v>
      </c>
      <c r="W928" s="95">
        <v>102.49371338963972</v>
      </c>
      <c r="X928" s="95">
        <v>101.37448912162164</v>
      </c>
      <c r="Y928" s="95">
        <v>164.09016621621598</v>
      </c>
      <c r="Z928" s="95">
        <v>112.44257551801802</v>
      </c>
      <c r="AA928" s="95">
        <v>64.752617522522527</v>
      </c>
      <c r="AB928" s="96">
        <v>38.117744594594591</v>
      </c>
      <c r="AC928" s="19" t="str">
        <f t="shared" si="227"/>
        <v/>
      </c>
      <c r="AD928" s="20">
        <f t="shared" si="228"/>
        <v>0</v>
      </c>
      <c r="AE928" s="192">
        <f t="shared" si="229"/>
        <v>901.89958519144125</v>
      </c>
    </row>
    <row r="929" spans="1:31" ht="15.4" x14ac:dyDescent="0.45">
      <c r="A929" s="4">
        <v>1</v>
      </c>
      <c r="B929" s="85">
        <v>87591900</v>
      </c>
      <c r="C929" s="91">
        <f t="shared" si="226"/>
        <v>1</v>
      </c>
      <c r="D929" s="5"/>
      <c r="E929" s="5"/>
      <c r="F929" s="5"/>
      <c r="G929" s="5"/>
      <c r="H929" s="5"/>
      <c r="I929" s="5"/>
      <c r="J929" s="5"/>
      <c r="K929" s="5"/>
      <c r="L929" s="52"/>
      <c r="M929" s="5"/>
      <c r="N929" s="5"/>
      <c r="O929" s="7"/>
      <c r="P929" s="35"/>
      <c r="Q929" s="94">
        <v>38.006837837837836</v>
      </c>
      <c r="R929" s="95">
        <v>38.230013851351352</v>
      </c>
      <c r="S929" s="95">
        <v>38.065398198198203</v>
      </c>
      <c r="T929" s="95">
        <v>38.107424549549549</v>
      </c>
      <c r="U929" s="95">
        <v>87.24</v>
      </c>
      <c r="V929" s="95">
        <v>78.978604391891906</v>
      </c>
      <c r="W929" s="95">
        <v>102.49371338963972</v>
      </c>
      <c r="X929" s="95">
        <v>101.37448912162164</v>
      </c>
      <c r="Y929" s="95">
        <v>164.09016621621598</v>
      </c>
      <c r="Z929" s="95">
        <v>112.44257551801802</v>
      </c>
      <c r="AA929" s="95">
        <v>64.752617522522527</v>
      </c>
      <c r="AB929" s="96">
        <v>38.117744594594591</v>
      </c>
      <c r="AC929" s="19" t="str">
        <f t="shared" si="227"/>
        <v/>
      </c>
      <c r="AD929" s="20">
        <f t="shared" si="228"/>
        <v>0</v>
      </c>
      <c r="AE929" s="192">
        <f t="shared" si="229"/>
        <v>901.89958519144125</v>
      </c>
    </row>
    <row r="930" spans="1:31" ht="15.4" x14ac:dyDescent="0.45">
      <c r="A930" s="4">
        <v>1</v>
      </c>
      <c r="B930" s="85">
        <v>87591901</v>
      </c>
      <c r="C930" s="91">
        <f t="shared" si="226"/>
        <v>1</v>
      </c>
      <c r="D930" s="5"/>
      <c r="E930" s="5"/>
      <c r="F930" s="5"/>
      <c r="G930" s="5"/>
      <c r="H930" s="5"/>
      <c r="I930" s="5"/>
      <c r="J930" s="5"/>
      <c r="K930" s="5"/>
      <c r="L930" s="52"/>
      <c r="M930" s="5"/>
      <c r="N930" s="5"/>
      <c r="O930" s="7"/>
      <c r="P930" s="35"/>
      <c r="Q930" s="94">
        <v>38.006837837837836</v>
      </c>
      <c r="R930" s="95">
        <v>38.230013851351352</v>
      </c>
      <c r="S930" s="95">
        <v>38.065398198198203</v>
      </c>
      <c r="T930" s="95">
        <v>38.107424549549549</v>
      </c>
      <c r="U930" s="95">
        <v>87.24</v>
      </c>
      <c r="V930" s="95">
        <v>78.978604391891906</v>
      </c>
      <c r="W930" s="95">
        <v>102.49371338963972</v>
      </c>
      <c r="X930" s="95">
        <v>101.37448912162164</v>
      </c>
      <c r="Y930" s="95">
        <v>164.09016621621598</v>
      </c>
      <c r="Z930" s="95">
        <v>112.44257551801802</v>
      </c>
      <c r="AA930" s="95">
        <v>64.752617522522527</v>
      </c>
      <c r="AB930" s="96">
        <v>38.117744594594591</v>
      </c>
      <c r="AC930" s="19" t="str">
        <f t="shared" si="227"/>
        <v/>
      </c>
      <c r="AD930" s="20">
        <f t="shared" si="228"/>
        <v>0</v>
      </c>
      <c r="AE930" s="192">
        <f t="shared" si="229"/>
        <v>901.89958519144125</v>
      </c>
    </row>
    <row r="931" spans="1:31" ht="15.4" x14ac:dyDescent="0.45">
      <c r="A931" s="4">
        <v>1</v>
      </c>
      <c r="B931" s="85">
        <v>87591902</v>
      </c>
      <c r="C931" s="91">
        <f t="shared" si="226"/>
        <v>1</v>
      </c>
      <c r="D931" s="5"/>
      <c r="E931" s="5"/>
      <c r="F931" s="5"/>
      <c r="G931" s="5"/>
      <c r="H931" s="5"/>
      <c r="I931" s="5"/>
      <c r="J931" s="5"/>
      <c r="K931" s="5"/>
      <c r="L931" s="52"/>
      <c r="M931" s="5"/>
      <c r="N931" s="5"/>
      <c r="O931" s="7"/>
      <c r="P931" s="35"/>
      <c r="Q931" s="94">
        <v>38.006837837837836</v>
      </c>
      <c r="R931" s="95">
        <v>38.230013851351352</v>
      </c>
      <c r="S931" s="95">
        <v>38.065398198198203</v>
      </c>
      <c r="T931" s="95">
        <v>38.107424549549549</v>
      </c>
      <c r="U931" s="95">
        <v>87.24</v>
      </c>
      <c r="V931" s="95">
        <v>78.978604391891906</v>
      </c>
      <c r="W931" s="95">
        <v>102.49371338963972</v>
      </c>
      <c r="X931" s="95">
        <v>101.37448912162164</v>
      </c>
      <c r="Y931" s="95">
        <v>164.09016621621598</v>
      </c>
      <c r="Z931" s="95">
        <v>112.44257551801802</v>
      </c>
      <c r="AA931" s="95">
        <v>64.752617522522527</v>
      </c>
      <c r="AB931" s="96">
        <v>38.117744594594591</v>
      </c>
      <c r="AC931" s="19" t="str">
        <f t="shared" si="227"/>
        <v/>
      </c>
      <c r="AD931" s="20">
        <f t="shared" si="228"/>
        <v>0</v>
      </c>
      <c r="AE931" s="192">
        <f t="shared" si="229"/>
        <v>901.89958519144125</v>
      </c>
    </row>
    <row r="932" spans="1:31" ht="15.4" x14ac:dyDescent="0.45">
      <c r="A932" s="4">
        <v>1</v>
      </c>
      <c r="B932" s="85">
        <v>87591915</v>
      </c>
      <c r="C932" s="91">
        <f t="shared" si="226"/>
        <v>1</v>
      </c>
      <c r="D932" s="5"/>
      <c r="E932" s="5"/>
      <c r="F932" s="5"/>
      <c r="G932" s="5"/>
      <c r="H932" s="5"/>
      <c r="I932" s="5"/>
      <c r="J932" s="5"/>
      <c r="K932" s="5"/>
      <c r="L932" s="52"/>
      <c r="M932" s="5"/>
      <c r="N932" s="5"/>
      <c r="O932" s="7"/>
      <c r="P932" s="35"/>
      <c r="Q932" s="94">
        <v>38.006837837837836</v>
      </c>
      <c r="R932" s="95">
        <v>38.230013851351352</v>
      </c>
      <c r="S932" s="95">
        <v>38.065398198198203</v>
      </c>
      <c r="T932" s="95">
        <v>38.107424549549549</v>
      </c>
      <c r="U932" s="95">
        <v>87.24</v>
      </c>
      <c r="V932" s="95">
        <v>78.978604391891906</v>
      </c>
      <c r="W932" s="95">
        <v>102.49371338963972</v>
      </c>
      <c r="X932" s="95">
        <v>101.37448912162164</v>
      </c>
      <c r="Y932" s="95">
        <v>164.09016621621598</v>
      </c>
      <c r="Z932" s="95">
        <v>112.44257551801802</v>
      </c>
      <c r="AA932" s="95">
        <v>64.752617522522527</v>
      </c>
      <c r="AB932" s="96">
        <v>38.117744594594591</v>
      </c>
      <c r="AC932" s="19" t="str">
        <f t="shared" si="227"/>
        <v/>
      </c>
      <c r="AD932" s="20">
        <f t="shared" si="228"/>
        <v>0</v>
      </c>
      <c r="AE932" s="192">
        <f t="shared" si="229"/>
        <v>901.89958519144125</v>
      </c>
    </row>
    <row r="933" spans="1:31" ht="15.4" x14ac:dyDescent="0.45">
      <c r="A933" s="4">
        <v>1</v>
      </c>
      <c r="B933" s="85">
        <v>87591916</v>
      </c>
      <c r="C933" s="91">
        <f t="shared" si="226"/>
        <v>1</v>
      </c>
      <c r="D933" s="5"/>
      <c r="E933" s="5"/>
      <c r="F933" s="5"/>
      <c r="G933" s="5"/>
      <c r="H933" s="5"/>
      <c r="I933" s="5"/>
      <c r="J933" s="5"/>
      <c r="K933" s="5"/>
      <c r="L933" s="52"/>
      <c r="M933" s="5"/>
      <c r="N933" s="5"/>
      <c r="O933" s="7"/>
      <c r="P933" s="35"/>
      <c r="Q933" s="94">
        <v>38.006837837837836</v>
      </c>
      <c r="R933" s="95">
        <v>38.230013851351352</v>
      </c>
      <c r="S933" s="95">
        <v>38.065398198198203</v>
      </c>
      <c r="T933" s="95">
        <v>38.107424549549549</v>
      </c>
      <c r="U933" s="95">
        <v>87.24</v>
      </c>
      <c r="V933" s="95">
        <v>78.978604391891906</v>
      </c>
      <c r="W933" s="95">
        <v>102.49371338963972</v>
      </c>
      <c r="X933" s="95">
        <v>101.37448912162164</v>
      </c>
      <c r="Y933" s="95">
        <v>164.09016621621598</v>
      </c>
      <c r="Z933" s="95">
        <v>112.44257551801802</v>
      </c>
      <c r="AA933" s="95">
        <v>64.752617522522527</v>
      </c>
      <c r="AB933" s="96">
        <v>38.117744594594591</v>
      </c>
      <c r="AC933" s="19" t="str">
        <f t="shared" si="227"/>
        <v/>
      </c>
      <c r="AD933" s="20">
        <f t="shared" si="228"/>
        <v>0</v>
      </c>
      <c r="AE933" s="192">
        <f t="shared" si="229"/>
        <v>901.89958519144125</v>
      </c>
    </row>
    <row r="934" spans="1:31" ht="15.4" x14ac:dyDescent="0.45">
      <c r="A934" s="4">
        <v>1</v>
      </c>
      <c r="B934" s="85">
        <v>87591917</v>
      </c>
      <c r="C934" s="91">
        <f t="shared" si="226"/>
        <v>1</v>
      </c>
      <c r="D934" s="5"/>
      <c r="E934" s="5"/>
      <c r="F934" s="5"/>
      <c r="G934" s="5"/>
      <c r="H934" s="5"/>
      <c r="I934" s="5"/>
      <c r="J934" s="5"/>
      <c r="K934" s="5"/>
      <c r="L934" s="52"/>
      <c r="M934" s="5"/>
      <c r="N934" s="5"/>
      <c r="O934" s="7"/>
      <c r="P934" s="35"/>
      <c r="Q934" s="94">
        <v>38.006837837837836</v>
      </c>
      <c r="R934" s="95">
        <v>38.230013851351352</v>
      </c>
      <c r="S934" s="95">
        <v>38.065398198198203</v>
      </c>
      <c r="T934" s="95">
        <v>38.107424549549549</v>
      </c>
      <c r="U934" s="95">
        <v>87.24</v>
      </c>
      <c r="V934" s="95">
        <v>78.978604391891906</v>
      </c>
      <c r="W934" s="95">
        <v>102.49371338963972</v>
      </c>
      <c r="X934" s="95">
        <v>101.37448912162164</v>
      </c>
      <c r="Y934" s="95">
        <v>164.09016621621598</v>
      </c>
      <c r="Z934" s="95">
        <v>112.44257551801802</v>
      </c>
      <c r="AA934" s="95">
        <v>64.752617522522527</v>
      </c>
      <c r="AB934" s="96">
        <v>38.117744594594591</v>
      </c>
      <c r="AC934" s="19" t="str">
        <f t="shared" si="227"/>
        <v/>
      </c>
      <c r="AD934" s="20">
        <f t="shared" si="228"/>
        <v>0</v>
      </c>
      <c r="AE934" s="192">
        <f t="shared" si="229"/>
        <v>901.89958519144125</v>
      </c>
    </row>
    <row r="935" spans="1:31" ht="15.4" x14ac:dyDescent="0.45">
      <c r="A935" s="4">
        <v>1</v>
      </c>
      <c r="B935" s="85">
        <v>87591918</v>
      </c>
      <c r="C935" s="91">
        <f t="shared" si="226"/>
        <v>1</v>
      </c>
      <c r="D935" s="5"/>
      <c r="E935" s="5"/>
      <c r="F935" s="5"/>
      <c r="G935" s="5"/>
      <c r="H935" s="5"/>
      <c r="I935" s="5"/>
      <c r="J935" s="5"/>
      <c r="K935" s="5"/>
      <c r="L935" s="52"/>
      <c r="M935" s="5"/>
      <c r="N935" s="5"/>
      <c r="O935" s="7"/>
      <c r="P935" s="35"/>
      <c r="Q935" s="94">
        <v>38.006837837837836</v>
      </c>
      <c r="R935" s="95">
        <v>38.230013851351352</v>
      </c>
      <c r="S935" s="95">
        <v>38.065398198198203</v>
      </c>
      <c r="T935" s="95">
        <v>38.107424549549549</v>
      </c>
      <c r="U935" s="95">
        <v>87.24</v>
      </c>
      <c r="V935" s="95">
        <v>78.978604391891906</v>
      </c>
      <c r="W935" s="95">
        <v>102.49371338963972</v>
      </c>
      <c r="X935" s="95">
        <v>101.37448912162164</v>
      </c>
      <c r="Y935" s="95">
        <v>164.09016621621598</v>
      </c>
      <c r="Z935" s="95">
        <v>112.44257551801802</v>
      </c>
      <c r="AA935" s="95">
        <v>64.752617522522527</v>
      </c>
      <c r="AB935" s="96">
        <v>38.117744594594591</v>
      </c>
      <c r="AC935" s="19" t="str">
        <f t="shared" si="227"/>
        <v/>
      </c>
      <c r="AD935" s="20">
        <f t="shared" si="228"/>
        <v>0</v>
      </c>
      <c r="AE935" s="192">
        <f t="shared" si="229"/>
        <v>901.89958519144125</v>
      </c>
    </row>
    <row r="936" spans="1:31" ht="15.4" x14ac:dyDescent="0.45">
      <c r="A936" s="4">
        <v>1</v>
      </c>
      <c r="B936" s="85">
        <v>87591919</v>
      </c>
      <c r="C936" s="91">
        <f t="shared" si="226"/>
        <v>1</v>
      </c>
      <c r="D936" s="5"/>
      <c r="E936" s="5"/>
      <c r="F936" s="5"/>
      <c r="G936" s="5"/>
      <c r="H936" s="5"/>
      <c r="I936" s="5"/>
      <c r="J936" s="5"/>
      <c r="K936" s="5"/>
      <c r="L936" s="52"/>
      <c r="M936" s="5"/>
      <c r="N936" s="5"/>
      <c r="O936" s="7"/>
      <c r="P936" s="35"/>
      <c r="Q936" s="94">
        <v>38.006837837837836</v>
      </c>
      <c r="R936" s="95">
        <v>38.230013851351352</v>
      </c>
      <c r="S936" s="95">
        <v>38.065398198198203</v>
      </c>
      <c r="T936" s="95">
        <v>38.107424549549549</v>
      </c>
      <c r="U936" s="95">
        <v>87.24</v>
      </c>
      <c r="V936" s="95">
        <v>78.978604391891906</v>
      </c>
      <c r="W936" s="95">
        <v>102.49371338963972</v>
      </c>
      <c r="X936" s="95">
        <v>101.37448912162164</v>
      </c>
      <c r="Y936" s="95">
        <v>164.09016621621598</v>
      </c>
      <c r="Z936" s="95">
        <v>112.44257551801802</v>
      </c>
      <c r="AA936" s="95">
        <v>64.752617522522527</v>
      </c>
      <c r="AB936" s="96">
        <v>38.117744594594591</v>
      </c>
      <c r="AC936" s="19" t="str">
        <f t="shared" si="227"/>
        <v/>
      </c>
      <c r="AD936" s="20">
        <f t="shared" si="228"/>
        <v>0</v>
      </c>
      <c r="AE936" s="192">
        <f t="shared" si="229"/>
        <v>901.89958519144125</v>
      </c>
    </row>
    <row r="937" spans="1:31" ht="15.4" x14ac:dyDescent="0.45">
      <c r="A937" s="4">
        <v>1</v>
      </c>
      <c r="B937" s="85">
        <v>87591920</v>
      </c>
      <c r="C937" s="91">
        <f t="shared" si="226"/>
        <v>1</v>
      </c>
      <c r="D937" s="5"/>
      <c r="E937" s="5"/>
      <c r="F937" s="5"/>
      <c r="G937" s="5"/>
      <c r="H937" s="5"/>
      <c r="I937" s="5"/>
      <c r="J937" s="5"/>
      <c r="K937" s="5"/>
      <c r="L937" s="52"/>
      <c r="M937" s="5"/>
      <c r="N937" s="5"/>
      <c r="O937" s="7"/>
      <c r="P937" s="35"/>
      <c r="Q937" s="94">
        <v>38.006837837837836</v>
      </c>
      <c r="R937" s="95">
        <v>38.230013851351352</v>
      </c>
      <c r="S937" s="95">
        <v>38.065398198198203</v>
      </c>
      <c r="T937" s="95">
        <v>38.107424549549549</v>
      </c>
      <c r="U937" s="95">
        <v>87.24</v>
      </c>
      <c r="V937" s="95">
        <v>78.978604391891906</v>
      </c>
      <c r="W937" s="95">
        <v>102.49371338963972</v>
      </c>
      <c r="X937" s="95">
        <v>101.37448912162164</v>
      </c>
      <c r="Y937" s="95">
        <v>164.09016621621598</v>
      </c>
      <c r="Z937" s="95">
        <v>112.44257551801802</v>
      </c>
      <c r="AA937" s="95">
        <v>64.752617522522527</v>
      </c>
      <c r="AB937" s="96">
        <v>38.117744594594591</v>
      </c>
      <c r="AC937" s="19" t="str">
        <f t="shared" si="227"/>
        <v/>
      </c>
      <c r="AD937" s="20">
        <f t="shared" si="228"/>
        <v>0</v>
      </c>
      <c r="AE937" s="192">
        <f t="shared" si="229"/>
        <v>901.89958519144125</v>
      </c>
    </row>
    <row r="938" spans="1:31" ht="15.4" x14ac:dyDescent="0.45">
      <c r="A938" s="4">
        <v>1</v>
      </c>
      <c r="B938" s="85">
        <v>87591921</v>
      </c>
      <c r="C938" s="91">
        <f t="shared" si="226"/>
        <v>1</v>
      </c>
      <c r="D938" s="5"/>
      <c r="E938" s="5"/>
      <c r="F938" s="5"/>
      <c r="G938" s="5"/>
      <c r="H938" s="5"/>
      <c r="I938" s="5"/>
      <c r="J938" s="5"/>
      <c r="K938" s="5"/>
      <c r="L938" s="52"/>
      <c r="M938" s="5"/>
      <c r="N938" s="5"/>
      <c r="O938" s="7"/>
      <c r="P938" s="35"/>
      <c r="Q938" s="94">
        <v>38.006837837837836</v>
      </c>
      <c r="R938" s="95">
        <v>38.230013851351352</v>
      </c>
      <c r="S938" s="95">
        <v>38.065398198198203</v>
      </c>
      <c r="T938" s="95">
        <v>38.107424549549549</v>
      </c>
      <c r="U938" s="95">
        <v>87.24</v>
      </c>
      <c r="V938" s="95">
        <v>78.978604391891906</v>
      </c>
      <c r="W938" s="95">
        <v>102.49371338963972</v>
      </c>
      <c r="X938" s="95">
        <v>101.37448912162164</v>
      </c>
      <c r="Y938" s="95">
        <v>164.09016621621598</v>
      </c>
      <c r="Z938" s="95">
        <v>112.44257551801802</v>
      </c>
      <c r="AA938" s="95">
        <v>64.752617522522527</v>
      </c>
      <c r="AB938" s="96">
        <v>38.117744594594591</v>
      </c>
      <c r="AC938" s="19" t="str">
        <f t="shared" si="227"/>
        <v/>
      </c>
      <c r="AD938" s="20">
        <f t="shared" si="228"/>
        <v>0</v>
      </c>
      <c r="AE938" s="192">
        <f t="shared" si="229"/>
        <v>901.89958519144125</v>
      </c>
    </row>
    <row r="939" spans="1:31" ht="15.4" x14ac:dyDescent="0.45">
      <c r="A939" s="4">
        <v>1</v>
      </c>
      <c r="B939" s="85">
        <v>87591922</v>
      </c>
      <c r="C939" s="91">
        <f t="shared" si="226"/>
        <v>1</v>
      </c>
      <c r="D939" s="5"/>
      <c r="E939" s="5"/>
      <c r="F939" s="5"/>
      <c r="G939" s="5"/>
      <c r="H939" s="5"/>
      <c r="I939" s="5"/>
      <c r="J939" s="5"/>
      <c r="K939" s="5"/>
      <c r="L939" s="52"/>
      <c r="M939" s="5"/>
      <c r="N939" s="5"/>
      <c r="O939" s="7"/>
      <c r="P939" s="35"/>
      <c r="Q939" s="94">
        <v>38.006837837837836</v>
      </c>
      <c r="R939" s="95">
        <v>38.230013851351352</v>
      </c>
      <c r="S939" s="95">
        <v>38.065398198198203</v>
      </c>
      <c r="T939" s="95">
        <v>38.107424549549549</v>
      </c>
      <c r="U939" s="95">
        <v>87.24</v>
      </c>
      <c r="V939" s="95">
        <v>78.978604391891906</v>
      </c>
      <c r="W939" s="95">
        <v>102.49371338963972</v>
      </c>
      <c r="X939" s="95">
        <v>101.37448912162164</v>
      </c>
      <c r="Y939" s="95">
        <v>164.09016621621598</v>
      </c>
      <c r="Z939" s="95">
        <v>112.44257551801802</v>
      </c>
      <c r="AA939" s="95">
        <v>64.752617522522527</v>
      </c>
      <c r="AB939" s="96">
        <v>38.117744594594591</v>
      </c>
      <c r="AC939" s="19" t="str">
        <f t="shared" si="227"/>
        <v/>
      </c>
      <c r="AD939" s="20">
        <f t="shared" si="228"/>
        <v>0</v>
      </c>
      <c r="AE939" s="192">
        <f t="shared" si="229"/>
        <v>901.89958519144125</v>
      </c>
    </row>
    <row r="940" spans="1:31" ht="15.4" x14ac:dyDescent="0.45">
      <c r="A940" s="4">
        <v>1</v>
      </c>
      <c r="B940" s="85">
        <v>87591924</v>
      </c>
      <c r="C940" s="91">
        <f t="shared" si="226"/>
        <v>1</v>
      </c>
      <c r="D940" s="5"/>
      <c r="E940" s="5"/>
      <c r="F940" s="5"/>
      <c r="G940" s="5"/>
      <c r="H940" s="5"/>
      <c r="I940" s="5"/>
      <c r="J940" s="5"/>
      <c r="K940" s="5"/>
      <c r="L940" s="52"/>
      <c r="M940" s="5"/>
      <c r="N940" s="5"/>
      <c r="O940" s="7"/>
      <c r="P940" s="35"/>
      <c r="Q940" s="94">
        <v>38.006837837837836</v>
      </c>
      <c r="R940" s="95">
        <v>38.230013851351352</v>
      </c>
      <c r="S940" s="95">
        <v>38.065398198198203</v>
      </c>
      <c r="T940" s="95">
        <v>38.107424549549549</v>
      </c>
      <c r="U940" s="95">
        <v>87.24</v>
      </c>
      <c r="V940" s="95">
        <v>78.978604391891906</v>
      </c>
      <c r="W940" s="95">
        <v>102.49371338963972</v>
      </c>
      <c r="X940" s="95">
        <v>101.37448912162164</v>
      </c>
      <c r="Y940" s="95">
        <v>164.09016621621598</v>
      </c>
      <c r="Z940" s="95">
        <v>112.44257551801802</v>
      </c>
      <c r="AA940" s="95">
        <v>64.752617522522527</v>
      </c>
      <c r="AB940" s="96">
        <v>38.117744594594591</v>
      </c>
      <c r="AC940" s="19" t="str">
        <f t="shared" si="227"/>
        <v/>
      </c>
      <c r="AD940" s="20">
        <f t="shared" si="228"/>
        <v>0</v>
      </c>
      <c r="AE940" s="192">
        <f t="shared" si="229"/>
        <v>901.89958519144125</v>
      </c>
    </row>
    <row r="941" spans="1:31" ht="15.4" x14ac:dyDescent="0.45">
      <c r="A941" s="4">
        <v>1</v>
      </c>
      <c r="B941" s="85">
        <v>87591925</v>
      </c>
      <c r="C941" s="91">
        <f t="shared" si="226"/>
        <v>1</v>
      </c>
      <c r="D941" s="5"/>
      <c r="E941" s="5"/>
      <c r="F941" s="5"/>
      <c r="G941" s="5"/>
      <c r="H941" s="5"/>
      <c r="I941" s="5"/>
      <c r="J941" s="5"/>
      <c r="K941" s="5"/>
      <c r="L941" s="52"/>
      <c r="M941" s="5"/>
      <c r="N941" s="5"/>
      <c r="O941" s="7"/>
      <c r="P941" s="35"/>
      <c r="Q941" s="94">
        <v>38.006837837837836</v>
      </c>
      <c r="R941" s="95">
        <v>38.230013851351352</v>
      </c>
      <c r="S941" s="95">
        <v>38.065398198198203</v>
      </c>
      <c r="T941" s="95">
        <v>38.107424549549549</v>
      </c>
      <c r="U941" s="95">
        <v>87.24</v>
      </c>
      <c r="V941" s="95">
        <v>78.978604391891906</v>
      </c>
      <c r="W941" s="95">
        <v>102.49371338963972</v>
      </c>
      <c r="X941" s="95">
        <v>101.37448912162164</v>
      </c>
      <c r="Y941" s="95">
        <v>164.09016621621598</v>
      </c>
      <c r="Z941" s="95">
        <v>112.44257551801802</v>
      </c>
      <c r="AA941" s="95">
        <v>64.752617522522527</v>
      </c>
      <c r="AB941" s="96">
        <v>38.117744594594591</v>
      </c>
      <c r="AC941" s="19" t="str">
        <f t="shared" si="227"/>
        <v/>
      </c>
      <c r="AD941" s="20">
        <f t="shared" si="228"/>
        <v>0</v>
      </c>
      <c r="AE941" s="192">
        <f t="shared" si="229"/>
        <v>901.89958519144125</v>
      </c>
    </row>
    <row r="942" spans="1:31" ht="15.4" x14ac:dyDescent="0.45">
      <c r="A942" s="4">
        <v>1</v>
      </c>
      <c r="B942" s="85">
        <v>87591926</v>
      </c>
      <c r="C942" s="91">
        <f t="shared" si="226"/>
        <v>1</v>
      </c>
      <c r="D942" s="5"/>
      <c r="E942" s="5"/>
      <c r="F942" s="5"/>
      <c r="G942" s="5"/>
      <c r="H942" s="5"/>
      <c r="I942" s="5"/>
      <c r="J942" s="5"/>
      <c r="K942" s="5"/>
      <c r="L942" s="52"/>
      <c r="M942" s="5"/>
      <c r="N942" s="5"/>
      <c r="O942" s="7"/>
      <c r="P942" s="35"/>
      <c r="Q942" s="94">
        <v>38.006837837837836</v>
      </c>
      <c r="R942" s="95">
        <v>38.230013851351352</v>
      </c>
      <c r="S942" s="95">
        <v>38.065398198198203</v>
      </c>
      <c r="T942" s="95">
        <v>38.107424549549549</v>
      </c>
      <c r="U942" s="95">
        <v>87.24</v>
      </c>
      <c r="V942" s="95">
        <v>78.978604391891906</v>
      </c>
      <c r="W942" s="95">
        <v>102.49371338963972</v>
      </c>
      <c r="X942" s="95">
        <v>101.37448912162164</v>
      </c>
      <c r="Y942" s="95">
        <v>164.09016621621598</v>
      </c>
      <c r="Z942" s="95">
        <v>112.44257551801802</v>
      </c>
      <c r="AA942" s="95">
        <v>64.752617522522527</v>
      </c>
      <c r="AB942" s="96">
        <v>38.117744594594591</v>
      </c>
      <c r="AC942" s="19" t="str">
        <f t="shared" si="227"/>
        <v/>
      </c>
      <c r="AD942" s="20">
        <f t="shared" si="228"/>
        <v>0</v>
      </c>
      <c r="AE942" s="192">
        <f t="shared" si="229"/>
        <v>901.89958519144125</v>
      </c>
    </row>
    <row r="943" spans="1:31" ht="15.4" x14ac:dyDescent="0.45">
      <c r="A943" s="4">
        <v>1</v>
      </c>
      <c r="B943" s="85">
        <v>88829466</v>
      </c>
      <c r="C943" s="91">
        <f t="shared" si="226"/>
        <v>1</v>
      </c>
      <c r="D943" s="5"/>
      <c r="E943" s="5"/>
      <c r="F943" s="5"/>
      <c r="G943" s="5"/>
      <c r="H943" s="5"/>
      <c r="I943" s="5"/>
      <c r="J943" s="5"/>
      <c r="K943" s="5"/>
      <c r="L943" s="52"/>
      <c r="M943" s="5"/>
      <c r="N943" s="5"/>
      <c r="O943" s="7"/>
      <c r="P943" s="35"/>
      <c r="Q943" s="94">
        <v>38.006837837837836</v>
      </c>
      <c r="R943" s="95">
        <v>38.230013851351352</v>
      </c>
      <c r="S943" s="95">
        <v>38.065398198198203</v>
      </c>
      <c r="T943" s="95">
        <v>38.107424549549549</v>
      </c>
      <c r="U943" s="95">
        <v>87.24</v>
      </c>
      <c r="V943" s="95">
        <v>78.978604391891906</v>
      </c>
      <c r="W943" s="95">
        <v>102.49371338963972</v>
      </c>
      <c r="X943" s="95">
        <v>101.37448912162164</v>
      </c>
      <c r="Y943" s="95">
        <v>164.09016621621598</v>
      </c>
      <c r="Z943" s="95">
        <v>112.44257551801802</v>
      </c>
      <c r="AA943" s="95">
        <v>64.752617522522527</v>
      </c>
      <c r="AB943" s="96">
        <v>38.117744594594591</v>
      </c>
      <c r="AC943" s="19" t="str">
        <f t="shared" si="227"/>
        <v/>
      </c>
      <c r="AD943" s="20">
        <f t="shared" si="228"/>
        <v>0</v>
      </c>
      <c r="AE943" s="192">
        <f t="shared" si="229"/>
        <v>901.89958519144125</v>
      </c>
    </row>
    <row r="944" spans="1:31" ht="15.4" x14ac:dyDescent="0.45">
      <c r="A944" s="4">
        <v>1</v>
      </c>
      <c r="B944" s="85">
        <v>88829467</v>
      </c>
      <c r="C944" s="91">
        <f t="shared" si="226"/>
        <v>1</v>
      </c>
      <c r="D944" s="5"/>
      <c r="E944" s="5"/>
      <c r="F944" s="5"/>
      <c r="G944" s="5"/>
      <c r="H944" s="5"/>
      <c r="I944" s="5"/>
      <c r="J944" s="5"/>
      <c r="K944" s="5"/>
      <c r="L944" s="52"/>
      <c r="M944" s="5"/>
      <c r="N944" s="5"/>
      <c r="O944" s="7"/>
      <c r="P944" s="35"/>
      <c r="Q944" s="94">
        <v>38.006837837837836</v>
      </c>
      <c r="R944" s="95">
        <v>38.230013851351352</v>
      </c>
      <c r="S944" s="95">
        <v>38.065398198198203</v>
      </c>
      <c r="T944" s="95">
        <v>38.107424549549549</v>
      </c>
      <c r="U944" s="95">
        <v>87.24</v>
      </c>
      <c r="V944" s="95">
        <v>78.978604391891906</v>
      </c>
      <c r="W944" s="95">
        <v>102.49371338963972</v>
      </c>
      <c r="X944" s="95">
        <v>101.37448912162164</v>
      </c>
      <c r="Y944" s="95">
        <v>164.09016621621598</v>
      </c>
      <c r="Z944" s="95">
        <v>112.44257551801802</v>
      </c>
      <c r="AA944" s="95">
        <v>64.752617522522527</v>
      </c>
      <c r="AB944" s="96">
        <v>38.117744594594591</v>
      </c>
      <c r="AC944" s="19" t="str">
        <f t="shared" si="227"/>
        <v/>
      </c>
      <c r="AD944" s="20">
        <f t="shared" si="228"/>
        <v>0</v>
      </c>
      <c r="AE944" s="192">
        <f t="shared" si="229"/>
        <v>901.89958519144125</v>
      </c>
    </row>
    <row r="945" spans="1:31" ht="15.4" x14ac:dyDescent="0.45">
      <c r="A945" s="4">
        <v>1</v>
      </c>
      <c r="B945" s="85">
        <v>88829468</v>
      </c>
      <c r="C945" s="91">
        <f t="shared" si="226"/>
        <v>1</v>
      </c>
      <c r="D945" s="5"/>
      <c r="E945" s="5"/>
      <c r="F945" s="5"/>
      <c r="G945" s="5"/>
      <c r="H945" s="5"/>
      <c r="I945" s="5"/>
      <c r="J945" s="5"/>
      <c r="K945" s="5"/>
      <c r="L945" s="52"/>
      <c r="M945" s="5"/>
      <c r="N945" s="5"/>
      <c r="O945" s="7"/>
      <c r="P945" s="35"/>
      <c r="Q945" s="94">
        <v>38.006837837837836</v>
      </c>
      <c r="R945" s="95">
        <v>38.230013851351352</v>
      </c>
      <c r="S945" s="95">
        <v>38.065398198198203</v>
      </c>
      <c r="T945" s="95">
        <v>38.107424549549549</v>
      </c>
      <c r="U945" s="95">
        <v>87.24</v>
      </c>
      <c r="V945" s="95">
        <v>78.978604391891906</v>
      </c>
      <c r="W945" s="95">
        <v>102.49371338963972</v>
      </c>
      <c r="X945" s="95">
        <v>101.37448912162164</v>
      </c>
      <c r="Y945" s="95">
        <v>164.09016621621598</v>
      </c>
      <c r="Z945" s="95">
        <v>112.44257551801802</v>
      </c>
      <c r="AA945" s="95">
        <v>64.752617522522527</v>
      </c>
      <c r="AB945" s="96">
        <v>38.117744594594591</v>
      </c>
      <c r="AC945" s="19" t="str">
        <f t="shared" si="227"/>
        <v/>
      </c>
      <c r="AD945" s="20">
        <f t="shared" si="228"/>
        <v>0</v>
      </c>
      <c r="AE945" s="192">
        <f t="shared" si="229"/>
        <v>901.89958519144125</v>
      </c>
    </row>
    <row r="946" spans="1:31" ht="15.4" x14ac:dyDescent="0.45">
      <c r="A946" s="4">
        <v>1</v>
      </c>
      <c r="B946" s="85">
        <v>88829469</v>
      </c>
      <c r="C946" s="91">
        <f t="shared" si="226"/>
        <v>1</v>
      </c>
      <c r="D946" s="5"/>
      <c r="E946" s="5"/>
      <c r="F946" s="5"/>
      <c r="G946" s="5"/>
      <c r="H946" s="5"/>
      <c r="I946" s="5"/>
      <c r="J946" s="5"/>
      <c r="K946" s="5"/>
      <c r="L946" s="52"/>
      <c r="M946" s="5"/>
      <c r="N946" s="5"/>
      <c r="O946" s="7"/>
      <c r="P946" s="35"/>
      <c r="Q946" s="94">
        <v>38.006837837837836</v>
      </c>
      <c r="R946" s="95">
        <v>38.230013851351352</v>
      </c>
      <c r="S946" s="95">
        <v>38.065398198198203</v>
      </c>
      <c r="T946" s="95">
        <v>38.107424549549549</v>
      </c>
      <c r="U946" s="95">
        <v>87.24</v>
      </c>
      <c r="V946" s="95">
        <v>78.978604391891906</v>
      </c>
      <c r="W946" s="95">
        <v>102.49371338963972</v>
      </c>
      <c r="X946" s="95">
        <v>101.37448912162164</v>
      </c>
      <c r="Y946" s="95">
        <v>164.09016621621598</v>
      </c>
      <c r="Z946" s="95">
        <v>112.44257551801802</v>
      </c>
      <c r="AA946" s="95">
        <v>64.752617522522527</v>
      </c>
      <c r="AB946" s="96">
        <v>38.117744594594591</v>
      </c>
      <c r="AC946" s="19" t="str">
        <f t="shared" si="227"/>
        <v/>
      </c>
      <c r="AD946" s="20">
        <f t="shared" si="228"/>
        <v>0</v>
      </c>
      <c r="AE946" s="192">
        <f t="shared" si="229"/>
        <v>901.89958519144125</v>
      </c>
    </row>
    <row r="947" spans="1:31" ht="15.4" x14ac:dyDescent="0.45">
      <c r="A947" s="4">
        <v>1</v>
      </c>
      <c r="B947" s="85">
        <v>88829470</v>
      </c>
      <c r="C947" s="91">
        <f t="shared" si="226"/>
        <v>1</v>
      </c>
      <c r="D947" s="5"/>
      <c r="E947" s="5"/>
      <c r="F947" s="5"/>
      <c r="G947" s="5"/>
      <c r="H947" s="5"/>
      <c r="I947" s="5"/>
      <c r="J947" s="5"/>
      <c r="K947" s="5"/>
      <c r="L947" s="52"/>
      <c r="M947" s="5"/>
      <c r="N947" s="5"/>
      <c r="O947" s="7"/>
      <c r="P947" s="35"/>
      <c r="Q947" s="94">
        <v>38.006837837837836</v>
      </c>
      <c r="R947" s="95">
        <v>38.230013851351352</v>
      </c>
      <c r="S947" s="95">
        <v>38.065398198198203</v>
      </c>
      <c r="T947" s="95">
        <v>38.107424549549549</v>
      </c>
      <c r="U947" s="95">
        <v>87.24</v>
      </c>
      <c r="V947" s="95">
        <v>78.978604391891906</v>
      </c>
      <c r="W947" s="95">
        <v>102.49371338963972</v>
      </c>
      <c r="X947" s="95">
        <v>101.37448912162164</v>
      </c>
      <c r="Y947" s="95">
        <v>164.09016621621598</v>
      </c>
      <c r="Z947" s="95">
        <v>112.44257551801802</v>
      </c>
      <c r="AA947" s="95">
        <v>64.752617522522527</v>
      </c>
      <c r="AB947" s="96">
        <v>38.117744594594591</v>
      </c>
      <c r="AC947" s="19" t="str">
        <f t="shared" si="227"/>
        <v/>
      </c>
      <c r="AD947" s="20">
        <f t="shared" si="228"/>
        <v>0</v>
      </c>
      <c r="AE947" s="192">
        <f t="shared" si="229"/>
        <v>901.89958519144125</v>
      </c>
    </row>
    <row r="948" spans="1:31" ht="15.4" x14ac:dyDescent="0.45">
      <c r="A948" s="4">
        <v>1</v>
      </c>
      <c r="B948" s="85">
        <v>88829471</v>
      </c>
      <c r="C948" s="91">
        <f t="shared" si="226"/>
        <v>1</v>
      </c>
      <c r="D948" s="5"/>
      <c r="E948" s="5"/>
      <c r="F948" s="5"/>
      <c r="G948" s="5"/>
      <c r="H948" s="5"/>
      <c r="I948" s="5"/>
      <c r="J948" s="5"/>
      <c r="K948" s="5"/>
      <c r="L948" s="52"/>
      <c r="M948" s="5"/>
      <c r="N948" s="5"/>
      <c r="O948" s="7"/>
      <c r="P948" s="35"/>
      <c r="Q948" s="94">
        <v>38.006837837837836</v>
      </c>
      <c r="R948" s="95">
        <v>38.230013851351352</v>
      </c>
      <c r="S948" s="95">
        <v>38.065398198198203</v>
      </c>
      <c r="T948" s="95">
        <v>38.107424549549549</v>
      </c>
      <c r="U948" s="95">
        <v>87.24</v>
      </c>
      <c r="V948" s="95">
        <v>78.978604391891906</v>
      </c>
      <c r="W948" s="95">
        <v>102.49371338963972</v>
      </c>
      <c r="X948" s="95">
        <v>101.37448912162164</v>
      </c>
      <c r="Y948" s="95">
        <v>164.09016621621598</v>
      </c>
      <c r="Z948" s="95">
        <v>112.44257551801802</v>
      </c>
      <c r="AA948" s="95">
        <v>64.752617522522527</v>
      </c>
      <c r="AB948" s="96">
        <v>38.117744594594591</v>
      </c>
      <c r="AC948" s="19" t="str">
        <f t="shared" si="227"/>
        <v/>
      </c>
      <c r="AD948" s="20">
        <f t="shared" si="228"/>
        <v>0</v>
      </c>
      <c r="AE948" s="192">
        <f t="shared" si="229"/>
        <v>901.89958519144125</v>
      </c>
    </row>
    <row r="949" spans="1:31" ht="15.4" x14ac:dyDescent="0.45">
      <c r="A949" s="4">
        <v>1</v>
      </c>
      <c r="B949" s="85">
        <v>88829472</v>
      </c>
      <c r="C949" s="91">
        <f t="shared" si="226"/>
        <v>1</v>
      </c>
      <c r="D949" s="5"/>
      <c r="E949" s="5"/>
      <c r="F949" s="5"/>
      <c r="G949" s="5"/>
      <c r="H949" s="5"/>
      <c r="I949" s="5"/>
      <c r="J949" s="5"/>
      <c r="K949" s="5"/>
      <c r="L949" s="52"/>
      <c r="M949" s="5"/>
      <c r="N949" s="5"/>
      <c r="O949" s="7"/>
      <c r="P949" s="35"/>
      <c r="Q949" s="94">
        <v>38.006837837837836</v>
      </c>
      <c r="R949" s="95">
        <v>38.230013851351352</v>
      </c>
      <c r="S949" s="95">
        <v>38.065398198198203</v>
      </c>
      <c r="T949" s="95">
        <v>38.107424549549549</v>
      </c>
      <c r="U949" s="95">
        <v>87.24</v>
      </c>
      <c r="V949" s="95">
        <v>78.978604391891906</v>
      </c>
      <c r="W949" s="95">
        <v>102.49371338963972</v>
      </c>
      <c r="X949" s="95">
        <v>101.37448912162164</v>
      </c>
      <c r="Y949" s="95">
        <v>164.09016621621598</v>
      </c>
      <c r="Z949" s="95">
        <v>112.44257551801802</v>
      </c>
      <c r="AA949" s="95">
        <v>64.752617522522527</v>
      </c>
      <c r="AB949" s="96">
        <v>38.117744594594591</v>
      </c>
      <c r="AC949" s="19" t="str">
        <f t="shared" si="227"/>
        <v/>
      </c>
      <c r="AD949" s="20">
        <f t="shared" si="228"/>
        <v>0</v>
      </c>
      <c r="AE949" s="192">
        <f t="shared" si="229"/>
        <v>901.89958519144125</v>
      </c>
    </row>
    <row r="950" spans="1:31" ht="15.4" x14ac:dyDescent="0.45">
      <c r="A950" s="4">
        <v>1</v>
      </c>
      <c r="B950" s="85">
        <v>88829473</v>
      </c>
      <c r="C950" s="91">
        <f t="shared" si="226"/>
        <v>1</v>
      </c>
      <c r="D950" s="5"/>
      <c r="E950" s="5"/>
      <c r="F950" s="5"/>
      <c r="G950" s="5"/>
      <c r="H950" s="5"/>
      <c r="I950" s="5"/>
      <c r="J950" s="5"/>
      <c r="K950" s="5"/>
      <c r="L950" s="52"/>
      <c r="M950" s="5"/>
      <c r="N950" s="5"/>
      <c r="O950" s="7"/>
      <c r="P950" s="35"/>
      <c r="Q950" s="94">
        <v>38.006837837837836</v>
      </c>
      <c r="R950" s="95">
        <v>38.230013851351352</v>
      </c>
      <c r="S950" s="95">
        <v>38.065398198198203</v>
      </c>
      <c r="T950" s="95">
        <v>38.107424549549549</v>
      </c>
      <c r="U950" s="95">
        <v>87.24</v>
      </c>
      <c r="V950" s="95">
        <v>78.978604391891906</v>
      </c>
      <c r="W950" s="95">
        <v>102.49371338963972</v>
      </c>
      <c r="X950" s="95">
        <v>101.37448912162164</v>
      </c>
      <c r="Y950" s="95">
        <v>164.09016621621598</v>
      </c>
      <c r="Z950" s="95">
        <v>112.44257551801802</v>
      </c>
      <c r="AA950" s="95">
        <v>64.752617522522527</v>
      </c>
      <c r="AB950" s="96">
        <v>38.117744594594591</v>
      </c>
      <c r="AC950" s="19" t="str">
        <f t="shared" si="227"/>
        <v/>
      </c>
      <c r="AD950" s="20">
        <f t="shared" si="228"/>
        <v>0</v>
      </c>
      <c r="AE950" s="192">
        <f t="shared" si="229"/>
        <v>901.89958519144125</v>
      </c>
    </row>
    <row r="951" spans="1:31" ht="15.4" x14ac:dyDescent="0.45">
      <c r="A951" s="4">
        <v>1</v>
      </c>
      <c r="B951" s="85">
        <v>88829474</v>
      </c>
      <c r="C951" s="91">
        <f t="shared" si="226"/>
        <v>1</v>
      </c>
      <c r="D951" s="5"/>
      <c r="E951" s="5"/>
      <c r="F951" s="5"/>
      <c r="G951" s="5"/>
      <c r="H951" s="5"/>
      <c r="I951" s="5"/>
      <c r="J951" s="5"/>
      <c r="K951" s="5"/>
      <c r="L951" s="52"/>
      <c r="M951" s="5"/>
      <c r="N951" s="5"/>
      <c r="O951" s="7"/>
      <c r="P951" s="35"/>
      <c r="Q951" s="94">
        <v>38.006837837837836</v>
      </c>
      <c r="R951" s="95">
        <v>38.230013851351352</v>
      </c>
      <c r="S951" s="95">
        <v>38.065398198198203</v>
      </c>
      <c r="T951" s="95">
        <v>38.107424549549549</v>
      </c>
      <c r="U951" s="95">
        <v>87.24</v>
      </c>
      <c r="V951" s="95">
        <v>78.978604391891906</v>
      </c>
      <c r="W951" s="95">
        <v>102.49371338963972</v>
      </c>
      <c r="X951" s="95">
        <v>101.37448912162164</v>
      </c>
      <c r="Y951" s="95">
        <v>164.09016621621598</v>
      </c>
      <c r="Z951" s="95">
        <v>112.44257551801802</v>
      </c>
      <c r="AA951" s="95">
        <v>64.752617522522527</v>
      </c>
      <c r="AB951" s="96">
        <v>38.117744594594591</v>
      </c>
      <c r="AC951" s="19" t="str">
        <f t="shared" si="227"/>
        <v/>
      </c>
      <c r="AD951" s="20">
        <f t="shared" si="228"/>
        <v>0</v>
      </c>
      <c r="AE951" s="192">
        <f t="shared" si="229"/>
        <v>901.89958519144125</v>
      </c>
    </row>
    <row r="952" spans="1:31" ht="15.4" x14ac:dyDescent="0.45">
      <c r="A952" s="4">
        <v>1</v>
      </c>
      <c r="B952" s="85">
        <v>88829475</v>
      </c>
      <c r="C952" s="91">
        <f t="shared" si="226"/>
        <v>1</v>
      </c>
      <c r="D952" s="5"/>
      <c r="E952" s="5"/>
      <c r="F952" s="5"/>
      <c r="G952" s="5"/>
      <c r="H952" s="5"/>
      <c r="I952" s="5"/>
      <c r="J952" s="5"/>
      <c r="K952" s="5"/>
      <c r="L952" s="52"/>
      <c r="M952" s="5"/>
      <c r="N952" s="5"/>
      <c r="O952" s="7"/>
      <c r="P952" s="35"/>
      <c r="Q952" s="94">
        <v>38.006837837837836</v>
      </c>
      <c r="R952" s="95">
        <v>38.230013851351352</v>
      </c>
      <c r="S952" s="95">
        <v>38.065398198198203</v>
      </c>
      <c r="T952" s="95">
        <v>38.107424549549549</v>
      </c>
      <c r="U952" s="95">
        <v>87.24</v>
      </c>
      <c r="V952" s="95">
        <v>78.978604391891906</v>
      </c>
      <c r="W952" s="95">
        <v>102.49371338963972</v>
      </c>
      <c r="X952" s="95">
        <v>101.37448912162164</v>
      </c>
      <c r="Y952" s="95">
        <v>164.09016621621598</v>
      </c>
      <c r="Z952" s="95">
        <v>112.44257551801802</v>
      </c>
      <c r="AA952" s="95">
        <v>64.752617522522527</v>
      </c>
      <c r="AB952" s="96">
        <v>38.117744594594591</v>
      </c>
      <c r="AC952" s="19" t="str">
        <f t="shared" si="227"/>
        <v/>
      </c>
      <c r="AD952" s="20">
        <f t="shared" si="228"/>
        <v>0</v>
      </c>
      <c r="AE952" s="192">
        <f t="shared" si="229"/>
        <v>901.89958519144125</v>
      </c>
    </row>
    <row r="953" spans="1:31" ht="15.4" x14ac:dyDescent="0.45">
      <c r="A953" s="4">
        <v>1</v>
      </c>
      <c r="B953" s="85">
        <v>88829476</v>
      </c>
      <c r="C953" s="91">
        <f t="shared" si="226"/>
        <v>1</v>
      </c>
      <c r="D953" s="5"/>
      <c r="E953" s="5"/>
      <c r="F953" s="5"/>
      <c r="G953" s="5"/>
      <c r="H953" s="5"/>
      <c r="I953" s="5"/>
      <c r="J953" s="5"/>
      <c r="K953" s="5"/>
      <c r="L953" s="52"/>
      <c r="M953" s="5"/>
      <c r="N953" s="5"/>
      <c r="O953" s="7"/>
      <c r="P953" s="35"/>
      <c r="Q953" s="94">
        <v>38.006837837837836</v>
      </c>
      <c r="R953" s="95">
        <v>38.230013851351352</v>
      </c>
      <c r="S953" s="95">
        <v>38.065398198198203</v>
      </c>
      <c r="T953" s="95">
        <v>38.107424549549549</v>
      </c>
      <c r="U953" s="95">
        <v>87.24</v>
      </c>
      <c r="V953" s="95">
        <v>78.978604391891906</v>
      </c>
      <c r="W953" s="95">
        <v>102.49371338963972</v>
      </c>
      <c r="X953" s="95">
        <v>101.37448912162164</v>
      </c>
      <c r="Y953" s="95">
        <v>164.09016621621598</v>
      </c>
      <c r="Z953" s="95">
        <v>112.44257551801802</v>
      </c>
      <c r="AA953" s="95">
        <v>64.752617522522527</v>
      </c>
      <c r="AB953" s="96">
        <v>38.117744594594591</v>
      </c>
      <c r="AC953" s="19" t="str">
        <f t="shared" si="227"/>
        <v/>
      </c>
      <c r="AD953" s="20">
        <f t="shared" si="228"/>
        <v>0</v>
      </c>
      <c r="AE953" s="192">
        <f t="shared" si="229"/>
        <v>901.89958519144125</v>
      </c>
    </row>
    <row r="954" spans="1:31" ht="15.4" x14ac:dyDescent="0.45">
      <c r="A954" s="4">
        <v>1</v>
      </c>
      <c r="B954" s="85">
        <v>88829477</v>
      </c>
      <c r="C954" s="91">
        <f t="shared" si="226"/>
        <v>1</v>
      </c>
      <c r="D954" s="5"/>
      <c r="E954" s="5"/>
      <c r="F954" s="5"/>
      <c r="G954" s="5"/>
      <c r="H954" s="5"/>
      <c r="I954" s="5"/>
      <c r="J954" s="5"/>
      <c r="K954" s="5"/>
      <c r="L954" s="52"/>
      <c r="M954" s="5"/>
      <c r="N954" s="5"/>
      <c r="O954" s="7"/>
      <c r="P954" s="35"/>
      <c r="Q954" s="94">
        <v>38.006837837837836</v>
      </c>
      <c r="R954" s="95">
        <v>38.230013851351352</v>
      </c>
      <c r="S954" s="95">
        <v>38.065398198198203</v>
      </c>
      <c r="T954" s="95">
        <v>38.107424549549549</v>
      </c>
      <c r="U954" s="95">
        <v>87.24</v>
      </c>
      <c r="V954" s="95">
        <v>78.978604391891906</v>
      </c>
      <c r="W954" s="95">
        <v>102.49371338963972</v>
      </c>
      <c r="X954" s="95">
        <v>101.37448912162164</v>
      </c>
      <c r="Y954" s="95">
        <v>164.09016621621598</v>
      </c>
      <c r="Z954" s="95">
        <v>112.44257551801802</v>
      </c>
      <c r="AA954" s="95">
        <v>64.752617522522527</v>
      </c>
      <c r="AB954" s="96">
        <v>38.117744594594591</v>
      </c>
      <c r="AC954" s="19" t="str">
        <f t="shared" si="227"/>
        <v/>
      </c>
      <c r="AD954" s="20">
        <f t="shared" si="228"/>
        <v>0</v>
      </c>
      <c r="AE954" s="192">
        <f t="shared" si="229"/>
        <v>901.89958519144125</v>
      </c>
    </row>
    <row r="955" spans="1:31" ht="15.4" x14ac:dyDescent="0.45">
      <c r="A955" s="4">
        <v>1</v>
      </c>
      <c r="B955" s="85">
        <v>88829478</v>
      </c>
      <c r="C955" s="91">
        <f t="shared" si="226"/>
        <v>1</v>
      </c>
      <c r="D955" s="5"/>
      <c r="E955" s="5"/>
      <c r="F955" s="5"/>
      <c r="G955" s="5"/>
      <c r="H955" s="5"/>
      <c r="I955" s="5"/>
      <c r="J955" s="5"/>
      <c r="K955" s="5"/>
      <c r="L955" s="52"/>
      <c r="M955" s="5"/>
      <c r="N955" s="5"/>
      <c r="O955" s="7"/>
      <c r="P955" s="35"/>
      <c r="Q955" s="94">
        <v>38.006837837837836</v>
      </c>
      <c r="R955" s="95">
        <v>38.230013851351352</v>
      </c>
      <c r="S955" s="95">
        <v>38.065398198198203</v>
      </c>
      <c r="T955" s="95">
        <v>38.107424549549549</v>
      </c>
      <c r="U955" s="95">
        <v>87.24</v>
      </c>
      <c r="V955" s="95">
        <v>78.978604391891906</v>
      </c>
      <c r="W955" s="95">
        <v>102.49371338963972</v>
      </c>
      <c r="X955" s="95">
        <v>101.37448912162164</v>
      </c>
      <c r="Y955" s="95">
        <v>164.09016621621598</v>
      </c>
      <c r="Z955" s="95">
        <v>112.44257551801802</v>
      </c>
      <c r="AA955" s="95">
        <v>64.752617522522527</v>
      </c>
      <c r="AB955" s="96">
        <v>38.117744594594591</v>
      </c>
      <c r="AC955" s="19" t="str">
        <f t="shared" si="227"/>
        <v/>
      </c>
      <c r="AD955" s="20">
        <f t="shared" si="228"/>
        <v>0</v>
      </c>
      <c r="AE955" s="192">
        <f t="shared" si="229"/>
        <v>901.89958519144125</v>
      </c>
    </row>
    <row r="956" spans="1:31" ht="15.4" x14ac:dyDescent="0.45">
      <c r="A956" s="4">
        <v>1</v>
      </c>
      <c r="B956" s="85">
        <v>88829479</v>
      </c>
      <c r="C956" s="91">
        <f t="shared" si="226"/>
        <v>1</v>
      </c>
      <c r="D956" s="5"/>
      <c r="E956" s="5"/>
      <c r="F956" s="5"/>
      <c r="G956" s="5"/>
      <c r="H956" s="5"/>
      <c r="I956" s="5"/>
      <c r="J956" s="5"/>
      <c r="K956" s="5"/>
      <c r="L956" s="52"/>
      <c r="M956" s="5"/>
      <c r="N956" s="5"/>
      <c r="O956" s="7"/>
      <c r="P956" s="35"/>
      <c r="Q956" s="94">
        <v>38.006837837837836</v>
      </c>
      <c r="R956" s="95">
        <v>38.230013851351352</v>
      </c>
      <c r="S956" s="95">
        <v>38.065398198198203</v>
      </c>
      <c r="T956" s="95">
        <v>38.107424549549549</v>
      </c>
      <c r="U956" s="95">
        <v>87.24</v>
      </c>
      <c r="V956" s="95">
        <v>78.978604391891906</v>
      </c>
      <c r="W956" s="95">
        <v>102.49371338963972</v>
      </c>
      <c r="X956" s="95">
        <v>101.37448912162164</v>
      </c>
      <c r="Y956" s="95">
        <v>164.09016621621598</v>
      </c>
      <c r="Z956" s="95">
        <v>112.44257551801802</v>
      </c>
      <c r="AA956" s="95">
        <v>64.752617522522527</v>
      </c>
      <c r="AB956" s="96">
        <v>38.117744594594591</v>
      </c>
      <c r="AC956" s="19" t="str">
        <f t="shared" si="227"/>
        <v/>
      </c>
      <c r="AD956" s="20">
        <f t="shared" si="228"/>
        <v>0</v>
      </c>
      <c r="AE956" s="192">
        <f t="shared" si="229"/>
        <v>901.89958519144125</v>
      </c>
    </row>
    <row r="957" spans="1:31" ht="15.4" x14ac:dyDescent="0.45">
      <c r="A957" s="4">
        <v>1</v>
      </c>
      <c r="B957" s="85">
        <v>88829480</v>
      </c>
      <c r="C957" s="91">
        <f t="shared" si="226"/>
        <v>1</v>
      </c>
      <c r="D957" s="5"/>
      <c r="E957" s="5"/>
      <c r="F957" s="5"/>
      <c r="G957" s="5"/>
      <c r="H957" s="5"/>
      <c r="I957" s="5"/>
      <c r="J957" s="5"/>
      <c r="K957" s="5"/>
      <c r="L957" s="52"/>
      <c r="M957" s="5"/>
      <c r="N957" s="5"/>
      <c r="O957" s="7"/>
      <c r="P957" s="35"/>
      <c r="Q957" s="94">
        <v>38.006837837837836</v>
      </c>
      <c r="R957" s="95">
        <v>38.230013851351352</v>
      </c>
      <c r="S957" s="95">
        <v>38.065398198198203</v>
      </c>
      <c r="T957" s="95">
        <v>38.107424549549549</v>
      </c>
      <c r="U957" s="95">
        <v>87.24</v>
      </c>
      <c r="V957" s="95">
        <v>78.978604391891906</v>
      </c>
      <c r="W957" s="95">
        <v>102.49371338963972</v>
      </c>
      <c r="X957" s="95">
        <v>101.37448912162164</v>
      </c>
      <c r="Y957" s="95">
        <v>164.09016621621598</v>
      </c>
      <c r="Z957" s="95">
        <v>112.44257551801802</v>
      </c>
      <c r="AA957" s="95">
        <v>64.752617522522527</v>
      </c>
      <c r="AB957" s="96">
        <v>38.117744594594591</v>
      </c>
      <c r="AC957" s="19" t="str">
        <f t="shared" si="227"/>
        <v/>
      </c>
      <c r="AD957" s="20">
        <f t="shared" si="228"/>
        <v>0</v>
      </c>
      <c r="AE957" s="192">
        <f t="shared" si="229"/>
        <v>901.89958519144125</v>
      </c>
    </row>
    <row r="958" spans="1:31" ht="15.4" x14ac:dyDescent="0.45">
      <c r="A958" s="4">
        <v>1</v>
      </c>
      <c r="B958" s="85">
        <v>88829481</v>
      </c>
      <c r="C958" s="91">
        <f t="shared" si="226"/>
        <v>1</v>
      </c>
      <c r="D958" s="5"/>
      <c r="E958" s="5"/>
      <c r="F958" s="5"/>
      <c r="G958" s="5"/>
      <c r="H958" s="5"/>
      <c r="I958" s="5"/>
      <c r="J958" s="5"/>
      <c r="K958" s="5"/>
      <c r="L958" s="52"/>
      <c r="M958" s="5"/>
      <c r="N958" s="5"/>
      <c r="O958" s="7"/>
      <c r="P958" s="35"/>
      <c r="Q958" s="94">
        <v>38.006837837837836</v>
      </c>
      <c r="R958" s="95">
        <v>38.230013851351352</v>
      </c>
      <c r="S958" s="95">
        <v>38.065398198198203</v>
      </c>
      <c r="T958" s="95">
        <v>38.107424549549549</v>
      </c>
      <c r="U958" s="95">
        <v>87.24</v>
      </c>
      <c r="V958" s="95">
        <v>78.978604391891906</v>
      </c>
      <c r="W958" s="95">
        <v>102.49371338963972</v>
      </c>
      <c r="X958" s="95">
        <v>101.37448912162164</v>
      </c>
      <c r="Y958" s="95">
        <v>164.09016621621598</v>
      </c>
      <c r="Z958" s="95">
        <v>112.44257551801802</v>
      </c>
      <c r="AA958" s="95">
        <v>64.752617522522527</v>
      </c>
      <c r="AB958" s="96">
        <v>38.117744594594591</v>
      </c>
      <c r="AC958" s="19" t="str">
        <f t="shared" si="227"/>
        <v/>
      </c>
      <c r="AD958" s="20">
        <f t="shared" si="228"/>
        <v>0</v>
      </c>
      <c r="AE958" s="192">
        <f t="shared" si="229"/>
        <v>901.89958519144125</v>
      </c>
    </row>
    <row r="959" spans="1:31" ht="15.4" x14ac:dyDescent="0.45">
      <c r="A959" s="4">
        <v>1</v>
      </c>
      <c r="B959" s="85">
        <v>88829483</v>
      </c>
      <c r="C959" s="91">
        <f t="shared" si="226"/>
        <v>1</v>
      </c>
      <c r="D959" s="5"/>
      <c r="E959" s="5"/>
      <c r="F959" s="5"/>
      <c r="G959" s="5"/>
      <c r="H959" s="5"/>
      <c r="I959" s="5"/>
      <c r="J959" s="5"/>
      <c r="K959" s="5"/>
      <c r="L959" s="52"/>
      <c r="M959" s="5"/>
      <c r="N959" s="5"/>
      <c r="O959" s="7"/>
      <c r="P959" s="35"/>
      <c r="Q959" s="94">
        <v>38.006837837837836</v>
      </c>
      <c r="R959" s="95">
        <v>38.230013851351352</v>
      </c>
      <c r="S959" s="95">
        <v>38.065398198198203</v>
      </c>
      <c r="T959" s="95">
        <v>38.107424549549549</v>
      </c>
      <c r="U959" s="95">
        <v>87.24</v>
      </c>
      <c r="V959" s="95">
        <v>78.978604391891906</v>
      </c>
      <c r="W959" s="95">
        <v>102.49371338963972</v>
      </c>
      <c r="X959" s="95">
        <v>101.37448912162164</v>
      </c>
      <c r="Y959" s="95">
        <v>164.09016621621598</v>
      </c>
      <c r="Z959" s="95">
        <v>112.44257551801802</v>
      </c>
      <c r="AA959" s="95">
        <v>64.752617522522527</v>
      </c>
      <c r="AB959" s="96">
        <v>38.117744594594591</v>
      </c>
      <c r="AC959" s="19" t="str">
        <f t="shared" si="227"/>
        <v/>
      </c>
      <c r="AD959" s="20">
        <f t="shared" si="228"/>
        <v>0</v>
      </c>
      <c r="AE959" s="192">
        <f t="shared" si="229"/>
        <v>901.89958519144125</v>
      </c>
    </row>
    <row r="960" spans="1:31" ht="15.4" x14ac:dyDescent="0.45">
      <c r="A960" s="4">
        <v>1</v>
      </c>
      <c r="B960" s="85">
        <v>88829484</v>
      </c>
      <c r="C960" s="91">
        <f t="shared" si="226"/>
        <v>1</v>
      </c>
      <c r="D960" s="5"/>
      <c r="E960" s="5"/>
      <c r="F960" s="5"/>
      <c r="G960" s="5"/>
      <c r="H960" s="5"/>
      <c r="I960" s="5"/>
      <c r="J960" s="5"/>
      <c r="K960" s="5"/>
      <c r="L960" s="52"/>
      <c r="M960" s="5"/>
      <c r="N960" s="5"/>
      <c r="O960" s="7"/>
      <c r="P960" s="35"/>
      <c r="Q960" s="94">
        <v>38.006837837837836</v>
      </c>
      <c r="R960" s="95">
        <v>38.230013851351352</v>
      </c>
      <c r="S960" s="95">
        <v>38.065398198198203</v>
      </c>
      <c r="T960" s="95">
        <v>38.107424549549549</v>
      </c>
      <c r="U960" s="95">
        <v>87.24</v>
      </c>
      <c r="V960" s="95">
        <v>78.978604391891906</v>
      </c>
      <c r="W960" s="95">
        <v>102.49371338963972</v>
      </c>
      <c r="X960" s="95">
        <v>101.37448912162164</v>
      </c>
      <c r="Y960" s="95">
        <v>164.09016621621598</v>
      </c>
      <c r="Z960" s="95">
        <v>112.44257551801802</v>
      </c>
      <c r="AA960" s="95">
        <v>64.752617522522527</v>
      </c>
      <c r="AB960" s="96">
        <v>38.117744594594591</v>
      </c>
      <c r="AC960" s="19" t="str">
        <f t="shared" si="227"/>
        <v/>
      </c>
      <c r="AD960" s="20">
        <f t="shared" si="228"/>
        <v>0</v>
      </c>
      <c r="AE960" s="192">
        <f t="shared" si="229"/>
        <v>901.89958519144125</v>
      </c>
    </row>
    <row r="961" spans="1:31" ht="15.4" x14ac:dyDescent="0.45">
      <c r="A961" s="4">
        <v>1</v>
      </c>
      <c r="B961" s="85">
        <v>88829485</v>
      </c>
      <c r="C961" s="91">
        <f t="shared" si="226"/>
        <v>1</v>
      </c>
      <c r="D961" s="5"/>
      <c r="E961" s="5"/>
      <c r="F961" s="5"/>
      <c r="G961" s="5"/>
      <c r="H961" s="5"/>
      <c r="I961" s="5"/>
      <c r="J961" s="5"/>
      <c r="K961" s="5"/>
      <c r="L961" s="52"/>
      <c r="M961" s="5"/>
      <c r="N961" s="5"/>
      <c r="O961" s="7"/>
      <c r="P961" s="35"/>
      <c r="Q961" s="94">
        <v>38.006837837837836</v>
      </c>
      <c r="R961" s="95">
        <v>38.230013851351352</v>
      </c>
      <c r="S961" s="95">
        <v>38.065398198198203</v>
      </c>
      <c r="T961" s="95">
        <v>38.107424549549549</v>
      </c>
      <c r="U961" s="95">
        <v>87.24</v>
      </c>
      <c r="V961" s="95">
        <v>78.978604391891906</v>
      </c>
      <c r="W961" s="95">
        <v>102.49371338963972</v>
      </c>
      <c r="X961" s="95">
        <v>101.37448912162164</v>
      </c>
      <c r="Y961" s="95">
        <v>164.09016621621598</v>
      </c>
      <c r="Z961" s="95">
        <v>112.44257551801802</v>
      </c>
      <c r="AA961" s="95">
        <v>64.752617522522527</v>
      </c>
      <c r="AB961" s="96">
        <v>38.117744594594591</v>
      </c>
      <c r="AC961" s="19" t="str">
        <f t="shared" si="227"/>
        <v/>
      </c>
      <c r="AD961" s="20">
        <f t="shared" si="228"/>
        <v>0</v>
      </c>
      <c r="AE961" s="192">
        <f t="shared" si="229"/>
        <v>901.89958519144125</v>
      </c>
    </row>
    <row r="962" spans="1:31" ht="15.4" x14ac:dyDescent="0.45">
      <c r="A962" s="4">
        <v>1</v>
      </c>
      <c r="B962" s="85">
        <v>88829486</v>
      </c>
      <c r="C962" s="91">
        <f t="shared" si="226"/>
        <v>1</v>
      </c>
      <c r="D962" s="5"/>
      <c r="E962" s="5"/>
      <c r="F962" s="5"/>
      <c r="G962" s="5"/>
      <c r="H962" s="5"/>
      <c r="I962" s="5"/>
      <c r="J962" s="5"/>
      <c r="K962" s="5"/>
      <c r="L962" s="52"/>
      <c r="M962" s="5"/>
      <c r="N962" s="5"/>
      <c r="O962" s="7"/>
      <c r="P962" s="35"/>
      <c r="Q962" s="94">
        <v>38.006837837837836</v>
      </c>
      <c r="R962" s="95">
        <v>38.230013851351352</v>
      </c>
      <c r="S962" s="95">
        <v>38.065398198198203</v>
      </c>
      <c r="T962" s="95">
        <v>38.107424549549549</v>
      </c>
      <c r="U962" s="95">
        <v>87.24</v>
      </c>
      <c r="V962" s="95">
        <v>78.978604391891906</v>
      </c>
      <c r="W962" s="95">
        <v>102.49371338963972</v>
      </c>
      <c r="X962" s="95">
        <v>101.37448912162164</v>
      </c>
      <c r="Y962" s="95">
        <v>164.09016621621598</v>
      </c>
      <c r="Z962" s="95">
        <v>112.44257551801802</v>
      </c>
      <c r="AA962" s="95">
        <v>64.752617522522527</v>
      </c>
      <c r="AB962" s="96">
        <v>38.117744594594591</v>
      </c>
      <c r="AC962" s="19" t="str">
        <f t="shared" si="227"/>
        <v/>
      </c>
      <c r="AD962" s="20">
        <f t="shared" si="228"/>
        <v>0</v>
      </c>
      <c r="AE962" s="192">
        <f t="shared" si="229"/>
        <v>901.89958519144125</v>
      </c>
    </row>
    <row r="963" spans="1:31" ht="15.4" x14ac:dyDescent="0.45">
      <c r="A963" s="4">
        <v>1</v>
      </c>
      <c r="B963" s="85">
        <v>88829487</v>
      </c>
      <c r="C963" s="91">
        <f t="shared" si="226"/>
        <v>1</v>
      </c>
      <c r="D963" s="5"/>
      <c r="E963" s="5"/>
      <c r="F963" s="5"/>
      <c r="G963" s="5"/>
      <c r="H963" s="5"/>
      <c r="I963" s="5"/>
      <c r="J963" s="5"/>
      <c r="K963" s="5"/>
      <c r="L963" s="52"/>
      <c r="M963" s="5"/>
      <c r="N963" s="5"/>
      <c r="O963" s="7"/>
      <c r="P963" s="35"/>
      <c r="Q963" s="94">
        <v>38.006837837837836</v>
      </c>
      <c r="R963" s="95">
        <v>38.230013851351352</v>
      </c>
      <c r="S963" s="95">
        <v>38.065398198198203</v>
      </c>
      <c r="T963" s="95">
        <v>38.107424549549549</v>
      </c>
      <c r="U963" s="95">
        <v>87.24</v>
      </c>
      <c r="V963" s="95">
        <v>78.978604391891906</v>
      </c>
      <c r="W963" s="95">
        <v>102.49371338963972</v>
      </c>
      <c r="X963" s="95">
        <v>101.37448912162164</v>
      </c>
      <c r="Y963" s="95">
        <v>164.09016621621598</v>
      </c>
      <c r="Z963" s="95">
        <v>112.44257551801802</v>
      </c>
      <c r="AA963" s="95">
        <v>64.752617522522527</v>
      </c>
      <c r="AB963" s="96">
        <v>38.117744594594591</v>
      </c>
      <c r="AC963" s="19" t="str">
        <f t="shared" si="227"/>
        <v/>
      </c>
      <c r="AD963" s="20">
        <f t="shared" si="228"/>
        <v>0</v>
      </c>
      <c r="AE963" s="192">
        <f t="shared" si="229"/>
        <v>901.89958519144125</v>
      </c>
    </row>
    <row r="964" spans="1:31" ht="15.4" x14ac:dyDescent="0.45">
      <c r="A964" s="4">
        <v>1</v>
      </c>
      <c r="B964" s="85">
        <v>88829488</v>
      </c>
      <c r="C964" s="91">
        <f t="shared" si="226"/>
        <v>1</v>
      </c>
      <c r="D964" s="5"/>
      <c r="E964" s="5"/>
      <c r="F964" s="5"/>
      <c r="G964" s="5"/>
      <c r="H964" s="5"/>
      <c r="I964" s="5"/>
      <c r="J964" s="5"/>
      <c r="K964" s="5"/>
      <c r="L964" s="52"/>
      <c r="M964" s="5"/>
      <c r="N964" s="5"/>
      <c r="O964" s="7"/>
      <c r="P964" s="35"/>
      <c r="Q964" s="94">
        <v>38.006837837837836</v>
      </c>
      <c r="R964" s="95">
        <v>38.230013851351352</v>
      </c>
      <c r="S964" s="95">
        <v>38.065398198198203</v>
      </c>
      <c r="T964" s="95">
        <v>38.107424549549549</v>
      </c>
      <c r="U964" s="95">
        <v>87.24</v>
      </c>
      <c r="V964" s="95">
        <v>78.978604391891906</v>
      </c>
      <c r="W964" s="95">
        <v>102.49371338963972</v>
      </c>
      <c r="X964" s="95">
        <v>101.37448912162164</v>
      </c>
      <c r="Y964" s="95">
        <v>164.09016621621598</v>
      </c>
      <c r="Z964" s="95">
        <v>112.44257551801802</v>
      </c>
      <c r="AA964" s="95">
        <v>64.752617522522527</v>
      </c>
      <c r="AB964" s="96">
        <v>38.117744594594591</v>
      </c>
      <c r="AC964" s="19" t="str">
        <f t="shared" si="227"/>
        <v/>
      </c>
      <c r="AD964" s="20">
        <f t="shared" si="228"/>
        <v>0</v>
      </c>
      <c r="AE964" s="192">
        <f t="shared" si="229"/>
        <v>901.89958519144125</v>
      </c>
    </row>
    <row r="965" spans="1:31" ht="15.4" x14ac:dyDescent="0.45">
      <c r="A965" s="4">
        <v>1</v>
      </c>
      <c r="B965" s="85">
        <v>88829489</v>
      </c>
      <c r="C965" s="91">
        <f t="shared" si="226"/>
        <v>1</v>
      </c>
      <c r="D965" s="5"/>
      <c r="E965" s="5"/>
      <c r="F965" s="5"/>
      <c r="G965" s="5"/>
      <c r="H965" s="5"/>
      <c r="I965" s="5"/>
      <c r="J965" s="5"/>
      <c r="K965" s="5"/>
      <c r="L965" s="52"/>
      <c r="M965" s="5"/>
      <c r="N965" s="5"/>
      <c r="O965" s="7"/>
      <c r="P965" s="35"/>
      <c r="Q965" s="94">
        <v>38.006837837837836</v>
      </c>
      <c r="R965" s="95">
        <v>38.230013851351352</v>
      </c>
      <c r="S965" s="95">
        <v>38.065398198198203</v>
      </c>
      <c r="T965" s="95">
        <v>38.107424549549549</v>
      </c>
      <c r="U965" s="95">
        <v>87.24</v>
      </c>
      <c r="V965" s="95">
        <v>78.978604391891906</v>
      </c>
      <c r="W965" s="95">
        <v>102.49371338963972</v>
      </c>
      <c r="X965" s="95">
        <v>101.37448912162164</v>
      </c>
      <c r="Y965" s="95">
        <v>164.09016621621598</v>
      </c>
      <c r="Z965" s="95">
        <v>112.44257551801802</v>
      </c>
      <c r="AA965" s="95">
        <v>64.752617522522527</v>
      </c>
      <c r="AB965" s="96">
        <v>38.117744594594591</v>
      </c>
      <c r="AC965" s="19" t="str">
        <f t="shared" si="227"/>
        <v/>
      </c>
      <c r="AD965" s="20">
        <f t="shared" si="228"/>
        <v>0</v>
      </c>
      <c r="AE965" s="192">
        <f t="shared" si="229"/>
        <v>901.89958519144125</v>
      </c>
    </row>
    <row r="966" spans="1:31" ht="15.4" x14ac:dyDescent="0.45">
      <c r="A966" s="4">
        <v>1</v>
      </c>
      <c r="B966" s="85">
        <v>88829490</v>
      </c>
      <c r="C966" s="91">
        <f t="shared" si="226"/>
        <v>1</v>
      </c>
      <c r="D966" s="5"/>
      <c r="E966" s="5"/>
      <c r="F966" s="5"/>
      <c r="G966" s="5"/>
      <c r="H966" s="5"/>
      <c r="I966" s="5"/>
      <c r="J966" s="5"/>
      <c r="K966" s="5"/>
      <c r="L966" s="52"/>
      <c r="M966" s="5"/>
      <c r="N966" s="5"/>
      <c r="O966" s="7"/>
      <c r="P966" s="35"/>
      <c r="Q966" s="94">
        <v>38.006837837837836</v>
      </c>
      <c r="R966" s="95">
        <v>38.230013851351352</v>
      </c>
      <c r="S966" s="95">
        <v>38.065398198198203</v>
      </c>
      <c r="T966" s="95">
        <v>38.107424549549549</v>
      </c>
      <c r="U966" s="95">
        <v>87.24</v>
      </c>
      <c r="V966" s="95">
        <v>78.978604391891906</v>
      </c>
      <c r="W966" s="95">
        <v>102.49371338963972</v>
      </c>
      <c r="X966" s="95">
        <v>101.37448912162164</v>
      </c>
      <c r="Y966" s="95">
        <v>164.09016621621598</v>
      </c>
      <c r="Z966" s="95">
        <v>112.44257551801802</v>
      </c>
      <c r="AA966" s="95">
        <v>64.752617522522527</v>
      </c>
      <c r="AB966" s="96">
        <v>38.117744594594591</v>
      </c>
      <c r="AC966" s="19" t="str">
        <f t="shared" si="227"/>
        <v/>
      </c>
      <c r="AD966" s="20">
        <f t="shared" si="228"/>
        <v>0</v>
      </c>
      <c r="AE966" s="192">
        <f t="shared" si="229"/>
        <v>901.89958519144125</v>
      </c>
    </row>
    <row r="967" spans="1:31" ht="15.4" x14ac:dyDescent="0.45">
      <c r="A967" s="4">
        <v>1</v>
      </c>
      <c r="B967" s="85">
        <v>88829491</v>
      </c>
      <c r="C967" s="91">
        <f t="shared" ref="C967:C988" si="230">COUNTIF($AU$7:$AU$118,B967)</f>
        <v>1</v>
      </c>
      <c r="D967" s="5"/>
      <c r="E967" s="5"/>
      <c r="F967" s="5"/>
      <c r="G967" s="5"/>
      <c r="H967" s="5"/>
      <c r="I967" s="5"/>
      <c r="J967" s="5"/>
      <c r="K967" s="5"/>
      <c r="L967" s="52"/>
      <c r="M967" s="5"/>
      <c r="N967" s="5"/>
      <c r="O967" s="7"/>
      <c r="P967" s="35"/>
      <c r="Q967" s="94">
        <v>38.006837837837836</v>
      </c>
      <c r="R967" s="95">
        <v>38.230013851351352</v>
      </c>
      <c r="S967" s="95">
        <v>38.065398198198203</v>
      </c>
      <c r="T967" s="95">
        <v>38.107424549549549</v>
      </c>
      <c r="U967" s="95">
        <v>87.24</v>
      </c>
      <c r="V967" s="95">
        <v>78.978604391891906</v>
      </c>
      <c r="W967" s="95">
        <v>102.49371338963972</v>
      </c>
      <c r="X967" s="95">
        <v>101.37448912162164</v>
      </c>
      <c r="Y967" s="95">
        <v>164.09016621621598</v>
      </c>
      <c r="Z967" s="95">
        <v>112.44257551801802</v>
      </c>
      <c r="AA967" s="95">
        <v>64.752617522522527</v>
      </c>
      <c r="AB967" s="96">
        <v>38.117744594594591</v>
      </c>
      <c r="AC967" s="19" t="str">
        <f t="shared" ref="AC967:AC1030" si="231">IFERROR(AVERAGE(D967:O967),"")</f>
        <v/>
      </c>
      <c r="AD967" s="20">
        <f t="shared" ref="AD967:AD1030" si="232">SUM(D967:O967)</f>
        <v>0</v>
      </c>
      <c r="AE967" s="192">
        <f t="shared" ref="AE967:AE1030" si="233">SUM(Q967:AB967)</f>
        <v>901.89958519144125</v>
      </c>
    </row>
    <row r="968" spans="1:31" ht="15.4" x14ac:dyDescent="0.45">
      <c r="A968" s="4">
        <v>1</v>
      </c>
      <c r="B968" s="85">
        <v>88829492</v>
      </c>
      <c r="C968" s="91">
        <f t="shared" si="230"/>
        <v>1</v>
      </c>
      <c r="D968" s="5"/>
      <c r="E968" s="5"/>
      <c r="F968" s="5"/>
      <c r="G968" s="5"/>
      <c r="H968" s="5"/>
      <c r="I968" s="5"/>
      <c r="J968" s="5"/>
      <c r="K968" s="5"/>
      <c r="L968" s="52"/>
      <c r="M968" s="5"/>
      <c r="N968" s="5"/>
      <c r="O968" s="7"/>
      <c r="P968" s="35"/>
      <c r="Q968" s="94">
        <v>38.006837837837836</v>
      </c>
      <c r="R968" s="95">
        <v>38.230013851351352</v>
      </c>
      <c r="S968" s="95">
        <v>38.065398198198203</v>
      </c>
      <c r="T968" s="95">
        <v>38.107424549549549</v>
      </c>
      <c r="U968" s="95">
        <v>87.24</v>
      </c>
      <c r="V968" s="95">
        <v>78.978604391891906</v>
      </c>
      <c r="W968" s="95">
        <v>102.49371338963972</v>
      </c>
      <c r="X968" s="95">
        <v>101.37448912162164</v>
      </c>
      <c r="Y968" s="95">
        <v>164.09016621621598</v>
      </c>
      <c r="Z968" s="95">
        <v>112.44257551801802</v>
      </c>
      <c r="AA968" s="95">
        <v>64.752617522522527</v>
      </c>
      <c r="AB968" s="96">
        <v>38.117744594594591</v>
      </c>
      <c r="AC968" s="19" t="str">
        <f t="shared" si="231"/>
        <v/>
      </c>
      <c r="AD968" s="20">
        <f t="shared" si="232"/>
        <v>0</v>
      </c>
      <c r="AE968" s="192">
        <f t="shared" si="233"/>
        <v>901.89958519144125</v>
      </c>
    </row>
    <row r="969" spans="1:31" ht="15.4" x14ac:dyDescent="0.45">
      <c r="A969" s="4">
        <v>1</v>
      </c>
      <c r="B969" s="85">
        <v>88829493</v>
      </c>
      <c r="C969" s="91">
        <f t="shared" si="230"/>
        <v>1</v>
      </c>
      <c r="D969" s="5"/>
      <c r="E969" s="5"/>
      <c r="F969" s="5"/>
      <c r="G969" s="5"/>
      <c r="H969" s="5"/>
      <c r="I969" s="5"/>
      <c r="J969" s="5"/>
      <c r="K969" s="5"/>
      <c r="L969" s="52"/>
      <c r="M969" s="5"/>
      <c r="N969" s="5"/>
      <c r="O969" s="7"/>
      <c r="P969" s="35"/>
      <c r="Q969" s="94">
        <v>38.006837837837836</v>
      </c>
      <c r="R969" s="95">
        <v>38.230013851351352</v>
      </c>
      <c r="S969" s="95">
        <v>38.065398198198203</v>
      </c>
      <c r="T969" s="95">
        <v>38.107424549549549</v>
      </c>
      <c r="U969" s="95">
        <v>87.24</v>
      </c>
      <c r="V969" s="95">
        <v>78.978604391891906</v>
      </c>
      <c r="W969" s="95">
        <v>102.49371338963972</v>
      </c>
      <c r="X969" s="95">
        <v>101.37448912162164</v>
      </c>
      <c r="Y969" s="95">
        <v>164.09016621621598</v>
      </c>
      <c r="Z969" s="95">
        <v>112.44257551801802</v>
      </c>
      <c r="AA969" s="95">
        <v>64.752617522522527</v>
      </c>
      <c r="AB969" s="96">
        <v>38.117744594594591</v>
      </c>
      <c r="AC969" s="19" t="str">
        <f t="shared" si="231"/>
        <v/>
      </c>
      <c r="AD969" s="20">
        <f t="shared" si="232"/>
        <v>0</v>
      </c>
      <c r="AE969" s="192">
        <f t="shared" si="233"/>
        <v>901.89958519144125</v>
      </c>
    </row>
    <row r="970" spans="1:31" ht="15.4" x14ac:dyDescent="0.45">
      <c r="A970" s="4">
        <v>1</v>
      </c>
      <c r="B970" s="85">
        <v>88829494</v>
      </c>
      <c r="C970" s="91">
        <f t="shared" si="230"/>
        <v>1</v>
      </c>
      <c r="D970" s="5"/>
      <c r="E970" s="5"/>
      <c r="F970" s="5"/>
      <c r="G970" s="5"/>
      <c r="H970" s="5"/>
      <c r="I970" s="5"/>
      <c r="J970" s="5"/>
      <c r="K970" s="5"/>
      <c r="L970" s="52"/>
      <c r="M970" s="5"/>
      <c r="N970" s="5"/>
      <c r="O970" s="7"/>
      <c r="P970" s="35"/>
      <c r="Q970" s="94">
        <v>38.006837837837836</v>
      </c>
      <c r="R970" s="95">
        <v>38.230013851351352</v>
      </c>
      <c r="S970" s="95">
        <v>38.065398198198203</v>
      </c>
      <c r="T970" s="95">
        <v>38.107424549549549</v>
      </c>
      <c r="U970" s="95">
        <v>87.24</v>
      </c>
      <c r="V970" s="95">
        <v>78.978604391891906</v>
      </c>
      <c r="W970" s="95">
        <v>102.49371338963972</v>
      </c>
      <c r="X970" s="95">
        <v>101.37448912162164</v>
      </c>
      <c r="Y970" s="95">
        <v>164.09016621621598</v>
      </c>
      <c r="Z970" s="95">
        <v>112.44257551801802</v>
      </c>
      <c r="AA970" s="95">
        <v>64.752617522522527</v>
      </c>
      <c r="AB970" s="96">
        <v>38.117744594594591</v>
      </c>
      <c r="AC970" s="19" t="str">
        <f t="shared" si="231"/>
        <v/>
      </c>
      <c r="AD970" s="20">
        <f t="shared" si="232"/>
        <v>0</v>
      </c>
      <c r="AE970" s="192">
        <f t="shared" si="233"/>
        <v>901.89958519144125</v>
      </c>
    </row>
    <row r="971" spans="1:31" ht="15.4" x14ac:dyDescent="0.45">
      <c r="A971" s="4">
        <v>1</v>
      </c>
      <c r="B971" s="85">
        <v>88829495</v>
      </c>
      <c r="C971" s="91">
        <f t="shared" si="230"/>
        <v>1</v>
      </c>
      <c r="D971" s="5"/>
      <c r="E971" s="5"/>
      <c r="F971" s="5"/>
      <c r="G971" s="5"/>
      <c r="H971" s="5"/>
      <c r="I971" s="5"/>
      <c r="J971" s="5"/>
      <c r="K971" s="5"/>
      <c r="L971" s="52"/>
      <c r="M971" s="5"/>
      <c r="N971" s="5"/>
      <c r="O971" s="7"/>
      <c r="P971" s="35"/>
      <c r="Q971" s="94">
        <v>38.006837837837836</v>
      </c>
      <c r="R971" s="95">
        <v>38.230013851351352</v>
      </c>
      <c r="S971" s="95">
        <v>38.065398198198203</v>
      </c>
      <c r="T971" s="95">
        <v>38.107424549549549</v>
      </c>
      <c r="U971" s="95">
        <v>87.24</v>
      </c>
      <c r="V971" s="95">
        <v>78.978604391891906</v>
      </c>
      <c r="W971" s="95">
        <v>102.49371338963972</v>
      </c>
      <c r="X971" s="95">
        <v>101.37448912162164</v>
      </c>
      <c r="Y971" s="95">
        <v>164.09016621621598</v>
      </c>
      <c r="Z971" s="95">
        <v>112.44257551801802</v>
      </c>
      <c r="AA971" s="95">
        <v>64.752617522522527</v>
      </c>
      <c r="AB971" s="96">
        <v>38.117744594594591</v>
      </c>
      <c r="AC971" s="19" t="str">
        <f t="shared" si="231"/>
        <v/>
      </c>
      <c r="AD971" s="20">
        <f t="shared" si="232"/>
        <v>0</v>
      </c>
      <c r="AE971" s="192">
        <f t="shared" si="233"/>
        <v>901.89958519144125</v>
      </c>
    </row>
    <row r="972" spans="1:31" ht="15.4" x14ac:dyDescent="0.45">
      <c r="A972" s="4">
        <v>1</v>
      </c>
      <c r="B972" s="85">
        <v>88829496</v>
      </c>
      <c r="C972" s="91">
        <f t="shared" si="230"/>
        <v>1</v>
      </c>
      <c r="D972" s="5"/>
      <c r="E972" s="5"/>
      <c r="F972" s="5"/>
      <c r="G972" s="5"/>
      <c r="H972" s="5"/>
      <c r="I972" s="5"/>
      <c r="J972" s="5"/>
      <c r="K972" s="5"/>
      <c r="L972" s="52"/>
      <c r="M972" s="5"/>
      <c r="N972" s="5"/>
      <c r="O972" s="7"/>
      <c r="P972" s="35"/>
      <c r="Q972" s="94">
        <v>38.006837837837836</v>
      </c>
      <c r="R972" s="95">
        <v>38.230013851351352</v>
      </c>
      <c r="S972" s="95">
        <v>38.065398198198203</v>
      </c>
      <c r="T972" s="95">
        <v>38.107424549549549</v>
      </c>
      <c r="U972" s="95">
        <v>87.24</v>
      </c>
      <c r="V972" s="95">
        <v>78.978604391891906</v>
      </c>
      <c r="W972" s="95">
        <v>102.49371338963972</v>
      </c>
      <c r="X972" s="95">
        <v>101.37448912162164</v>
      </c>
      <c r="Y972" s="95">
        <v>164.09016621621598</v>
      </c>
      <c r="Z972" s="95">
        <v>112.44257551801802</v>
      </c>
      <c r="AA972" s="95">
        <v>64.752617522522527</v>
      </c>
      <c r="AB972" s="96">
        <v>38.117744594594591</v>
      </c>
      <c r="AC972" s="19" t="str">
        <f t="shared" si="231"/>
        <v/>
      </c>
      <c r="AD972" s="20">
        <f t="shared" si="232"/>
        <v>0</v>
      </c>
      <c r="AE972" s="192">
        <f t="shared" si="233"/>
        <v>901.89958519144125</v>
      </c>
    </row>
    <row r="973" spans="1:31" ht="15.4" x14ac:dyDescent="0.45">
      <c r="A973" s="4">
        <v>1</v>
      </c>
      <c r="B973" s="85">
        <v>89031496</v>
      </c>
      <c r="C973" s="91">
        <f t="shared" si="230"/>
        <v>1</v>
      </c>
      <c r="D973" s="5"/>
      <c r="E973" s="5"/>
      <c r="F973" s="5"/>
      <c r="G973" s="5"/>
      <c r="H973" s="5"/>
      <c r="I973" s="5"/>
      <c r="J973" s="5"/>
      <c r="K973" s="5"/>
      <c r="L973" s="52"/>
      <c r="M973" s="5"/>
      <c r="N973" s="5"/>
      <c r="O973" s="7"/>
      <c r="P973" s="35"/>
      <c r="Q973" s="94">
        <v>38.006837837837836</v>
      </c>
      <c r="R973" s="95">
        <v>38.230013851351352</v>
      </c>
      <c r="S973" s="95">
        <v>38.065398198198203</v>
      </c>
      <c r="T973" s="95">
        <v>38.107424549549549</v>
      </c>
      <c r="U973" s="95">
        <v>87.24</v>
      </c>
      <c r="V973" s="95">
        <v>78.978604391891906</v>
      </c>
      <c r="W973" s="95">
        <v>102.49371338963972</v>
      </c>
      <c r="X973" s="95">
        <v>101.37448912162164</v>
      </c>
      <c r="Y973" s="95">
        <v>164.09016621621598</v>
      </c>
      <c r="Z973" s="95">
        <v>112.44257551801802</v>
      </c>
      <c r="AA973" s="95">
        <v>64.752617522522527</v>
      </c>
      <c r="AB973" s="96">
        <v>38.117744594594591</v>
      </c>
      <c r="AC973" s="19" t="str">
        <f t="shared" si="231"/>
        <v/>
      </c>
      <c r="AD973" s="20">
        <f t="shared" si="232"/>
        <v>0</v>
      </c>
      <c r="AE973" s="192">
        <f t="shared" si="233"/>
        <v>901.89958519144125</v>
      </c>
    </row>
    <row r="974" spans="1:31" ht="15.4" x14ac:dyDescent="0.45">
      <c r="A974" s="4">
        <v>1</v>
      </c>
      <c r="B974" s="85">
        <v>89031497</v>
      </c>
      <c r="C974" s="91">
        <f t="shared" si="230"/>
        <v>1</v>
      </c>
      <c r="D974" s="5"/>
      <c r="E974" s="5"/>
      <c r="F974" s="5"/>
      <c r="G974" s="5"/>
      <c r="H974" s="5"/>
      <c r="I974" s="5"/>
      <c r="J974" s="5"/>
      <c r="K974" s="5"/>
      <c r="L974" s="52"/>
      <c r="M974" s="5"/>
      <c r="N974" s="5"/>
      <c r="O974" s="7"/>
      <c r="P974" s="35"/>
      <c r="Q974" s="94">
        <v>38.006837837837836</v>
      </c>
      <c r="R974" s="95">
        <v>38.230013851351352</v>
      </c>
      <c r="S974" s="95">
        <v>38.065398198198203</v>
      </c>
      <c r="T974" s="95">
        <v>38.107424549549549</v>
      </c>
      <c r="U974" s="95">
        <v>87.24</v>
      </c>
      <c r="V974" s="95">
        <v>78.978604391891906</v>
      </c>
      <c r="W974" s="95">
        <v>102.49371338963972</v>
      </c>
      <c r="X974" s="95">
        <v>101.37448912162164</v>
      </c>
      <c r="Y974" s="95">
        <v>164.09016621621598</v>
      </c>
      <c r="Z974" s="95">
        <v>112.44257551801802</v>
      </c>
      <c r="AA974" s="95">
        <v>64.752617522522527</v>
      </c>
      <c r="AB974" s="96">
        <v>38.117744594594591</v>
      </c>
      <c r="AC974" s="19" t="str">
        <f t="shared" si="231"/>
        <v/>
      </c>
      <c r="AD974" s="20">
        <f t="shared" si="232"/>
        <v>0</v>
      </c>
      <c r="AE974" s="192">
        <f t="shared" si="233"/>
        <v>901.89958519144125</v>
      </c>
    </row>
    <row r="975" spans="1:31" ht="15.4" x14ac:dyDescent="0.45">
      <c r="A975" s="4">
        <v>1</v>
      </c>
      <c r="B975" s="85">
        <v>89031498</v>
      </c>
      <c r="C975" s="91">
        <f t="shared" si="230"/>
        <v>1</v>
      </c>
      <c r="D975" s="5"/>
      <c r="E975" s="5"/>
      <c r="F975" s="5"/>
      <c r="G975" s="5"/>
      <c r="H975" s="5"/>
      <c r="I975" s="5"/>
      <c r="J975" s="5"/>
      <c r="K975" s="5"/>
      <c r="L975" s="52"/>
      <c r="M975" s="5"/>
      <c r="N975" s="5"/>
      <c r="O975" s="7"/>
      <c r="P975" s="35"/>
      <c r="Q975" s="94">
        <v>38.006837837837836</v>
      </c>
      <c r="R975" s="95">
        <v>38.230013851351352</v>
      </c>
      <c r="S975" s="95">
        <v>38.065398198198203</v>
      </c>
      <c r="T975" s="95">
        <v>38.107424549549549</v>
      </c>
      <c r="U975" s="95">
        <v>87.24</v>
      </c>
      <c r="V975" s="95">
        <v>78.978604391891906</v>
      </c>
      <c r="W975" s="95">
        <v>102.49371338963972</v>
      </c>
      <c r="X975" s="95">
        <v>101.37448912162164</v>
      </c>
      <c r="Y975" s="95">
        <v>164.09016621621598</v>
      </c>
      <c r="Z975" s="95">
        <v>112.44257551801802</v>
      </c>
      <c r="AA975" s="95">
        <v>64.752617522522527</v>
      </c>
      <c r="AB975" s="96">
        <v>38.117744594594591</v>
      </c>
      <c r="AC975" s="19" t="str">
        <f t="shared" si="231"/>
        <v/>
      </c>
      <c r="AD975" s="20">
        <f t="shared" si="232"/>
        <v>0</v>
      </c>
      <c r="AE975" s="192">
        <f t="shared" si="233"/>
        <v>901.89958519144125</v>
      </c>
    </row>
    <row r="976" spans="1:31" ht="15.4" x14ac:dyDescent="0.45">
      <c r="A976" s="4">
        <v>1</v>
      </c>
      <c r="B976" s="85">
        <v>89031499</v>
      </c>
      <c r="C976" s="91">
        <f t="shared" si="230"/>
        <v>1</v>
      </c>
      <c r="D976" s="5"/>
      <c r="E976" s="5"/>
      <c r="F976" s="5"/>
      <c r="G976" s="5"/>
      <c r="H976" s="5"/>
      <c r="I976" s="5"/>
      <c r="J976" s="5"/>
      <c r="K976" s="5"/>
      <c r="L976" s="52"/>
      <c r="M976" s="5"/>
      <c r="N976" s="5"/>
      <c r="O976" s="7"/>
      <c r="P976" s="35"/>
      <c r="Q976" s="94">
        <v>38.006837837837836</v>
      </c>
      <c r="R976" s="95">
        <v>38.230013851351352</v>
      </c>
      <c r="S976" s="95">
        <v>38.065398198198203</v>
      </c>
      <c r="T976" s="95">
        <v>38.107424549549549</v>
      </c>
      <c r="U976" s="95">
        <v>87.24</v>
      </c>
      <c r="V976" s="95">
        <v>78.978604391891906</v>
      </c>
      <c r="W976" s="95">
        <v>102.49371338963972</v>
      </c>
      <c r="X976" s="95">
        <v>101.37448912162164</v>
      </c>
      <c r="Y976" s="95">
        <v>164.09016621621598</v>
      </c>
      <c r="Z976" s="95">
        <v>112.44257551801802</v>
      </c>
      <c r="AA976" s="95">
        <v>64.752617522522527</v>
      </c>
      <c r="AB976" s="96">
        <v>38.117744594594591</v>
      </c>
      <c r="AC976" s="19" t="str">
        <f t="shared" si="231"/>
        <v/>
      </c>
      <c r="AD976" s="20">
        <f t="shared" si="232"/>
        <v>0</v>
      </c>
      <c r="AE976" s="192">
        <f t="shared" si="233"/>
        <v>901.89958519144125</v>
      </c>
    </row>
    <row r="977" spans="1:31" ht="15.4" x14ac:dyDescent="0.45">
      <c r="A977" s="4">
        <v>1</v>
      </c>
      <c r="B977" s="85">
        <v>89031500</v>
      </c>
      <c r="C977" s="91">
        <f t="shared" si="230"/>
        <v>1</v>
      </c>
      <c r="D977" s="5"/>
      <c r="E977" s="5"/>
      <c r="F977" s="5"/>
      <c r="G977" s="5"/>
      <c r="H977" s="5"/>
      <c r="I977" s="5"/>
      <c r="J977" s="5"/>
      <c r="K977" s="5"/>
      <c r="L977" s="52"/>
      <c r="M977" s="5"/>
      <c r="N977" s="5"/>
      <c r="O977" s="7"/>
      <c r="P977" s="35"/>
      <c r="Q977" s="94">
        <v>38.006837837837836</v>
      </c>
      <c r="R977" s="95">
        <v>38.230013851351352</v>
      </c>
      <c r="S977" s="95">
        <v>38.065398198198203</v>
      </c>
      <c r="T977" s="95">
        <v>38.107424549549549</v>
      </c>
      <c r="U977" s="95">
        <v>87.24</v>
      </c>
      <c r="V977" s="95">
        <v>78.978604391891906</v>
      </c>
      <c r="W977" s="95">
        <v>102.49371338963972</v>
      </c>
      <c r="X977" s="95">
        <v>101.37448912162164</v>
      </c>
      <c r="Y977" s="95">
        <v>164.09016621621598</v>
      </c>
      <c r="Z977" s="95">
        <v>112.44257551801802</v>
      </c>
      <c r="AA977" s="95">
        <v>64.752617522522527</v>
      </c>
      <c r="AB977" s="96">
        <v>38.117744594594591</v>
      </c>
      <c r="AC977" s="19" t="str">
        <f t="shared" si="231"/>
        <v/>
      </c>
      <c r="AD977" s="20">
        <f t="shared" si="232"/>
        <v>0</v>
      </c>
      <c r="AE977" s="192">
        <f t="shared" si="233"/>
        <v>901.89958519144125</v>
      </c>
    </row>
    <row r="978" spans="1:31" ht="15.4" x14ac:dyDescent="0.45">
      <c r="A978" s="4">
        <v>1</v>
      </c>
      <c r="B978" s="85">
        <v>89031502</v>
      </c>
      <c r="C978" s="91">
        <f t="shared" si="230"/>
        <v>1</v>
      </c>
      <c r="D978" s="5"/>
      <c r="E978" s="5"/>
      <c r="F978" s="5"/>
      <c r="G978" s="5"/>
      <c r="H978" s="5"/>
      <c r="I978" s="5"/>
      <c r="J978" s="5"/>
      <c r="K978" s="5"/>
      <c r="L978" s="52"/>
      <c r="M978" s="5"/>
      <c r="N978" s="5"/>
      <c r="O978" s="7"/>
      <c r="P978" s="35"/>
      <c r="Q978" s="94">
        <v>38.006837837837836</v>
      </c>
      <c r="R978" s="95">
        <v>38.230013851351352</v>
      </c>
      <c r="S978" s="95">
        <v>38.065398198198203</v>
      </c>
      <c r="T978" s="95">
        <v>38.107424549549549</v>
      </c>
      <c r="U978" s="95">
        <v>87.24</v>
      </c>
      <c r="V978" s="95">
        <v>78.978604391891906</v>
      </c>
      <c r="W978" s="95">
        <v>102.49371338963972</v>
      </c>
      <c r="X978" s="95">
        <v>101.37448912162164</v>
      </c>
      <c r="Y978" s="95">
        <v>164.09016621621598</v>
      </c>
      <c r="Z978" s="95">
        <v>112.44257551801802</v>
      </c>
      <c r="AA978" s="95">
        <v>64.752617522522527</v>
      </c>
      <c r="AB978" s="96">
        <v>38.117744594594591</v>
      </c>
      <c r="AC978" s="19" t="str">
        <f t="shared" si="231"/>
        <v/>
      </c>
      <c r="AD978" s="20">
        <f t="shared" si="232"/>
        <v>0</v>
      </c>
      <c r="AE978" s="192">
        <f t="shared" si="233"/>
        <v>901.89958519144125</v>
      </c>
    </row>
    <row r="979" spans="1:31" ht="15.4" x14ac:dyDescent="0.45">
      <c r="A979" s="4">
        <v>1</v>
      </c>
      <c r="B979" s="85">
        <v>89134800</v>
      </c>
      <c r="C979" s="91">
        <f t="shared" si="230"/>
        <v>1</v>
      </c>
      <c r="D979" s="5"/>
      <c r="E979" s="5"/>
      <c r="F979" s="5"/>
      <c r="G979" s="5"/>
      <c r="H979" s="5"/>
      <c r="I979" s="5"/>
      <c r="J979" s="5"/>
      <c r="K979" s="5"/>
      <c r="L979" s="52"/>
      <c r="M979" s="5"/>
      <c r="N979" s="5"/>
      <c r="O979" s="7"/>
      <c r="P979" s="35"/>
      <c r="Q979" s="94">
        <v>38.006837837837836</v>
      </c>
      <c r="R979" s="95">
        <v>38.230013851351352</v>
      </c>
      <c r="S979" s="95">
        <v>38.065398198198203</v>
      </c>
      <c r="T979" s="95">
        <v>38.107424549549549</v>
      </c>
      <c r="U979" s="95">
        <v>87.24</v>
      </c>
      <c r="V979" s="95">
        <v>78.978604391891906</v>
      </c>
      <c r="W979" s="95">
        <v>102.49371338963972</v>
      </c>
      <c r="X979" s="95">
        <v>101.37448912162164</v>
      </c>
      <c r="Y979" s="95">
        <v>164.09016621621598</v>
      </c>
      <c r="Z979" s="95">
        <v>112.44257551801802</v>
      </c>
      <c r="AA979" s="95">
        <v>64.752617522522527</v>
      </c>
      <c r="AB979" s="96">
        <v>38.117744594594591</v>
      </c>
      <c r="AC979" s="19" t="str">
        <f t="shared" si="231"/>
        <v/>
      </c>
      <c r="AD979" s="20">
        <f t="shared" si="232"/>
        <v>0</v>
      </c>
      <c r="AE979" s="192">
        <f t="shared" si="233"/>
        <v>901.89958519144125</v>
      </c>
    </row>
    <row r="980" spans="1:31" ht="15.4" x14ac:dyDescent="0.45">
      <c r="A980" s="4">
        <v>1</v>
      </c>
      <c r="B980" s="85">
        <v>89134802</v>
      </c>
      <c r="C980" s="91">
        <f t="shared" si="230"/>
        <v>1</v>
      </c>
      <c r="D980" s="5"/>
      <c r="E980" s="5"/>
      <c r="F980" s="5"/>
      <c r="G980" s="5"/>
      <c r="H980" s="5"/>
      <c r="I980" s="5"/>
      <c r="J980" s="5"/>
      <c r="K980" s="5"/>
      <c r="L980" s="52"/>
      <c r="M980" s="5"/>
      <c r="N980" s="5"/>
      <c r="O980" s="7"/>
      <c r="P980" s="35"/>
      <c r="Q980" s="94">
        <v>38.006837837837836</v>
      </c>
      <c r="R980" s="95">
        <v>38.230013851351352</v>
      </c>
      <c r="S980" s="95">
        <v>38.065398198198203</v>
      </c>
      <c r="T980" s="95">
        <v>38.107424549549549</v>
      </c>
      <c r="U980" s="95">
        <v>87.24</v>
      </c>
      <c r="V980" s="95">
        <v>78.978604391891906</v>
      </c>
      <c r="W980" s="95">
        <v>102.49371338963972</v>
      </c>
      <c r="X980" s="95">
        <v>101.37448912162164</v>
      </c>
      <c r="Y980" s="95">
        <v>164.09016621621598</v>
      </c>
      <c r="Z980" s="95">
        <v>112.44257551801802</v>
      </c>
      <c r="AA980" s="95">
        <v>64.752617522522527</v>
      </c>
      <c r="AB980" s="96">
        <v>38.117744594594591</v>
      </c>
      <c r="AC980" s="19" t="str">
        <f t="shared" si="231"/>
        <v/>
      </c>
      <c r="AD980" s="20">
        <f t="shared" si="232"/>
        <v>0</v>
      </c>
      <c r="AE980" s="192">
        <f t="shared" si="233"/>
        <v>901.89958519144125</v>
      </c>
    </row>
    <row r="981" spans="1:31" ht="15.4" x14ac:dyDescent="0.45">
      <c r="A981" s="4">
        <v>1</v>
      </c>
      <c r="B981" s="85">
        <v>89134803</v>
      </c>
      <c r="C981" s="91">
        <f t="shared" si="230"/>
        <v>1</v>
      </c>
      <c r="D981" s="5"/>
      <c r="E981" s="5"/>
      <c r="F981" s="5"/>
      <c r="G981" s="5"/>
      <c r="H981" s="5"/>
      <c r="I981" s="5"/>
      <c r="J981" s="5"/>
      <c r="K981" s="5"/>
      <c r="L981" s="52"/>
      <c r="M981" s="5"/>
      <c r="N981" s="5"/>
      <c r="O981" s="7"/>
      <c r="P981" s="35"/>
      <c r="Q981" s="94">
        <v>38.006837837837836</v>
      </c>
      <c r="R981" s="95">
        <v>38.230013851351352</v>
      </c>
      <c r="S981" s="95">
        <v>38.065398198198203</v>
      </c>
      <c r="T981" s="95">
        <v>38.107424549549549</v>
      </c>
      <c r="U981" s="95">
        <v>87.24</v>
      </c>
      <c r="V981" s="95">
        <v>78.978604391891906</v>
      </c>
      <c r="W981" s="95">
        <v>102.49371338963972</v>
      </c>
      <c r="X981" s="95">
        <v>101.37448912162164</v>
      </c>
      <c r="Y981" s="95">
        <v>164.09016621621598</v>
      </c>
      <c r="Z981" s="95">
        <v>112.44257551801802</v>
      </c>
      <c r="AA981" s="95">
        <v>64.752617522522527</v>
      </c>
      <c r="AB981" s="96">
        <v>38.117744594594591</v>
      </c>
      <c r="AC981" s="19" t="str">
        <f t="shared" si="231"/>
        <v/>
      </c>
      <c r="AD981" s="20">
        <f t="shared" si="232"/>
        <v>0</v>
      </c>
      <c r="AE981" s="192">
        <f t="shared" si="233"/>
        <v>901.89958519144125</v>
      </c>
    </row>
    <row r="982" spans="1:31" ht="15.4" x14ac:dyDescent="0.45">
      <c r="A982" s="4">
        <v>1</v>
      </c>
      <c r="B982" s="85">
        <v>89134804</v>
      </c>
      <c r="C982" s="91">
        <f t="shared" si="230"/>
        <v>1</v>
      </c>
      <c r="D982" s="5"/>
      <c r="E982" s="5"/>
      <c r="F982" s="5"/>
      <c r="G982" s="5"/>
      <c r="H982" s="5"/>
      <c r="I982" s="5"/>
      <c r="J982" s="5"/>
      <c r="K982" s="5"/>
      <c r="L982" s="52"/>
      <c r="M982" s="5"/>
      <c r="N982" s="5"/>
      <c r="O982" s="7"/>
      <c r="P982" s="35"/>
      <c r="Q982" s="94">
        <v>38.006837837837836</v>
      </c>
      <c r="R982" s="95">
        <v>38.230013851351352</v>
      </c>
      <c r="S982" s="95">
        <v>38.065398198198203</v>
      </c>
      <c r="T982" s="95">
        <v>38.107424549549549</v>
      </c>
      <c r="U982" s="95">
        <v>87.24</v>
      </c>
      <c r="V982" s="95">
        <v>78.978604391891906</v>
      </c>
      <c r="W982" s="95">
        <v>102.49371338963972</v>
      </c>
      <c r="X982" s="95">
        <v>101.37448912162164</v>
      </c>
      <c r="Y982" s="95">
        <v>164.09016621621598</v>
      </c>
      <c r="Z982" s="95">
        <v>112.44257551801802</v>
      </c>
      <c r="AA982" s="95">
        <v>64.752617522522527</v>
      </c>
      <c r="AB982" s="96">
        <v>38.117744594594591</v>
      </c>
      <c r="AC982" s="19" t="str">
        <f t="shared" si="231"/>
        <v/>
      </c>
      <c r="AD982" s="20">
        <f t="shared" si="232"/>
        <v>0</v>
      </c>
      <c r="AE982" s="192">
        <f t="shared" si="233"/>
        <v>901.89958519144125</v>
      </c>
    </row>
    <row r="983" spans="1:31" ht="15.4" x14ac:dyDescent="0.45">
      <c r="A983" s="4">
        <v>1</v>
      </c>
      <c r="B983" s="85">
        <v>89134805</v>
      </c>
      <c r="C983" s="91">
        <f t="shared" si="230"/>
        <v>1</v>
      </c>
      <c r="D983" s="5"/>
      <c r="E983" s="5"/>
      <c r="F983" s="5"/>
      <c r="G983" s="5"/>
      <c r="H983" s="5"/>
      <c r="I983" s="5"/>
      <c r="J983" s="5"/>
      <c r="K983" s="5"/>
      <c r="L983" s="52"/>
      <c r="M983" s="5"/>
      <c r="N983" s="5"/>
      <c r="O983" s="7"/>
      <c r="P983" s="35"/>
      <c r="Q983" s="94">
        <v>38.006837837837836</v>
      </c>
      <c r="R983" s="95">
        <v>38.230013851351352</v>
      </c>
      <c r="S983" s="95">
        <v>38.065398198198203</v>
      </c>
      <c r="T983" s="95">
        <v>38.107424549549549</v>
      </c>
      <c r="U983" s="95">
        <v>87.24</v>
      </c>
      <c r="V983" s="95">
        <v>78.978604391891906</v>
      </c>
      <c r="W983" s="95">
        <v>102.49371338963972</v>
      </c>
      <c r="X983" s="95">
        <v>101.37448912162164</v>
      </c>
      <c r="Y983" s="95">
        <v>164.09016621621598</v>
      </c>
      <c r="Z983" s="95">
        <v>112.44257551801802</v>
      </c>
      <c r="AA983" s="95">
        <v>64.752617522522527</v>
      </c>
      <c r="AB983" s="96">
        <v>38.117744594594591</v>
      </c>
      <c r="AC983" s="19" t="str">
        <f t="shared" si="231"/>
        <v/>
      </c>
      <c r="AD983" s="20">
        <f t="shared" si="232"/>
        <v>0</v>
      </c>
      <c r="AE983" s="192">
        <f t="shared" si="233"/>
        <v>901.89958519144125</v>
      </c>
    </row>
    <row r="984" spans="1:31" ht="15.4" x14ac:dyDescent="0.45">
      <c r="A984" s="4">
        <v>1</v>
      </c>
      <c r="B984" s="85">
        <v>89134806</v>
      </c>
      <c r="C984" s="91">
        <f t="shared" si="230"/>
        <v>1</v>
      </c>
      <c r="D984" s="5"/>
      <c r="E984" s="5"/>
      <c r="F984" s="5"/>
      <c r="G984" s="5"/>
      <c r="H984" s="5"/>
      <c r="I984" s="5"/>
      <c r="J984" s="5"/>
      <c r="K984" s="5"/>
      <c r="L984" s="52"/>
      <c r="M984" s="5"/>
      <c r="N984" s="5"/>
      <c r="O984" s="7"/>
      <c r="P984" s="35"/>
      <c r="Q984" s="94">
        <v>38.006837837837836</v>
      </c>
      <c r="R984" s="95">
        <v>38.230013851351352</v>
      </c>
      <c r="S984" s="95">
        <v>38.065398198198203</v>
      </c>
      <c r="T984" s="95">
        <v>38.107424549549549</v>
      </c>
      <c r="U984" s="95">
        <v>87.24</v>
      </c>
      <c r="V984" s="95">
        <v>78.978604391891906</v>
      </c>
      <c r="W984" s="95">
        <v>102.49371338963972</v>
      </c>
      <c r="X984" s="95">
        <v>101.37448912162164</v>
      </c>
      <c r="Y984" s="95">
        <v>164.09016621621598</v>
      </c>
      <c r="Z984" s="95">
        <v>112.44257551801802</v>
      </c>
      <c r="AA984" s="95">
        <v>64.752617522522527</v>
      </c>
      <c r="AB984" s="96">
        <v>38.117744594594591</v>
      </c>
      <c r="AC984" s="19" t="str">
        <f t="shared" si="231"/>
        <v/>
      </c>
      <c r="AD984" s="20">
        <f t="shared" si="232"/>
        <v>0</v>
      </c>
      <c r="AE984" s="192">
        <f t="shared" si="233"/>
        <v>901.89958519144125</v>
      </c>
    </row>
    <row r="985" spans="1:31" ht="15.4" x14ac:dyDescent="0.45">
      <c r="A985" s="4">
        <v>1</v>
      </c>
      <c r="B985" s="85">
        <v>89134808</v>
      </c>
      <c r="C985" s="91">
        <f t="shared" si="230"/>
        <v>1</v>
      </c>
      <c r="D985" s="5"/>
      <c r="E985" s="5"/>
      <c r="F985" s="5"/>
      <c r="G985" s="5"/>
      <c r="H985" s="5"/>
      <c r="I985" s="5"/>
      <c r="J985" s="5"/>
      <c r="K985" s="5"/>
      <c r="L985" s="52"/>
      <c r="M985" s="5"/>
      <c r="N985" s="5"/>
      <c r="O985" s="7"/>
      <c r="P985" s="35"/>
      <c r="Q985" s="94">
        <v>38.006837837837836</v>
      </c>
      <c r="R985" s="95">
        <v>38.230013851351352</v>
      </c>
      <c r="S985" s="95">
        <v>38.065398198198203</v>
      </c>
      <c r="T985" s="95">
        <v>38.107424549549549</v>
      </c>
      <c r="U985" s="95">
        <v>87.24</v>
      </c>
      <c r="V985" s="95">
        <v>78.978604391891906</v>
      </c>
      <c r="W985" s="95">
        <v>102.49371338963972</v>
      </c>
      <c r="X985" s="95">
        <v>101.37448912162164</v>
      </c>
      <c r="Y985" s="95">
        <v>164.09016621621598</v>
      </c>
      <c r="Z985" s="95">
        <v>112.44257551801802</v>
      </c>
      <c r="AA985" s="95">
        <v>64.752617522522527</v>
      </c>
      <c r="AB985" s="96">
        <v>38.117744594594591</v>
      </c>
      <c r="AC985" s="19" t="str">
        <f t="shared" si="231"/>
        <v/>
      </c>
      <c r="AD985" s="20">
        <f t="shared" si="232"/>
        <v>0</v>
      </c>
      <c r="AE985" s="192">
        <f t="shared" si="233"/>
        <v>901.89958519144125</v>
      </c>
    </row>
    <row r="986" spans="1:31" ht="15.4" x14ac:dyDescent="0.45">
      <c r="A986" s="4">
        <v>1</v>
      </c>
      <c r="B986" s="85">
        <v>89134809</v>
      </c>
      <c r="C986" s="91">
        <f t="shared" si="230"/>
        <v>1</v>
      </c>
      <c r="D986" s="5"/>
      <c r="E986" s="5"/>
      <c r="F986" s="5"/>
      <c r="G986" s="5"/>
      <c r="H986" s="5"/>
      <c r="I986" s="5"/>
      <c r="J986" s="5"/>
      <c r="K986" s="5"/>
      <c r="L986" s="52"/>
      <c r="M986" s="5"/>
      <c r="N986" s="5"/>
      <c r="O986" s="7"/>
      <c r="P986" s="35"/>
      <c r="Q986" s="94">
        <v>38.006837837837836</v>
      </c>
      <c r="R986" s="95">
        <v>38.230013851351352</v>
      </c>
      <c r="S986" s="95">
        <v>38.065398198198203</v>
      </c>
      <c r="T986" s="95">
        <v>38.107424549549549</v>
      </c>
      <c r="U986" s="95">
        <v>87.24</v>
      </c>
      <c r="V986" s="95">
        <v>78.978604391891906</v>
      </c>
      <c r="W986" s="95">
        <v>102.49371338963972</v>
      </c>
      <c r="X986" s="95">
        <v>101.37448912162164</v>
      </c>
      <c r="Y986" s="95">
        <v>164.09016621621598</v>
      </c>
      <c r="Z986" s="95">
        <v>112.44257551801802</v>
      </c>
      <c r="AA986" s="95">
        <v>64.752617522522527</v>
      </c>
      <c r="AB986" s="96">
        <v>38.117744594594591</v>
      </c>
      <c r="AC986" s="19" t="str">
        <f t="shared" si="231"/>
        <v/>
      </c>
      <c r="AD986" s="20">
        <f t="shared" si="232"/>
        <v>0</v>
      </c>
      <c r="AE986" s="192">
        <f t="shared" si="233"/>
        <v>901.89958519144125</v>
      </c>
    </row>
    <row r="987" spans="1:31" ht="15.4" x14ac:dyDescent="0.45">
      <c r="A987" s="4">
        <v>1</v>
      </c>
      <c r="B987" s="85">
        <v>89134810</v>
      </c>
      <c r="C987" s="91">
        <f t="shared" si="230"/>
        <v>1</v>
      </c>
      <c r="D987" s="5"/>
      <c r="E987" s="5"/>
      <c r="F987" s="5"/>
      <c r="G987" s="5"/>
      <c r="H987" s="5"/>
      <c r="I987" s="5"/>
      <c r="J987" s="5"/>
      <c r="K987" s="5"/>
      <c r="L987" s="52"/>
      <c r="M987" s="5"/>
      <c r="N987" s="5"/>
      <c r="O987" s="7"/>
      <c r="P987" s="35"/>
      <c r="Q987" s="94">
        <v>38.006837837837836</v>
      </c>
      <c r="R987" s="95">
        <v>38.230013851351352</v>
      </c>
      <c r="S987" s="95">
        <v>38.065398198198203</v>
      </c>
      <c r="T987" s="95">
        <v>38.107424549549549</v>
      </c>
      <c r="U987" s="95">
        <v>87.24</v>
      </c>
      <c r="V987" s="95">
        <v>78.978604391891906</v>
      </c>
      <c r="W987" s="95">
        <v>102.49371338963972</v>
      </c>
      <c r="X987" s="95">
        <v>101.37448912162164</v>
      </c>
      <c r="Y987" s="95">
        <v>164.09016621621598</v>
      </c>
      <c r="Z987" s="95">
        <v>112.44257551801802</v>
      </c>
      <c r="AA987" s="95">
        <v>64.752617522522527</v>
      </c>
      <c r="AB987" s="96">
        <v>38.117744594594591</v>
      </c>
      <c r="AC987" s="19" t="str">
        <f t="shared" si="231"/>
        <v/>
      </c>
      <c r="AD987" s="20">
        <f t="shared" si="232"/>
        <v>0</v>
      </c>
      <c r="AE987" s="192">
        <f t="shared" si="233"/>
        <v>901.89958519144125</v>
      </c>
    </row>
    <row r="988" spans="1:31" ht="15.75" thickBot="1" x14ac:dyDescent="0.5">
      <c r="A988" s="4">
        <v>1</v>
      </c>
      <c r="B988" s="85">
        <v>891348074</v>
      </c>
      <c r="C988" s="91">
        <f t="shared" si="230"/>
        <v>1</v>
      </c>
      <c r="D988" s="5"/>
      <c r="E988" s="5"/>
      <c r="F988" s="5"/>
      <c r="G988" s="5"/>
      <c r="H988" s="5"/>
      <c r="I988" s="5"/>
      <c r="J988" s="5"/>
      <c r="K988" s="5"/>
      <c r="L988" s="52"/>
      <c r="M988" s="5"/>
      <c r="N988" s="5"/>
      <c r="O988" s="7"/>
      <c r="P988" s="35"/>
      <c r="Q988" s="94">
        <v>38.006837837837836</v>
      </c>
      <c r="R988" s="95">
        <v>38.230013851351352</v>
      </c>
      <c r="S988" s="95">
        <v>38.065398198198203</v>
      </c>
      <c r="T988" s="95">
        <v>38.107424549549549</v>
      </c>
      <c r="U988" s="95">
        <v>87.24</v>
      </c>
      <c r="V988" s="95">
        <v>78.978604391891906</v>
      </c>
      <c r="W988" s="95">
        <v>102.49371338963972</v>
      </c>
      <c r="X988" s="95">
        <v>101.37448912162164</v>
      </c>
      <c r="Y988" s="95">
        <v>164.09016621621598</v>
      </c>
      <c r="Z988" s="95">
        <v>112.44257551801802</v>
      </c>
      <c r="AA988" s="95">
        <v>64.752617522522527</v>
      </c>
      <c r="AB988" s="96">
        <v>38.117744594594591</v>
      </c>
      <c r="AC988" s="19" t="str">
        <f t="shared" si="231"/>
        <v/>
      </c>
      <c r="AD988" s="20">
        <f t="shared" si="232"/>
        <v>0</v>
      </c>
      <c r="AE988" s="192">
        <f t="shared" si="233"/>
        <v>901.89958519144125</v>
      </c>
    </row>
    <row r="989" spans="1:31" ht="15.4" x14ac:dyDescent="0.45">
      <c r="A989" s="98">
        <v>1</v>
      </c>
      <c r="B989" s="99">
        <v>9105012</v>
      </c>
      <c r="C989" s="91">
        <v>1</v>
      </c>
      <c r="D989" s="5"/>
      <c r="E989" s="5"/>
      <c r="F989" s="5"/>
      <c r="G989" s="5"/>
      <c r="H989" s="5"/>
      <c r="I989" s="5"/>
      <c r="J989" s="5"/>
      <c r="K989" s="5"/>
      <c r="L989" s="52"/>
      <c r="M989" s="5"/>
      <c r="N989" s="5"/>
      <c r="O989" s="7"/>
      <c r="P989" s="35"/>
      <c r="Q989" s="94">
        <v>38.006837837837836</v>
      </c>
      <c r="R989" s="95">
        <v>38.230013851351352</v>
      </c>
      <c r="S989" s="95">
        <v>38.065398198198203</v>
      </c>
      <c r="T989" s="95">
        <v>38.107424549549549</v>
      </c>
      <c r="U989" s="95">
        <v>87.24</v>
      </c>
      <c r="V989" s="95">
        <v>78.978604391891906</v>
      </c>
      <c r="W989" s="95">
        <v>102.49371338963972</v>
      </c>
      <c r="X989" s="95">
        <v>101.37448912162164</v>
      </c>
      <c r="Y989" s="95">
        <v>164.09016621621598</v>
      </c>
      <c r="Z989" s="95">
        <v>112.44257551801802</v>
      </c>
      <c r="AA989" s="95">
        <v>64.752617522522527</v>
      </c>
      <c r="AB989" s="96">
        <v>38.117744594594591</v>
      </c>
      <c r="AC989" s="19" t="str">
        <f t="shared" si="231"/>
        <v/>
      </c>
      <c r="AD989" s="20">
        <f t="shared" si="232"/>
        <v>0</v>
      </c>
      <c r="AE989" s="192">
        <f t="shared" si="233"/>
        <v>901.89958519144125</v>
      </c>
    </row>
    <row r="990" spans="1:31" ht="15.4" x14ac:dyDescent="0.45">
      <c r="A990" s="98">
        <v>1</v>
      </c>
      <c r="B990" s="100">
        <v>89910377</v>
      </c>
      <c r="C990" s="91">
        <v>1</v>
      </c>
      <c r="D990" s="5"/>
      <c r="E990" s="5"/>
      <c r="F990" s="5"/>
      <c r="G990" s="5"/>
      <c r="H990" s="5"/>
      <c r="I990" s="5"/>
      <c r="J990" s="5"/>
      <c r="K990" s="5"/>
      <c r="L990" s="52"/>
      <c r="M990" s="5"/>
      <c r="N990" s="5"/>
      <c r="O990" s="7"/>
      <c r="P990" s="35"/>
      <c r="Q990" s="94">
        <v>38.006837837837836</v>
      </c>
      <c r="R990" s="95">
        <v>38.230013851351352</v>
      </c>
      <c r="S990" s="95">
        <v>38.065398198198203</v>
      </c>
      <c r="T990" s="95">
        <v>38.107424549549549</v>
      </c>
      <c r="U990" s="95">
        <v>87.24</v>
      </c>
      <c r="V990" s="95">
        <v>78.978604391891906</v>
      </c>
      <c r="W990" s="95">
        <v>102.49371338963972</v>
      </c>
      <c r="X990" s="95">
        <v>101.37448912162164</v>
      </c>
      <c r="Y990" s="95">
        <v>164.09016621621598</v>
      </c>
      <c r="Z990" s="95">
        <v>112.44257551801802</v>
      </c>
      <c r="AA990" s="95">
        <v>64.752617522522527</v>
      </c>
      <c r="AB990" s="96">
        <v>38.117744594594591</v>
      </c>
      <c r="AC990" s="19" t="str">
        <f t="shared" si="231"/>
        <v/>
      </c>
      <c r="AD990" s="20">
        <f t="shared" si="232"/>
        <v>0</v>
      </c>
      <c r="AE990" s="192">
        <f t="shared" si="233"/>
        <v>901.89958519144125</v>
      </c>
    </row>
    <row r="991" spans="1:31" ht="15.4" x14ac:dyDescent="0.45">
      <c r="A991" s="98">
        <v>1</v>
      </c>
      <c r="B991" s="100">
        <v>80826085</v>
      </c>
      <c r="C991" s="91">
        <v>1</v>
      </c>
      <c r="D991" s="5"/>
      <c r="E991" s="5"/>
      <c r="F991" s="5"/>
      <c r="G991" s="5"/>
      <c r="H991" s="5"/>
      <c r="I991" s="5"/>
      <c r="J991" s="5"/>
      <c r="K991" s="5"/>
      <c r="L991" s="52"/>
      <c r="M991" s="5"/>
      <c r="N991" s="5"/>
      <c r="O991" s="7"/>
      <c r="P991" s="35"/>
      <c r="Q991" s="94">
        <v>38.006837837837836</v>
      </c>
      <c r="R991" s="95">
        <v>38.230013851351352</v>
      </c>
      <c r="S991" s="95">
        <v>38.065398198198203</v>
      </c>
      <c r="T991" s="95">
        <v>38.107424549549549</v>
      </c>
      <c r="U991" s="95">
        <v>87.24</v>
      </c>
      <c r="V991" s="95">
        <v>78.978604391891906</v>
      </c>
      <c r="W991" s="95">
        <v>102.49371338963972</v>
      </c>
      <c r="X991" s="95">
        <v>101.37448912162164</v>
      </c>
      <c r="Y991" s="95">
        <v>164.09016621621598</v>
      </c>
      <c r="Z991" s="95">
        <v>112.44257551801802</v>
      </c>
      <c r="AA991" s="95">
        <v>64.752617522522527</v>
      </c>
      <c r="AB991" s="96">
        <v>38.117744594594591</v>
      </c>
      <c r="AC991" s="19" t="str">
        <f t="shared" si="231"/>
        <v/>
      </c>
      <c r="AD991" s="20">
        <f t="shared" si="232"/>
        <v>0</v>
      </c>
      <c r="AE991" s="192">
        <f t="shared" si="233"/>
        <v>901.89958519144125</v>
      </c>
    </row>
    <row r="992" spans="1:31" ht="15.4" x14ac:dyDescent="0.45">
      <c r="A992" s="98">
        <v>1</v>
      </c>
      <c r="B992" s="100">
        <v>84794511</v>
      </c>
      <c r="C992" s="91">
        <v>1</v>
      </c>
      <c r="D992" s="5"/>
      <c r="E992" s="5"/>
      <c r="F992" s="5"/>
      <c r="G992" s="5"/>
      <c r="H992" s="5"/>
      <c r="I992" s="5"/>
      <c r="J992" s="5"/>
      <c r="K992" s="5"/>
      <c r="L992" s="52"/>
      <c r="M992" s="5"/>
      <c r="N992" s="5"/>
      <c r="O992" s="7"/>
      <c r="P992" s="35"/>
      <c r="Q992" s="94">
        <v>38.006837837837836</v>
      </c>
      <c r="R992" s="95">
        <v>38.230013851351352</v>
      </c>
      <c r="S992" s="95">
        <v>38.065398198198203</v>
      </c>
      <c r="T992" s="95">
        <v>38.107424549549549</v>
      </c>
      <c r="U992" s="95">
        <v>87.24</v>
      </c>
      <c r="V992" s="95">
        <v>78.978604391891906</v>
      </c>
      <c r="W992" s="95">
        <v>102.49371338963972</v>
      </c>
      <c r="X992" s="95">
        <v>101.37448912162164</v>
      </c>
      <c r="Y992" s="95">
        <v>164.09016621621598</v>
      </c>
      <c r="Z992" s="95">
        <v>112.44257551801802</v>
      </c>
      <c r="AA992" s="95">
        <v>64.752617522522527</v>
      </c>
      <c r="AB992" s="96">
        <v>38.117744594594591</v>
      </c>
      <c r="AC992" s="19" t="str">
        <f t="shared" si="231"/>
        <v/>
      </c>
      <c r="AD992" s="20">
        <f t="shared" si="232"/>
        <v>0</v>
      </c>
      <c r="AE992" s="192">
        <f t="shared" si="233"/>
        <v>901.89958519144125</v>
      </c>
    </row>
    <row r="993" spans="1:33" ht="15.4" x14ac:dyDescent="0.45">
      <c r="A993" s="98">
        <v>1</v>
      </c>
      <c r="B993" s="100">
        <v>88829482</v>
      </c>
      <c r="C993" s="91">
        <v>1</v>
      </c>
      <c r="D993" s="5"/>
      <c r="E993" s="5"/>
      <c r="F993" s="5"/>
      <c r="G993" s="5"/>
      <c r="H993" s="5"/>
      <c r="I993" s="5"/>
      <c r="J993" s="5"/>
      <c r="K993" s="5"/>
      <c r="L993" s="52"/>
      <c r="M993" s="5"/>
      <c r="N993" s="5"/>
      <c r="O993" s="7"/>
      <c r="P993" s="35"/>
      <c r="Q993" s="94">
        <v>38.006837837837836</v>
      </c>
      <c r="R993" s="95">
        <v>38.230013851351352</v>
      </c>
      <c r="S993" s="95">
        <v>38.065398198198203</v>
      </c>
      <c r="T993" s="95">
        <v>38.107424549549549</v>
      </c>
      <c r="U993" s="95">
        <v>87.24</v>
      </c>
      <c r="V993" s="95">
        <v>78.978604391891906</v>
      </c>
      <c r="W993" s="95">
        <v>102.49371338963972</v>
      </c>
      <c r="X993" s="95">
        <v>101.37448912162164</v>
      </c>
      <c r="Y993" s="95">
        <v>164.09016621621598</v>
      </c>
      <c r="Z993" s="95">
        <v>112.44257551801802</v>
      </c>
      <c r="AA993" s="95">
        <v>64.752617522522527</v>
      </c>
      <c r="AB993" s="96">
        <v>38.117744594594591</v>
      </c>
      <c r="AC993" s="19" t="str">
        <f t="shared" si="231"/>
        <v/>
      </c>
      <c r="AD993" s="20">
        <f t="shared" si="232"/>
        <v>0</v>
      </c>
      <c r="AE993" s="192">
        <f t="shared" si="233"/>
        <v>901.89958519144125</v>
      </c>
    </row>
    <row r="994" spans="1:33" ht="15.4" x14ac:dyDescent="0.45">
      <c r="A994" s="98">
        <v>1</v>
      </c>
      <c r="B994" s="100">
        <v>88829497</v>
      </c>
      <c r="C994" s="91">
        <v>1</v>
      </c>
      <c r="D994" s="5"/>
      <c r="E994" s="5"/>
      <c r="F994" s="5"/>
      <c r="G994" s="5"/>
      <c r="H994" s="5"/>
      <c r="I994" s="5"/>
      <c r="J994" s="5"/>
      <c r="K994" s="5"/>
      <c r="L994" s="52"/>
      <c r="M994" s="5"/>
      <c r="N994" s="5"/>
      <c r="O994" s="7"/>
      <c r="P994" s="35"/>
      <c r="Q994" s="94">
        <v>38.006837837837836</v>
      </c>
      <c r="R994" s="95">
        <v>38.230013851351352</v>
      </c>
      <c r="S994" s="95">
        <v>38.065398198198203</v>
      </c>
      <c r="T994" s="95">
        <v>38.107424549549549</v>
      </c>
      <c r="U994" s="95">
        <v>87.24</v>
      </c>
      <c r="V994" s="95">
        <v>78.978604391891906</v>
      </c>
      <c r="W994" s="95">
        <v>102.49371338963972</v>
      </c>
      <c r="X994" s="95">
        <v>101.37448912162164</v>
      </c>
      <c r="Y994" s="95">
        <v>164.09016621621598</v>
      </c>
      <c r="Z994" s="95">
        <v>112.44257551801802</v>
      </c>
      <c r="AA994" s="95">
        <v>64.752617522522527</v>
      </c>
      <c r="AB994" s="96">
        <v>38.117744594594591</v>
      </c>
      <c r="AC994" s="19" t="str">
        <f t="shared" si="231"/>
        <v/>
      </c>
      <c r="AD994" s="20">
        <f t="shared" si="232"/>
        <v>0</v>
      </c>
      <c r="AE994" s="192">
        <f t="shared" si="233"/>
        <v>901.89958519144125</v>
      </c>
    </row>
    <row r="995" spans="1:33" ht="15.4" x14ac:dyDescent="0.45">
      <c r="A995" s="98">
        <v>1</v>
      </c>
      <c r="B995" s="100">
        <v>89134799</v>
      </c>
      <c r="C995" s="91">
        <v>1</v>
      </c>
      <c r="D995" s="5"/>
      <c r="E995" s="5"/>
      <c r="F995" s="5"/>
      <c r="G995" s="5"/>
      <c r="H995" s="5"/>
      <c r="I995" s="5"/>
      <c r="J995" s="5"/>
      <c r="K995" s="5"/>
      <c r="L995" s="52"/>
      <c r="M995" s="5"/>
      <c r="N995" s="5"/>
      <c r="O995" s="7"/>
      <c r="P995" s="35"/>
      <c r="Q995" s="94">
        <v>38.006837837837836</v>
      </c>
      <c r="R995" s="95">
        <v>38.230013851351352</v>
      </c>
      <c r="S995" s="95">
        <v>38.065398198198203</v>
      </c>
      <c r="T995" s="95">
        <v>38.107424549549549</v>
      </c>
      <c r="U995" s="95">
        <v>87.24</v>
      </c>
      <c r="V995" s="95">
        <v>78.978604391891906</v>
      </c>
      <c r="W995" s="95">
        <v>102.49371338963972</v>
      </c>
      <c r="X995" s="95">
        <v>101.37448912162164</v>
      </c>
      <c r="Y995" s="95">
        <v>164.09016621621598</v>
      </c>
      <c r="Z995" s="95">
        <v>112.44257551801802</v>
      </c>
      <c r="AA995" s="95">
        <v>64.752617522522527</v>
      </c>
      <c r="AB995" s="96">
        <v>38.117744594594591</v>
      </c>
      <c r="AC995" s="19" t="str">
        <f t="shared" si="231"/>
        <v/>
      </c>
      <c r="AD995" s="20">
        <f t="shared" si="232"/>
        <v>0</v>
      </c>
      <c r="AE995" s="192">
        <f t="shared" si="233"/>
        <v>901.89958519144125</v>
      </c>
    </row>
    <row r="996" spans="1:33" ht="15.4" x14ac:dyDescent="0.45">
      <c r="A996" s="98">
        <v>1</v>
      </c>
      <c r="B996" s="100">
        <v>88829498</v>
      </c>
      <c r="C996" s="91">
        <v>1</v>
      </c>
      <c r="D996" s="5"/>
      <c r="E996" s="5"/>
      <c r="F996" s="5"/>
      <c r="G996" s="5"/>
      <c r="H996" s="5"/>
      <c r="I996" s="5"/>
      <c r="J996" s="5"/>
      <c r="K996" s="5"/>
      <c r="L996" s="52"/>
      <c r="M996" s="5"/>
      <c r="N996" s="5"/>
      <c r="O996" s="7"/>
      <c r="P996" s="35"/>
      <c r="Q996" s="94">
        <v>38.006837837837836</v>
      </c>
      <c r="R996" s="95">
        <v>38.230013851351352</v>
      </c>
      <c r="S996" s="95">
        <v>38.065398198198203</v>
      </c>
      <c r="T996" s="95">
        <v>38.107424549549549</v>
      </c>
      <c r="U996" s="95">
        <v>87.24</v>
      </c>
      <c r="V996" s="95">
        <v>78.978604391891906</v>
      </c>
      <c r="W996" s="95">
        <v>102.49371338963972</v>
      </c>
      <c r="X996" s="95">
        <v>101.37448912162164</v>
      </c>
      <c r="Y996" s="95">
        <v>164.09016621621598</v>
      </c>
      <c r="Z996" s="95">
        <v>112.44257551801802</v>
      </c>
      <c r="AA996" s="95">
        <v>64.752617522522527</v>
      </c>
      <c r="AB996" s="96">
        <v>38.117744594594591</v>
      </c>
      <c r="AC996" s="19" t="str">
        <f t="shared" si="231"/>
        <v/>
      </c>
      <c r="AD996" s="20">
        <f t="shared" si="232"/>
        <v>0</v>
      </c>
      <c r="AE996" s="192">
        <f t="shared" si="233"/>
        <v>901.89958519144125</v>
      </c>
    </row>
    <row r="997" spans="1:33" ht="15.4" x14ac:dyDescent="0.45">
      <c r="A997" s="98">
        <v>1</v>
      </c>
      <c r="B997" s="100">
        <v>89220144</v>
      </c>
      <c r="C997" s="91">
        <v>1</v>
      </c>
      <c r="D997" s="5"/>
      <c r="E997" s="5"/>
      <c r="F997" s="5"/>
      <c r="G997" s="5"/>
      <c r="H997" s="5"/>
      <c r="I997" s="5"/>
      <c r="J997" s="5"/>
      <c r="K997" s="5"/>
      <c r="L997" s="52"/>
      <c r="M997" s="5"/>
      <c r="N997" s="5"/>
      <c r="O997" s="7"/>
      <c r="P997" s="35"/>
      <c r="Q997" s="94">
        <v>38.006837837837836</v>
      </c>
      <c r="R997" s="95">
        <v>38.230013851351352</v>
      </c>
      <c r="S997" s="95">
        <v>38.065398198198203</v>
      </c>
      <c r="T997" s="95">
        <v>38.107424549549549</v>
      </c>
      <c r="U997" s="95">
        <v>87.24</v>
      </c>
      <c r="V997" s="95">
        <v>78.978604391891906</v>
      </c>
      <c r="W997" s="95">
        <v>102.49371338963972</v>
      </c>
      <c r="X997" s="95">
        <v>101.37448912162164</v>
      </c>
      <c r="Y997" s="95">
        <v>164.09016621621598</v>
      </c>
      <c r="Z997" s="95">
        <v>112.44257551801802</v>
      </c>
      <c r="AA997" s="95">
        <v>64.752617522522527</v>
      </c>
      <c r="AB997" s="96">
        <v>38.117744594594591</v>
      </c>
      <c r="AC997" s="19" t="str">
        <f t="shared" si="231"/>
        <v/>
      </c>
      <c r="AD997" s="20">
        <f t="shared" si="232"/>
        <v>0</v>
      </c>
      <c r="AE997" s="192">
        <f t="shared" si="233"/>
        <v>901.89958519144125</v>
      </c>
    </row>
    <row r="998" spans="1:33" ht="15.4" x14ac:dyDescent="0.45">
      <c r="A998" s="98">
        <v>1</v>
      </c>
      <c r="B998" s="100">
        <v>89220148</v>
      </c>
      <c r="C998" s="91">
        <v>1</v>
      </c>
      <c r="D998" s="5"/>
      <c r="E998" s="5"/>
      <c r="F998" s="5"/>
      <c r="G998" s="5"/>
      <c r="H998" s="5"/>
      <c r="I998" s="5"/>
      <c r="J998" s="5"/>
      <c r="K998" s="5"/>
      <c r="L998" s="52"/>
      <c r="M998" s="5"/>
      <c r="N998" s="5"/>
      <c r="O998" s="7"/>
      <c r="P998" s="35"/>
      <c r="Q998" s="94">
        <v>38.006837837837836</v>
      </c>
      <c r="R998" s="95">
        <v>38.230013851351352</v>
      </c>
      <c r="S998" s="95">
        <v>38.065398198198203</v>
      </c>
      <c r="T998" s="95">
        <v>38.107424549549549</v>
      </c>
      <c r="U998" s="95">
        <v>87.24</v>
      </c>
      <c r="V998" s="95">
        <v>78.978604391891906</v>
      </c>
      <c r="W998" s="95">
        <v>102.49371338963972</v>
      </c>
      <c r="X998" s="95">
        <v>101.37448912162164</v>
      </c>
      <c r="Y998" s="95">
        <v>164.09016621621598</v>
      </c>
      <c r="Z998" s="95">
        <v>112.44257551801802</v>
      </c>
      <c r="AA998" s="95">
        <v>64.752617522522527</v>
      </c>
      <c r="AB998" s="96">
        <v>38.117744594594591</v>
      </c>
      <c r="AC998" s="19" t="str">
        <f t="shared" si="231"/>
        <v/>
      </c>
      <c r="AD998" s="20">
        <f t="shared" si="232"/>
        <v>0</v>
      </c>
      <c r="AE998" s="192">
        <f t="shared" si="233"/>
        <v>901.89958519144125</v>
      </c>
    </row>
    <row r="999" spans="1:33" ht="15.4" x14ac:dyDescent="0.45">
      <c r="A999" s="98">
        <v>1</v>
      </c>
      <c r="B999" s="100">
        <v>89220149</v>
      </c>
      <c r="C999" s="91">
        <v>1</v>
      </c>
      <c r="D999" s="5"/>
      <c r="E999" s="5"/>
      <c r="F999" s="5"/>
      <c r="G999" s="5"/>
      <c r="H999" s="5"/>
      <c r="I999" s="5"/>
      <c r="J999" s="5"/>
      <c r="K999" s="5"/>
      <c r="L999" s="52"/>
      <c r="M999" s="5"/>
      <c r="N999" s="5"/>
      <c r="O999" s="7"/>
      <c r="P999" s="35"/>
      <c r="Q999" s="94">
        <v>38.006837837837836</v>
      </c>
      <c r="R999" s="95">
        <v>38.230013851351352</v>
      </c>
      <c r="S999" s="95">
        <v>38.065398198198203</v>
      </c>
      <c r="T999" s="95">
        <v>38.107424549549549</v>
      </c>
      <c r="U999" s="95">
        <v>87.24</v>
      </c>
      <c r="V999" s="95">
        <v>78.978604391891906</v>
      </c>
      <c r="W999" s="95">
        <v>102.49371338963972</v>
      </c>
      <c r="X999" s="95">
        <v>101.37448912162164</v>
      </c>
      <c r="Y999" s="95">
        <v>164.09016621621598</v>
      </c>
      <c r="Z999" s="95">
        <v>112.44257551801802</v>
      </c>
      <c r="AA999" s="95">
        <v>64.752617522522527</v>
      </c>
      <c r="AB999" s="96">
        <v>38.117744594594591</v>
      </c>
      <c r="AC999" s="19" t="str">
        <f t="shared" si="231"/>
        <v/>
      </c>
      <c r="AD999" s="20">
        <f t="shared" si="232"/>
        <v>0</v>
      </c>
      <c r="AE999" s="192">
        <f t="shared" si="233"/>
        <v>901.89958519144125</v>
      </c>
    </row>
    <row r="1000" spans="1:33" ht="15.4" x14ac:dyDescent="0.45">
      <c r="A1000" s="98">
        <v>1</v>
      </c>
      <c r="B1000" s="100">
        <v>89220147</v>
      </c>
      <c r="C1000" s="91">
        <v>1</v>
      </c>
      <c r="D1000" s="5"/>
      <c r="E1000" s="5"/>
      <c r="F1000" s="5"/>
      <c r="G1000" s="5"/>
      <c r="H1000" s="5"/>
      <c r="I1000" s="5"/>
      <c r="J1000" s="5"/>
      <c r="K1000" s="5"/>
      <c r="L1000" s="52"/>
      <c r="M1000" s="5"/>
      <c r="N1000" s="5"/>
      <c r="O1000" s="7"/>
      <c r="P1000" s="35"/>
      <c r="Q1000" s="94">
        <v>38.006837837837836</v>
      </c>
      <c r="R1000" s="95">
        <v>38.230013851351352</v>
      </c>
      <c r="S1000" s="95">
        <v>38.065398198198203</v>
      </c>
      <c r="T1000" s="95">
        <v>38.107424549549549</v>
      </c>
      <c r="U1000" s="95">
        <v>87.24</v>
      </c>
      <c r="V1000" s="95">
        <v>78.978604391891906</v>
      </c>
      <c r="W1000" s="95">
        <v>102.49371338963972</v>
      </c>
      <c r="X1000" s="95">
        <v>101.37448912162164</v>
      </c>
      <c r="Y1000" s="95">
        <v>164.09016621621598</v>
      </c>
      <c r="Z1000" s="95">
        <v>112.44257551801802</v>
      </c>
      <c r="AA1000" s="95">
        <v>64.752617522522527</v>
      </c>
      <c r="AB1000" s="96">
        <v>38.117744594594591</v>
      </c>
      <c r="AC1000" s="19" t="str">
        <f t="shared" si="231"/>
        <v/>
      </c>
      <c r="AD1000" s="20">
        <f t="shared" si="232"/>
        <v>0</v>
      </c>
      <c r="AE1000" s="192">
        <f t="shared" si="233"/>
        <v>901.89958519144125</v>
      </c>
    </row>
    <row r="1001" spans="1:33" ht="15.4" x14ac:dyDescent="0.45">
      <c r="A1001" s="98">
        <v>1</v>
      </c>
      <c r="B1001" s="100">
        <v>89220146</v>
      </c>
      <c r="C1001" s="91">
        <v>1</v>
      </c>
      <c r="D1001" s="5"/>
      <c r="E1001" s="5"/>
      <c r="F1001" s="5"/>
      <c r="G1001" s="5"/>
      <c r="H1001" s="5"/>
      <c r="I1001" s="5"/>
      <c r="J1001" s="5"/>
      <c r="K1001" s="5"/>
      <c r="L1001" s="52"/>
      <c r="M1001" s="5"/>
      <c r="N1001" s="5"/>
      <c r="O1001" s="7"/>
      <c r="P1001" s="35"/>
      <c r="Q1001" s="94">
        <v>38.006837837837836</v>
      </c>
      <c r="R1001" s="95">
        <v>38.230013851351352</v>
      </c>
      <c r="S1001" s="95">
        <v>38.065398198198203</v>
      </c>
      <c r="T1001" s="95">
        <v>38.107424549549549</v>
      </c>
      <c r="U1001" s="95">
        <v>87.24</v>
      </c>
      <c r="V1001" s="95">
        <v>78.978604391891906</v>
      </c>
      <c r="W1001" s="95">
        <v>102.49371338963972</v>
      </c>
      <c r="X1001" s="95">
        <v>101.37448912162164</v>
      </c>
      <c r="Y1001" s="95">
        <v>164.09016621621598</v>
      </c>
      <c r="Z1001" s="95">
        <v>112.44257551801802</v>
      </c>
      <c r="AA1001" s="95">
        <v>64.752617522522527</v>
      </c>
      <c r="AB1001" s="96">
        <v>38.117744594594591</v>
      </c>
      <c r="AC1001" s="19" t="str">
        <f t="shared" si="231"/>
        <v/>
      </c>
      <c r="AD1001" s="20">
        <f t="shared" si="232"/>
        <v>0</v>
      </c>
      <c r="AE1001" s="192">
        <f t="shared" si="233"/>
        <v>901.89958519144125</v>
      </c>
    </row>
    <row r="1002" spans="1:33" ht="15.4" x14ac:dyDescent="0.45">
      <c r="A1002" s="98">
        <v>1</v>
      </c>
      <c r="B1002" s="100">
        <v>89220145</v>
      </c>
      <c r="C1002" s="91">
        <v>1</v>
      </c>
      <c r="D1002" s="5"/>
      <c r="E1002" s="5"/>
      <c r="F1002" s="5"/>
      <c r="G1002" s="5"/>
      <c r="H1002" s="5"/>
      <c r="I1002" s="5"/>
      <c r="J1002" s="5"/>
      <c r="K1002" s="5"/>
      <c r="L1002" s="52"/>
      <c r="M1002" s="5"/>
      <c r="N1002" s="5"/>
      <c r="O1002" s="7"/>
      <c r="P1002" s="35"/>
      <c r="Q1002" s="94">
        <v>38.006837837837836</v>
      </c>
      <c r="R1002" s="95">
        <v>38.230013851351352</v>
      </c>
      <c r="S1002" s="95">
        <v>38.065398198198203</v>
      </c>
      <c r="T1002" s="95">
        <v>38.107424549549549</v>
      </c>
      <c r="U1002" s="95">
        <v>87.24</v>
      </c>
      <c r="V1002" s="95">
        <v>78.978604391891906</v>
      </c>
      <c r="W1002" s="95">
        <v>102.49371338963972</v>
      </c>
      <c r="X1002" s="95">
        <v>101.37448912162164</v>
      </c>
      <c r="Y1002" s="95">
        <v>164.09016621621598</v>
      </c>
      <c r="Z1002" s="95">
        <v>112.44257551801802</v>
      </c>
      <c r="AA1002" s="95">
        <v>64.752617522522527</v>
      </c>
      <c r="AB1002" s="96">
        <v>38.117744594594591</v>
      </c>
      <c r="AC1002" s="19" t="str">
        <f t="shared" si="231"/>
        <v/>
      </c>
      <c r="AD1002" s="20">
        <f t="shared" si="232"/>
        <v>0</v>
      </c>
      <c r="AE1002" s="192">
        <f t="shared" si="233"/>
        <v>901.89958519144125</v>
      </c>
    </row>
    <row r="1003" spans="1:33" ht="15.4" x14ac:dyDescent="0.45">
      <c r="A1003" s="98">
        <v>1</v>
      </c>
      <c r="B1003" s="100">
        <v>88829499</v>
      </c>
      <c r="C1003" s="91">
        <v>1</v>
      </c>
      <c r="D1003" s="5"/>
      <c r="E1003" s="5"/>
      <c r="F1003" s="5"/>
      <c r="G1003" s="5"/>
      <c r="H1003" s="5"/>
      <c r="I1003" s="5"/>
      <c r="J1003" s="5"/>
      <c r="K1003" s="5"/>
      <c r="L1003" s="52"/>
      <c r="M1003" s="5"/>
      <c r="N1003" s="5"/>
      <c r="O1003" s="7"/>
      <c r="P1003" s="35"/>
      <c r="Q1003" s="94">
        <v>38.006837837837836</v>
      </c>
      <c r="R1003" s="95">
        <v>38.230013851351352</v>
      </c>
      <c r="S1003" s="95">
        <v>38.065398198198203</v>
      </c>
      <c r="T1003" s="95">
        <v>38.107424549549549</v>
      </c>
      <c r="U1003" s="95">
        <v>87.24</v>
      </c>
      <c r="V1003" s="95">
        <v>78.978604391891906</v>
      </c>
      <c r="W1003" s="95">
        <v>102.49371338963972</v>
      </c>
      <c r="X1003" s="95">
        <v>101.37448912162164</v>
      </c>
      <c r="Y1003" s="95">
        <v>164.09016621621598</v>
      </c>
      <c r="Z1003" s="95">
        <v>112.44257551801802</v>
      </c>
      <c r="AA1003" s="95">
        <v>64.752617522522527</v>
      </c>
      <c r="AB1003" s="96">
        <v>38.117744594594591</v>
      </c>
      <c r="AC1003" s="19" t="str">
        <f t="shared" si="231"/>
        <v/>
      </c>
      <c r="AD1003" s="20">
        <f t="shared" si="232"/>
        <v>0</v>
      </c>
      <c r="AE1003" s="192">
        <f t="shared" si="233"/>
        <v>901.89958519144125</v>
      </c>
    </row>
    <row r="1004" spans="1:33" ht="15.75" thickBot="1" x14ac:dyDescent="0.5">
      <c r="A1004" s="98">
        <v>1</v>
      </c>
      <c r="B1004" s="100">
        <v>88829501</v>
      </c>
      <c r="C1004" s="91">
        <v>1</v>
      </c>
      <c r="D1004" s="5"/>
      <c r="E1004" s="5"/>
      <c r="F1004" s="5"/>
      <c r="G1004" s="5"/>
      <c r="H1004" s="5"/>
      <c r="I1004" s="5"/>
      <c r="J1004" s="5"/>
      <c r="K1004" s="5"/>
      <c r="L1004" s="52"/>
      <c r="M1004" s="5"/>
      <c r="N1004" s="5"/>
      <c r="O1004" s="7"/>
      <c r="P1004" s="35"/>
      <c r="Q1004" s="94">
        <v>38.006837837837836</v>
      </c>
      <c r="R1004" s="95">
        <v>38.230013851351352</v>
      </c>
      <c r="S1004" s="95">
        <v>38.065398198198203</v>
      </c>
      <c r="T1004" s="95">
        <v>38.107424549549549</v>
      </c>
      <c r="U1004" s="95">
        <v>87.24</v>
      </c>
      <c r="V1004" s="95">
        <v>78.978604391891906</v>
      </c>
      <c r="W1004" s="95">
        <v>102.49371338963972</v>
      </c>
      <c r="X1004" s="95">
        <v>101.37448912162164</v>
      </c>
      <c r="Y1004" s="95">
        <v>164.09016621621598</v>
      </c>
      <c r="Z1004" s="95">
        <v>112.44257551801802</v>
      </c>
      <c r="AA1004" s="95">
        <v>64.752617522522527</v>
      </c>
      <c r="AB1004" s="96">
        <v>38.117744594594591</v>
      </c>
      <c r="AC1004" s="19" t="str">
        <f t="shared" si="231"/>
        <v/>
      </c>
      <c r="AD1004" s="20">
        <f t="shared" si="232"/>
        <v>0</v>
      </c>
      <c r="AE1004" s="192">
        <f t="shared" si="233"/>
        <v>901.89958519144125</v>
      </c>
      <c r="AF1004" s="29"/>
    </row>
    <row r="1005" spans="1:33" ht="15.75" thickBot="1" x14ac:dyDescent="0.5">
      <c r="A1005" s="98">
        <v>1</v>
      </c>
      <c r="B1005" s="101">
        <v>88829500</v>
      </c>
      <c r="C1005" s="91">
        <v>1</v>
      </c>
      <c r="D1005" s="5"/>
      <c r="E1005" s="5"/>
      <c r="F1005" s="5"/>
      <c r="G1005" s="5"/>
      <c r="H1005" s="5"/>
      <c r="I1005" s="5"/>
      <c r="J1005" s="5"/>
      <c r="K1005" s="5"/>
      <c r="L1005" s="52"/>
      <c r="M1005" s="5"/>
      <c r="N1005" s="5"/>
      <c r="O1005" s="7"/>
      <c r="P1005" s="35"/>
      <c r="Q1005" s="94">
        <v>38.006837837837836</v>
      </c>
      <c r="R1005" s="95">
        <v>38.230013851351352</v>
      </c>
      <c r="S1005" s="95">
        <v>38.065398198198203</v>
      </c>
      <c r="T1005" s="95">
        <v>38.107424549549549</v>
      </c>
      <c r="U1005" s="95">
        <v>87.24</v>
      </c>
      <c r="V1005" s="95">
        <v>78.978604391891906</v>
      </c>
      <c r="W1005" s="95">
        <v>102.49371338963972</v>
      </c>
      <c r="X1005" s="95">
        <v>101.37448912162164</v>
      </c>
      <c r="Y1005" s="95">
        <v>164.09016621621598</v>
      </c>
      <c r="Z1005" s="95">
        <v>112.44257551801802</v>
      </c>
      <c r="AA1005" s="95">
        <v>64.752617522522527</v>
      </c>
      <c r="AB1005" s="96">
        <v>38.117744594594591</v>
      </c>
      <c r="AC1005" s="19" t="str">
        <f t="shared" si="231"/>
        <v/>
      </c>
      <c r="AD1005" s="20">
        <f t="shared" si="232"/>
        <v>0</v>
      </c>
      <c r="AE1005" s="192">
        <f t="shared" si="233"/>
        <v>901.89958519144125</v>
      </c>
      <c r="AF1005" s="71" t="s">
        <v>143</v>
      </c>
    </row>
    <row r="1006" spans="1:33" ht="15.75" thickBot="1" x14ac:dyDescent="0.5">
      <c r="A1006" s="4">
        <v>1.5</v>
      </c>
      <c r="B1006" s="85">
        <v>17548732</v>
      </c>
      <c r="C1006" s="91">
        <f t="shared" ref="C1006:C1044" si="234">COUNTIF($AU$7:$AU$118,B1006)</f>
        <v>0</v>
      </c>
      <c r="D1006" s="6" t="s">
        <v>32</v>
      </c>
      <c r="E1006" s="5" t="s">
        <v>32</v>
      </c>
      <c r="F1006" s="5" t="s">
        <v>32</v>
      </c>
      <c r="G1006" s="5" t="s">
        <v>32</v>
      </c>
      <c r="H1006" s="5" t="s">
        <v>32</v>
      </c>
      <c r="I1006" s="5">
        <v>459600</v>
      </c>
      <c r="J1006" s="5">
        <v>412000</v>
      </c>
      <c r="K1006" s="5">
        <v>408000</v>
      </c>
      <c r="L1006" s="52">
        <v>510700</v>
      </c>
      <c r="M1006" s="5">
        <v>304200</v>
      </c>
      <c r="N1006" s="5">
        <v>78200</v>
      </c>
      <c r="O1006" s="7" t="s">
        <v>32</v>
      </c>
      <c r="P1006" s="35"/>
      <c r="Q1006" s="37">
        <f t="shared" ref="Q1006:AB1006" si="235">IFERROR(76+IF(D1006&gt;16000, 16000/1000*2.2,D1006/1000*2.2)+IF(IF(D1006&gt;56000,(56000-16000)/1000*4.3,(D1006-16000)/1000*4.3)&lt;0,0,IF(D1006&gt;56000,(56000-16000)/1000*4.3,(D1006-16000)/1000*4.3))+IF(D1006&gt;56000,(D1006-56000)/1000*7.43,0),76)</f>
        <v>76</v>
      </c>
      <c r="R1006" s="38">
        <f t="shared" si="235"/>
        <v>76</v>
      </c>
      <c r="S1006" s="38">
        <f t="shared" si="235"/>
        <v>76</v>
      </c>
      <c r="T1006" s="38">
        <f t="shared" si="235"/>
        <v>76</v>
      </c>
      <c r="U1006" s="38">
        <f>IFERROR(76+IF(H1006&gt;80000, 80000/1000*2.2,H1006/1000*2.2)+IF(IF(H1006&gt;280000,(280000-80000)/1000*4.3,(H1006-80000)/1000*4.3)&lt;0,0,IF(H1006&gt;280000,(280000-80000)/1000*4.3,(H1006-80000)/1000*4.3))+IF(H1006&gt;280000,(H1006-280000)/1000*7.43,0),76)</f>
        <v>76</v>
      </c>
      <c r="V1006" s="38">
        <f t="shared" si="235"/>
        <v>3281.9479999999999</v>
      </c>
      <c r="W1006" s="38">
        <f t="shared" si="235"/>
        <v>2928.2799999999997</v>
      </c>
      <c r="X1006" s="38">
        <f t="shared" si="235"/>
        <v>2898.5599999999995</v>
      </c>
      <c r="Y1006" s="38">
        <f t="shared" si="235"/>
        <v>3661.6209999999996</v>
      </c>
      <c r="Z1006" s="38">
        <f t="shared" si="235"/>
        <v>2127.3259999999996</v>
      </c>
      <c r="AA1006" s="38">
        <f t="shared" si="235"/>
        <v>448.14599999999996</v>
      </c>
      <c r="AB1006" s="39">
        <f t="shared" si="235"/>
        <v>76</v>
      </c>
      <c r="AC1006" s="19">
        <f t="shared" si="231"/>
        <v>362116.66666666669</v>
      </c>
      <c r="AD1006" s="20">
        <f t="shared" si="232"/>
        <v>2172700</v>
      </c>
      <c r="AE1006" s="192">
        <f t="shared" si="233"/>
        <v>15801.880999999998</v>
      </c>
      <c r="AF1006" s="70">
        <f>AVERAGE(Q1006:AB1006)</f>
        <v>1316.8234166666664</v>
      </c>
    </row>
    <row r="1007" spans="1:33" ht="15.4" x14ac:dyDescent="0.45">
      <c r="A1007" s="4">
        <v>2</v>
      </c>
      <c r="B1007" s="85">
        <v>701</v>
      </c>
      <c r="C1007" s="91">
        <f t="shared" si="234"/>
        <v>0</v>
      </c>
      <c r="D1007" s="6" t="s">
        <v>32</v>
      </c>
      <c r="E1007" s="5" t="s">
        <v>32</v>
      </c>
      <c r="F1007" s="6" t="s">
        <v>32</v>
      </c>
      <c r="G1007" s="5" t="s">
        <v>32</v>
      </c>
      <c r="H1007" s="6">
        <v>20600</v>
      </c>
      <c r="I1007" s="5">
        <v>6350</v>
      </c>
      <c r="J1007" s="6">
        <v>9340</v>
      </c>
      <c r="K1007" s="5">
        <v>11320</v>
      </c>
      <c r="L1007" s="6">
        <v>14010</v>
      </c>
      <c r="M1007" s="5">
        <v>13040</v>
      </c>
      <c r="N1007" s="6">
        <v>8610</v>
      </c>
      <c r="O1007" s="7" t="s">
        <v>32</v>
      </c>
      <c r="P1007" s="35"/>
      <c r="Q1007" s="62">
        <f t="shared" ref="Q1007:Q1026" si="236">IFERROR(121.6+IF(D1007&gt;25600, 25600/1000*2.2,D1007/1000*2.2)+IF(IF(D1007&gt;89600,(89600-25600)/1000*4.3,(D1007-25600)/1000*4.3)&lt;0,0,IF(D1007&gt;89600,(89600-25600)/1000*4.3,(D1007-25600)/1000*4.3))+IF(D1007&gt;89600,(D1007-89600)/1000*7.43,0),121.6)</f>
        <v>121.6</v>
      </c>
      <c r="R1007" s="63">
        <f t="shared" ref="R1007:R1026" si="237">IFERROR(121.6+IF(E1007&gt;25600, 25600/1000*2.2,E1007/1000*2.2)+IF(IF(E1007&gt;89600,(89600-25600)/1000*4.3,(E1007-25600)/1000*4.3)&lt;0,0,IF(E1007&gt;89600,(89600-25600)/1000*4.3,(E1007-25600)/1000*4.3))+IF(E1007&gt;89600,(E1007-89600)/1000*7.43,0),121.6)</f>
        <v>121.6</v>
      </c>
      <c r="S1007" s="63">
        <f t="shared" ref="S1007:S1026" si="238">IFERROR(121.6+IF(F1007&gt;25600, 25600/1000*2.2,F1007/1000*2.2)+IF(IF(F1007&gt;89600,(89600-25600)/1000*4.3,(F1007-25600)/1000*4.3)&lt;0,0,IF(F1007&gt;89600,(89600-25600)/1000*4.3,(F1007-25600)/1000*4.3))+IF(F1007&gt;89600,(F1007-89600)/1000*7.43,0),121.6)</f>
        <v>121.6</v>
      </c>
      <c r="T1007" s="63">
        <f t="shared" ref="T1007:T1026" si="239">IFERROR(121.6+IF(G1007&gt;25600, 25600/1000*2.2,G1007/1000*2.2)+IF(IF(G1007&gt;89600,(89600-25600)/1000*4.3,(G1007-25600)/1000*4.3)&lt;0,0,IF(G1007&gt;89600,(89600-25600)/1000*4.3,(G1007-25600)/1000*4.3))+IF(G1007&gt;89600,(G1007-89600)/1000*7.43,0),121.6)</f>
        <v>121.6</v>
      </c>
      <c r="U1007" s="63">
        <f>IFERROR(121.6+IF(H1007&gt;128000, 128000/1000*2.2,H1007/1000*2.2)+IF(IF(H1007&gt;448000,(448000-128000)/1000*4.3,(H1007-128000)/1000*4.3)&lt;0,0,IF(H1007&gt;448000,(448000-128000)/1000*4.3,(H1007-128000)/1000*4.3))+IF(H1007&gt;448000,(H1007-448000)/1000*7.43,0),121.6)</f>
        <v>166.92000000000002</v>
      </c>
      <c r="V1007" s="63">
        <f t="shared" ref="V1007:V1026" si="240">IFERROR(121.6+IF(I1007&gt;25600, 25600/1000*2.2,I1007/1000*2.2)+IF(IF(I1007&gt;89600,(89600-25600)/1000*4.3,(I1007-25600)/1000*4.3)&lt;0,0,IF(I1007&gt;89600,(89600-25600)/1000*4.3,(I1007-25600)/1000*4.3))+IF(I1007&gt;89600,(I1007-89600)/1000*7.43,0),121.6)</f>
        <v>135.57</v>
      </c>
      <c r="W1007" s="63">
        <f t="shared" ref="W1007:W1026" si="241">IFERROR(121.6+IF(J1007&gt;25600, 25600/1000*2.2,J1007/1000*2.2)+IF(IF(J1007&gt;89600,(89600-25600)/1000*4.3,(J1007-25600)/1000*4.3)&lt;0,0,IF(J1007&gt;89600,(89600-25600)/1000*4.3,(J1007-25600)/1000*4.3))+IF(J1007&gt;89600,(J1007-89600)/1000*7.43,0),121.6)</f>
        <v>142.148</v>
      </c>
      <c r="X1007" s="63">
        <f t="shared" ref="X1007:X1026" si="242">IFERROR(121.6+IF(K1007&gt;25600, 25600/1000*2.2,K1007/1000*2.2)+IF(IF(K1007&gt;89600,(89600-25600)/1000*4.3,(K1007-25600)/1000*4.3)&lt;0,0,IF(K1007&gt;89600,(89600-25600)/1000*4.3,(K1007-25600)/1000*4.3))+IF(K1007&gt;89600,(K1007-89600)/1000*7.43,0),121.6)</f>
        <v>146.50399999999999</v>
      </c>
      <c r="Y1007" s="63">
        <f t="shared" ref="Y1007:Y1026" si="243">IFERROR(121.6+IF(L1007&gt;25600, 25600/1000*2.2,L1007/1000*2.2)+IF(IF(L1007&gt;89600,(89600-25600)/1000*4.3,(L1007-25600)/1000*4.3)&lt;0,0,IF(L1007&gt;89600,(89600-25600)/1000*4.3,(L1007-25600)/1000*4.3))+IF(L1007&gt;89600,(L1007-89600)/1000*7.43,0),121.6)</f>
        <v>152.422</v>
      </c>
      <c r="Z1007" s="63">
        <f t="shared" ref="Z1007:Z1026" si="244">IFERROR(121.6+IF(M1007&gt;25600, 25600/1000*2.2,M1007/1000*2.2)+IF(IF(M1007&gt;89600,(89600-25600)/1000*4.3,(M1007-25600)/1000*4.3)&lt;0,0,IF(M1007&gt;89600,(89600-25600)/1000*4.3,(M1007-25600)/1000*4.3))+IF(M1007&gt;89600,(M1007-89600)/1000*7.43,0),121.6)</f>
        <v>150.28799999999998</v>
      </c>
      <c r="AA1007" s="63">
        <f t="shared" ref="AA1007:AA1026" si="245">IFERROR(121.6+IF(N1007&gt;25600, 25600/1000*2.2,N1007/1000*2.2)+IF(IF(N1007&gt;89600,(89600-25600)/1000*4.3,(N1007-25600)/1000*4.3)&lt;0,0,IF(N1007&gt;89600,(89600-25600)/1000*4.3,(N1007-25600)/1000*4.3))+IF(N1007&gt;89600,(N1007-89600)/1000*7.43,0),121.6)</f>
        <v>140.542</v>
      </c>
      <c r="AB1007" s="64">
        <f t="shared" ref="AB1007:AB1026" si="246">IFERROR(121.6+IF(O1007&gt;25600, 25600/1000*2.2,O1007/1000*2.2)+IF(IF(O1007&gt;89600,(89600-25600)/1000*4.3,(O1007-25600)/1000*4.3)&lt;0,0,IF(O1007&gt;89600,(89600-25600)/1000*4.3,(O1007-25600)/1000*4.3))+IF(O1007&gt;89600,(O1007-89600)/1000*7.43,0),121.6)</f>
        <v>121.6</v>
      </c>
      <c r="AC1007" s="19">
        <f t="shared" si="231"/>
        <v>11895.714285714286</v>
      </c>
      <c r="AD1007" s="20">
        <f t="shared" si="232"/>
        <v>83270</v>
      </c>
      <c r="AE1007" s="192">
        <f t="shared" si="233"/>
        <v>1642.3939999999998</v>
      </c>
      <c r="AF1007" s="29"/>
      <c r="AG1007">
        <v>152.42200000000003</v>
      </c>
    </row>
    <row r="1008" spans="1:33" ht="15.4" x14ac:dyDescent="0.45">
      <c r="A1008" s="4">
        <v>2</v>
      </c>
      <c r="B1008" s="85">
        <v>3421981</v>
      </c>
      <c r="C1008" s="91">
        <f t="shared" si="234"/>
        <v>0</v>
      </c>
      <c r="D1008" s="6" t="s">
        <v>32</v>
      </c>
      <c r="E1008" s="5" t="s">
        <v>32</v>
      </c>
      <c r="F1008" s="5" t="s">
        <v>32</v>
      </c>
      <c r="G1008" s="5" t="s">
        <v>32</v>
      </c>
      <c r="H1008" s="5" t="s">
        <v>32</v>
      </c>
      <c r="I1008" s="5">
        <v>186100</v>
      </c>
      <c r="J1008" s="5">
        <v>136930</v>
      </c>
      <c r="K1008" s="5">
        <v>185270</v>
      </c>
      <c r="L1008" s="52">
        <v>262500</v>
      </c>
      <c r="M1008" s="5">
        <v>258300</v>
      </c>
      <c r="N1008" s="5">
        <v>70300</v>
      </c>
      <c r="O1008" s="7" t="s">
        <v>32</v>
      </c>
      <c r="P1008" s="35"/>
      <c r="Q1008" s="65">
        <f t="shared" si="236"/>
        <v>121.6</v>
      </c>
      <c r="R1008" s="36">
        <f t="shared" si="237"/>
        <v>121.6</v>
      </c>
      <c r="S1008" s="36">
        <f t="shared" si="238"/>
        <v>121.6</v>
      </c>
      <c r="T1008" s="36">
        <f t="shared" si="239"/>
        <v>121.6</v>
      </c>
      <c r="U1008" s="36">
        <f t="shared" ref="U1008:U1026" si="247">IFERROR(121.6+IF(H1008&gt;128000, 128000/1000*2.2,H1008/1000*2.2)+IF(IF(H1008&gt;448000,(448000-128000)/1000*4.3,(H1008-128000)/1000*4.3)&lt;0,0,IF(H1008&gt;448000,(448000-128000)/1000*4.3,(H1008-128000)/1000*4.3))+IF(H1008&gt;448000,(H1008-448000)/1000*7.43,0),121.6)</f>
        <v>121.6</v>
      </c>
      <c r="V1008" s="36">
        <f t="shared" si="240"/>
        <v>1170.115</v>
      </c>
      <c r="W1008" s="36">
        <f t="shared" si="241"/>
        <v>804.78189999999995</v>
      </c>
      <c r="X1008" s="36">
        <f t="shared" si="242"/>
        <v>1163.9481000000001</v>
      </c>
      <c r="Y1008" s="36">
        <f t="shared" si="243"/>
        <v>1737.7669999999998</v>
      </c>
      <c r="Z1008" s="36">
        <f t="shared" si="244"/>
        <v>1706.5609999999997</v>
      </c>
      <c r="AA1008" s="36">
        <f t="shared" si="245"/>
        <v>370.13</v>
      </c>
      <c r="AB1008" s="66">
        <f t="shared" si="246"/>
        <v>121.6</v>
      </c>
      <c r="AC1008" s="19">
        <f t="shared" si="231"/>
        <v>183233.33333333334</v>
      </c>
      <c r="AD1008" s="20">
        <f t="shared" si="232"/>
        <v>1099400</v>
      </c>
      <c r="AE1008" s="192">
        <f t="shared" si="233"/>
        <v>7682.9029999999993</v>
      </c>
      <c r="AG1008">
        <v>1858.087</v>
      </c>
    </row>
    <row r="1009" spans="1:33" ht="15.4" x14ac:dyDescent="0.45">
      <c r="A1009" s="4">
        <v>2</v>
      </c>
      <c r="B1009" s="85">
        <v>16550228</v>
      </c>
      <c r="C1009" s="91">
        <f t="shared" si="234"/>
        <v>0</v>
      </c>
      <c r="D1009" s="6" t="s">
        <v>32</v>
      </c>
      <c r="E1009" s="5" t="s">
        <v>32</v>
      </c>
      <c r="F1009" s="5" t="s">
        <v>32</v>
      </c>
      <c r="G1009" s="5" t="s">
        <v>32</v>
      </c>
      <c r="H1009" s="5">
        <v>15900</v>
      </c>
      <c r="I1009" s="5">
        <v>27100</v>
      </c>
      <c r="J1009" s="5">
        <v>38310</v>
      </c>
      <c r="K1009" s="5">
        <v>47390</v>
      </c>
      <c r="L1009" s="52">
        <v>47800</v>
      </c>
      <c r="M1009" s="5">
        <v>50200</v>
      </c>
      <c r="N1009" s="5">
        <v>7200</v>
      </c>
      <c r="O1009" s="7" t="s">
        <v>32</v>
      </c>
      <c r="P1009" s="35"/>
      <c r="Q1009" s="65">
        <f t="shared" si="236"/>
        <v>121.6</v>
      </c>
      <c r="R1009" s="36">
        <f t="shared" si="237"/>
        <v>121.6</v>
      </c>
      <c r="S1009" s="36">
        <f t="shared" si="238"/>
        <v>121.6</v>
      </c>
      <c r="T1009" s="36">
        <f t="shared" si="239"/>
        <v>121.6</v>
      </c>
      <c r="U1009" s="36">
        <f t="shared" si="247"/>
        <v>156.57999999999998</v>
      </c>
      <c r="V1009" s="36">
        <f t="shared" si="240"/>
        <v>184.37</v>
      </c>
      <c r="W1009" s="36">
        <f t="shared" si="241"/>
        <v>232.57300000000001</v>
      </c>
      <c r="X1009" s="36">
        <f t="shared" si="242"/>
        <v>271.61700000000002</v>
      </c>
      <c r="Y1009" s="36">
        <f t="shared" si="243"/>
        <v>273.38</v>
      </c>
      <c r="Z1009" s="36">
        <f t="shared" si="244"/>
        <v>283.70000000000005</v>
      </c>
      <c r="AA1009" s="36">
        <f t="shared" si="245"/>
        <v>137.44</v>
      </c>
      <c r="AB1009" s="66">
        <f t="shared" si="246"/>
        <v>121.6</v>
      </c>
      <c r="AC1009" s="19">
        <f t="shared" si="231"/>
        <v>33414.285714285717</v>
      </c>
      <c r="AD1009" s="20">
        <f t="shared" si="232"/>
        <v>233900</v>
      </c>
      <c r="AE1009" s="192">
        <f t="shared" si="233"/>
        <v>2147.6600000000003</v>
      </c>
      <c r="AG1009">
        <v>293.54000000000002</v>
      </c>
    </row>
    <row r="1010" spans="1:33" ht="15.4" x14ac:dyDescent="0.45">
      <c r="A1010" s="4">
        <v>2</v>
      </c>
      <c r="B1010" s="85">
        <v>16553439</v>
      </c>
      <c r="C1010" s="91">
        <f t="shared" si="234"/>
        <v>0</v>
      </c>
      <c r="D1010" s="6" t="s">
        <v>32</v>
      </c>
      <c r="E1010" s="5" t="s">
        <v>32</v>
      </c>
      <c r="F1010" s="5" t="s">
        <v>32</v>
      </c>
      <c r="G1010" s="5" t="s">
        <v>32</v>
      </c>
      <c r="H1010" s="5">
        <v>4600</v>
      </c>
      <c r="I1010" s="5">
        <v>4100</v>
      </c>
      <c r="J1010" s="5">
        <v>47700</v>
      </c>
      <c r="K1010" s="5">
        <v>129800</v>
      </c>
      <c r="L1010" s="52">
        <v>105330</v>
      </c>
      <c r="M1010" s="5">
        <v>22770</v>
      </c>
      <c r="N1010" s="5">
        <v>7930</v>
      </c>
      <c r="O1010" s="7" t="s">
        <v>32</v>
      </c>
      <c r="P1010" s="35"/>
      <c r="Q1010" s="65">
        <f t="shared" si="236"/>
        <v>121.6</v>
      </c>
      <c r="R1010" s="36">
        <f t="shared" si="237"/>
        <v>121.6</v>
      </c>
      <c r="S1010" s="36">
        <f t="shared" si="238"/>
        <v>121.6</v>
      </c>
      <c r="T1010" s="36">
        <f t="shared" si="239"/>
        <v>121.6</v>
      </c>
      <c r="U1010" s="36">
        <f t="shared" si="247"/>
        <v>131.72</v>
      </c>
      <c r="V1010" s="36">
        <f t="shared" si="240"/>
        <v>130.62</v>
      </c>
      <c r="W1010" s="36">
        <f t="shared" si="241"/>
        <v>272.95000000000005</v>
      </c>
      <c r="X1010" s="36">
        <f t="shared" si="242"/>
        <v>751.80600000000004</v>
      </c>
      <c r="Y1010" s="36">
        <f t="shared" si="243"/>
        <v>569.99389999999994</v>
      </c>
      <c r="Z1010" s="36">
        <f t="shared" si="244"/>
        <v>171.69399999999999</v>
      </c>
      <c r="AA1010" s="36">
        <f t="shared" si="245"/>
        <v>139.04599999999999</v>
      </c>
      <c r="AB1010" s="66">
        <f t="shared" si="246"/>
        <v>121.6</v>
      </c>
      <c r="AC1010" s="19">
        <f t="shared" si="231"/>
        <v>46032.857142857145</v>
      </c>
      <c r="AD1010" s="20">
        <f t="shared" si="232"/>
        <v>322230</v>
      </c>
      <c r="AE1010" s="192">
        <f t="shared" si="233"/>
        <v>2775.8298999999997</v>
      </c>
      <c r="AG1010">
        <v>690.31389999999999</v>
      </c>
    </row>
    <row r="1011" spans="1:33" ht="15.4" x14ac:dyDescent="0.45">
      <c r="A1011" s="4">
        <v>2</v>
      </c>
      <c r="B1011" s="85">
        <v>16553440</v>
      </c>
      <c r="C1011" s="91">
        <f t="shared" si="234"/>
        <v>0</v>
      </c>
      <c r="D1011" s="6" t="s">
        <v>32</v>
      </c>
      <c r="E1011" s="5" t="s">
        <v>32</v>
      </c>
      <c r="F1011" s="5" t="s">
        <v>32</v>
      </c>
      <c r="G1011" s="5" t="s">
        <v>32</v>
      </c>
      <c r="H1011" s="5" t="s">
        <v>32</v>
      </c>
      <c r="I1011" s="5">
        <v>47800</v>
      </c>
      <c r="J1011" s="5">
        <v>26700</v>
      </c>
      <c r="K1011" s="5">
        <v>29200</v>
      </c>
      <c r="L1011" s="52">
        <v>8700</v>
      </c>
      <c r="M1011" s="5">
        <v>8600</v>
      </c>
      <c r="N1011" s="5" t="s">
        <v>32</v>
      </c>
      <c r="O1011" s="7" t="s">
        <v>32</v>
      </c>
      <c r="P1011" s="35"/>
      <c r="Q1011" s="65">
        <f t="shared" si="236"/>
        <v>121.6</v>
      </c>
      <c r="R1011" s="36">
        <f t="shared" si="237"/>
        <v>121.6</v>
      </c>
      <c r="S1011" s="36">
        <f t="shared" si="238"/>
        <v>121.6</v>
      </c>
      <c r="T1011" s="36">
        <f t="shared" si="239"/>
        <v>121.6</v>
      </c>
      <c r="U1011" s="36">
        <f t="shared" si="247"/>
        <v>121.6</v>
      </c>
      <c r="V1011" s="36">
        <f t="shared" si="240"/>
        <v>273.38</v>
      </c>
      <c r="W1011" s="36">
        <f t="shared" si="241"/>
        <v>182.65</v>
      </c>
      <c r="X1011" s="36">
        <f t="shared" si="242"/>
        <v>193.4</v>
      </c>
      <c r="Y1011" s="36">
        <f t="shared" si="243"/>
        <v>140.74</v>
      </c>
      <c r="Z1011" s="36">
        <f t="shared" si="244"/>
        <v>140.51999999999998</v>
      </c>
      <c r="AA1011" s="36">
        <f t="shared" si="245"/>
        <v>121.6</v>
      </c>
      <c r="AB1011" s="66">
        <f t="shared" si="246"/>
        <v>121.6</v>
      </c>
      <c r="AC1011" s="19">
        <f t="shared" si="231"/>
        <v>24200</v>
      </c>
      <c r="AD1011" s="20">
        <f t="shared" si="232"/>
        <v>121000</v>
      </c>
      <c r="AE1011" s="192">
        <f t="shared" si="233"/>
        <v>1781.8899999999999</v>
      </c>
      <c r="AG1011">
        <v>140.74</v>
      </c>
    </row>
    <row r="1012" spans="1:33" ht="15.4" x14ac:dyDescent="0.45">
      <c r="A1012" s="4">
        <v>2</v>
      </c>
      <c r="B1012" s="85">
        <v>16553441</v>
      </c>
      <c r="C1012" s="91">
        <f t="shared" si="234"/>
        <v>0</v>
      </c>
      <c r="D1012" s="6" t="s">
        <v>32</v>
      </c>
      <c r="E1012" s="5" t="s">
        <v>32</v>
      </c>
      <c r="F1012" s="5" t="s">
        <v>32</v>
      </c>
      <c r="G1012" s="5" t="s">
        <v>32</v>
      </c>
      <c r="H1012" s="5">
        <v>21100</v>
      </c>
      <c r="I1012" s="5">
        <v>51000</v>
      </c>
      <c r="J1012" s="5">
        <v>145900</v>
      </c>
      <c r="K1012" s="5">
        <v>109600</v>
      </c>
      <c r="L1012" s="52">
        <v>143000</v>
      </c>
      <c r="M1012" s="5">
        <v>50200</v>
      </c>
      <c r="N1012" s="5">
        <v>128600</v>
      </c>
      <c r="O1012" s="7" t="s">
        <v>32</v>
      </c>
      <c r="P1012" s="35"/>
      <c r="Q1012" s="65">
        <f t="shared" si="236"/>
        <v>121.6</v>
      </c>
      <c r="R1012" s="36">
        <f t="shared" si="237"/>
        <v>121.6</v>
      </c>
      <c r="S1012" s="36">
        <f t="shared" si="238"/>
        <v>121.6</v>
      </c>
      <c r="T1012" s="36">
        <f t="shared" si="239"/>
        <v>121.6</v>
      </c>
      <c r="U1012" s="36">
        <f t="shared" si="247"/>
        <v>168.02</v>
      </c>
      <c r="V1012" s="36">
        <f t="shared" si="240"/>
        <v>287.14</v>
      </c>
      <c r="W1012" s="36">
        <f t="shared" si="241"/>
        <v>871.42899999999997</v>
      </c>
      <c r="X1012" s="36">
        <f t="shared" si="242"/>
        <v>601.72</v>
      </c>
      <c r="Y1012" s="36">
        <f t="shared" si="243"/>
        <v>849.88200000000006</v>
      </c>
      <c r="Z1012" s="36">
        <f t="shared" si="244"/>
        <v>283.70000000000005</v>
      </c>
      <c r="AA1012" s="36">
        <f t="shared" si="245"/>
        <v>742.89</v>
      </c>
      <c r="AB1012" s="66">
        <f t="shared" si="246"/>
        <v>121.6</v>
      </c>
      <c r="AC1012" s="19">
        <f t="shared" si="231"/>
        <v>92771.428571428565</v>
      </c>
      <c r="AD1012" s="20">
        <f t="shared" si="232"/>
        <v>649400</v>
      </c>
      <c r="AE1012" s="192">
        <f t="shared" si="233"/>
        <v>4412.7810000000009</v>
      </c>
      <c r="AG1012">
        <v>970.202</v>
      </c>
    </row>
    <row r="1013" spans="1:33" ht="15.4" x14ac:dyDescent="0.45">
      <c r="A1013" s="4">
        <v>2</v>
      </c>
      <c r="B1013" s="85">
        <v>16553442</v>
      </c>
      <c r="C1013" s="91">
        <f t="shared" si="234"/>
        <v>0</v>
      </c>
      <c r="D1013" s="6" t="s">
        <v>32</v>
      </c>
      <c r="E1013" s="5" t="s">
        <v>32</v>
      </c>
      <c r="F1013" s="26" t="s">
        <v>32</v>
      </c>
      <c r="G1013" s="5" t="s">
        <v>32</v>
      </c>
      <c r="H1013" s="5">
        <v>261600</v>
      </c>
      <c r="I1013" s="5">
        <v>100</v>
      </c>
      <c r="J1013" s="5">
        <v>1200</v>
      </c>
      <c r="K1013" s="5">
        <v>1500</v>
      </c>
      <c r="L1013" s="52">
        <v>1900</v>
      </c>
      <c r="M1013" s="5">
        <v>500</v>
      </c>
      <c r="N1013" s="5">
        <v>400</v>
      </c>
      <c r="O1013" s="7" t="s">
        <v>32</v>
      </c>
      <c r="P1013" s="35"/>
      <c r="Q1013" s="65">
        <f t="shared" si="236"/>
        <v>121.6</v>
      </c>
      <c r="R1013" s="36">
        <f t="shared" si="237"/>
        <v>121.6</v>
      </c>
      <c r="S1013" s="36">
        <f t="shared" si="238"/>
        <v>121.6</v>
      </c>
      <c r="T1013" s="36">
        <f t="shared" si="239"/>
        <v>121.6</v>
      </c>
      <c r="U1013" s="36">
        <f t="shared" si="247"/>
        <v>977.68</v>
      </c>
      <c r="V1013" s="36">
        <f t="shared" si="240"/>
        <v>121.82</v>
      </c>
      <c r="W1013" s="36">
        <f t="shared" si="241"/>
        <v>124.24</v>
      </c>
      <c r="X1013" s="36">
        <f t="shared" si="242"/>
        <v>124.89999999999999</v>
      </c>
      <c r="Y1013" s="36">
        <f t="shared" si="243"/>
        <v>125.78</v>
      </c>
      <c r="Z1013" s="36">
        <f t="shared" si="244"/>
        <v>122.69999999999999</v>
      </c>
      <c r="AA1013" s="36">
        <f t="shared" si="245"/>
        <v>122.47999999999999</v>
      </c>
      <c r="AB1013" s="66">
        <f t="shared" si="246"/>
        <v>121.6</v>
      </c>
      <c r="AC1013" s="19">
        <f t="shared" si="231"/>
        <v>38171.428571428572</v>
      </c>
      <c r="AD1013" s="20">
        <f t="shared" si="232"/>
        <v>267200</v>
      </c>
      <c r="AE1013" s="192">
        <f t="shared" si="233"/>
        <v>2327.6</v>
      </c>
      <c r="AG1013">
        <v>125.78</v>
      </c>
    </row>
    <row r="1014" spans="1:33" ht="15.4" x14ac:dyDescent="0.45">
      <c r="A1014" s="4">
        <v>2</v>
      </c>
      <c r="B1014" s="85">
        <v>17548733</v>
      </c>
      <c r="C1014" s="91">
        <f t="shared" si="234"/>
        <v>0</v>
      </c>
      <c r="D1014" s="6" t="s">
        <v>32</v>
      </c>
      <c r="E1014" s="5" t="s">
        <v>32</v>
      </c>
      <c r="F1014" s="5" t="s">
        <v>32</v>
      </c>
      <c r="G1014" s="5" t="s">
        <v>32</v>
      </c>
      <c r="H1014" s="5" t="s">
        <v>32</v>
      </c>
      <c r="I1014" s="5">
        <v>271700</v>
      </c>
      <c r="J1014" s="5">
        <v>359300</v>
      </c>
      <c r="K1014" s="5">
        <v>268700</v>
      </c>
      <c r="L1014" s="52">
        <v>417600</v>
      </c>
      <c r="M1014" s="5" t="s">
        <v>32</v>
      </c>
      <c r="N1014" s="5">
        <v>244100</v>
      </c>
      <c r="O1014" s="7" t="s">
        <v>32</v>
      </c>
      <c r="P1014" s="35"/>
      <c r="Q1014" s="65">
        <f t="shared" si="236"/>
        <v>121.6</v>
      </c>
      <c r="R1014" s="36">
        <f t="shared" si="237"/>
        <v>121.6</v>
      </c>
      <c r="S1014" s="36">
        <f t="shared" si="238"/>
        <v>121.6</v>
      </c>
      <c r="T1014" s="36">
        <f t="shared" si="239"/>
        <v>121.6</v>
      </c>
      <c r="U1014" s="36">
        <f t="shared" si="247"/>
        <v>121.6</v>
      </c>
      <c r="V1014" s="36">
        <f t="shared" si="240"/>
        <v>1806.123</v>
      </c>
      <c r="W1014" s="36">
        <f t="shared" si="241"/>
        <v>2456.991</v>
      </c>
      <c r="X1014" s="36">
        <f t="shared" si="242"/>
        <v>1783.8330000000001</v>
      </c>
      <c r="Y1014" s="36">
        <f t="shared" si="243"/>
        <v>2890.16</v>
      </c>
      <c r="Z1014" s="36">
        <f t="shared" si="244"/>
        <v>121.6</v>
      </c>
      <c r="AA1014" s="36">
        <f t="shared" si="245"/>
        <v>1601.0549999999998</v>
      </c>
      <c r="AB1014" s="66">
        <f t="shared" si="246"/>
        <v>121.6</v>
      </c>
      <c r="AC1014" s="19">
        <f t="shared" si="231"/>
        <v>312280</v>
      </c>
      <c r="AD1014" s="20">
        <f t="shared" si="232"/>
        <v>1561400</v>
      </c>
      <c r="AE1014" s="192">
        <f t="shared" si="233"/>
        <v>11389.362000000001</v>
      </c>
      <c r="AG1014">
        <v>3010.4799999999996</v>
      </c>
    </row>
    <row r="1015" spans="1:33" ht="15.4" x14ac:dyDescent="0.45">
      <c r="A1015" s="4">
        <v>2</v>
      </c>
      <c r="B1015" s="85">
        <v>17548734</v>
      </c>
      <c r="C1015" s="91">
        <f t="shared" si="234"/>
        <v>0</v>
      </c>
      <c r="D1015" s="6" t="s">
        <v>32</v>
      </c>
      <c r="E1015" s="5" t="s">
        <v>32</v>
      </c>
      <c r="F1015" s="5" t="s">
        <v>32</v>
      </c>
      <c r="G1015" s="5" t="s">
        <v>32</v>
      </c>
      <c r="H1015" s="5">
        <v>69200</v>
      </c>
      <c r="I1015" s="5">
        <v>150600</v>
      </c>
      <c r="J1015" s="5">
        <v>125800</v>
      </c>
      <c r="K1015" s="5">
        <v>134700</v>
      </c>
      <c r="L1015" s="52">
        <v>245400</v>
      </c>
      <c r="M1015" s="5">
        <v>135400</v>
      </c>
      <c r="N1015" s="5" t="s">
        <v>32</v>
      </c>
      <c r="O1015" s="7" t="s">
        <v>32</v>
      </c>
      <c r="P1015" s="35"/>
      <c r="Q1015" s="65">
        <f t="shared" si="236"/>
        <v>121.6</v>
      </c>
      <c r="R1015" s="36">
        <f t="shared" si="237"/>
        <v>121.6</v>
      </c>
      <c r="S1015" s="36">
        <f t="shared" si="238"/>
        <v>121.6</v>
      </c>
      <c r="T1015" s="36">
        <f t="shared" si="239"/>
        <v>121.6</v>
      </c>
      <c r="U1015" s="36">
        <f t="shared" si="247"/>
        <v>273.84000000000003</v>
      </c>
      <c r="V1015" s="36">
        <f t="shared" si="240"/>
        <v>906.34999999999991</v>
      </c>
      <c r="W1015" s="36">
        <f t="shared" si="241"/>
        <v>722.08600000000001</v>
      </c>
      <c r="X1015" s="36">
        <f t="shared" si="242"/>
        <v>788.21299999999997</v>
      </c>
      <c r="Y1015" s="36">
        <f t="shared" si="243"/>
        <v>1610.7139999999999</v>
      </c>
      <c r="Z1015" s="36">
        <f t="shared" si="244"/>
        <v>793.41399999999999</v>
      </c>
      <c r="AA1015" s="36">
        <f t="shared" si="245"/>
        <v>121.6</v>
      </c>
      <c r="AB1015" s="66">
        <f t="shared" si="246"/>
        <v>121.6</v>
      </c>
      <c r="AC1015" s="19">
        <f t="shared" si="231"/>
        <v>143516.66666666666</v>
      </c>
      <c r="AD1015" s="20">
        <f t="shared" si="232"/>
        <v>861100</v>
      </c>
      <c r="AE1015" s="192">
        <f t="shared" si="233"/>
        <v>5824.2170000000006</v>
      </c>
      <c r="AG1015">
        <v>1731.0340000000001</v>
      </c>
    </row>
    <row r="1016" spans="1:33" ht="15.4" x14ac:dyDescent="0.45">
      <c r="A1016" s="4">
        <v>2</v>
      </c>
      <c r="B1016" s="85">
        <v>17548735</v>
      </c>
      <c r="C1016" s="91">
        <f t="shared" si="234"/>
        <v>0</v>
      </c>
      <c r="D1016" s="6" t="s">
        <v>32</v>
      </c>
      <c r="E1016" s="5" t="s">
        <v>32</v>
      </c>
      <c r="F1016" s="5" t="s">
        <v>32</v>
      </c>
      <c r="G1016" s="5" t="s">
        <v>32</v>
      </c>
      <c r="H1016" s="5" t="s">
        <v>32</v>
      </c>
      <c r="I1016" s="5">
        <v>15300</v>
      </c>
      <c r="J1016" s="5">
        <v>13500</v>
      </c>
      <c r="K1016" s="5">
        <v>11500</v>
      </c>
      <c r="L1016" s="52">
        <v>21500</v>
      </c>
      <c r="M1016" s="5">
        <v>25200</v>
      </c>
      <c r="N1016" s="5">
        <v>7700</v>
      </c>
      <c r="O1016" s="7" t="s">
        <v>32</v>
      </c>
      <c r="P1016" s="35"/>
      <c r="Q1016" s="65">
        <f t="shared" si="236"/>
        <v>121.6</v>
      </c>
      <c r="R1016" s="36">
        <f t="shared" si="237"/>
        <v>121.6</v>
      </c>
      <c r="S1016" s="36">
        <f t="shared" si="238"/>
        <v>121.6</v>
      </c>
      <c r="T1016" s="36">
        <f t="shared" si="239"/>
        <v>121.6</v>
      </c>
      <c r="U1016" s="36">
        <f t="shared" si="247"/>
        <v>121.6</v>
      </c>
      <c r="V1016" s="36">
        <f t="shared" si="240"/>
        <v>155.26</v>
      </c>
      <c r="W1016" s="36">
        <f t="shared" si="241"/>
        <v>151.30000000000001</v>
      </c>
      <c r="X1016" s="36">
        <f t="shared" si="242"/>
        <v>146.9</v>
      </c>
      <c r="Y1016" s="36">
        <f t="shared" si="243"/>
        <v>168.9</v>
      </c>
      <c r="Z1016" s="36">
        <f t="shared" si="244"/>
        <v>177.04</v>
      </c>
      <c r="AA1016" s="36">
        <f t="shared" si="245"/>
        <v>138.54</v>
      </c>
      <c r="AB1016" s="66">
        <f t="shared" si="246"/>
        <v>121.6</v>
      </c>
      <c r="AC1016" s="19">
        <f t="shared" si="231"/>
        <v>15783.333333333334</v>
      </c>
      <c r="AD1016" s="20">
        <f t="shared" si="232"/>
        <v>94700</v>
      </c>
      <c r="AE1016" s="192">
        <f t="shared" si="233"/>
        <v>1667.54</v>
      </c>
      <c r="AG1016">
        <v>180.45000000000002</v>
      </c>
    </row>
    <row r="1017" spans="1:33" ht="15.4" x14ac:dyDescent="0.45">
      <c r="A1017" s="4">
        <v>2</v>
      </c>
      <c r="B1017" s="85">
        <v>18314334</v>
      </c>
      <c r="C1017" s="91">
        <f t="shared" si="234"/>
        <v>0</v>
      </c>
      <c r="D1017" s="6" t="s">
        <v>32</v>
      </c>
      <c r="E1017" s="5" t="s">
        <v>32</v>
      </c>
      <c r="F1017" s="5" t="s">
        <v>32</v>
      </c>
      <c r="G1017" s="5" t="s">
        <v>32</v>
      </c>
      <c r="H1017" s="5">
        <v>81300</v>
      </c>
      <c r="I1017" s="5">
        <v>173000</v>
      </c>
      <c r="J1017" s="5">
        <v>172600</v>
      </c>
      <c r="K1017" s="5">
        <v>111400</v>
      </c>
      <c r="L1017" s="52">
        <v>203200</v>
      </c>
      <c r="M1017" s="5">
        <v>149800</v>
      </c>
      <c r="N1017" s="5">
        <v>40700</v>
      </c>
      <c r="O1017" s="7" t="s">
        <v>32</v>
      </c>
      <c r="P1017" s="35"/>
      <c r="Q1017" s="65">
        <f t="shared" si="236"/>
        <v>121.6</v>
      </c>
      <c r="R1017" s="36">
        <f t="shared" si="237"/>
        <v>121.6</v>
      </c>
      <c r="S1017" s="36">
        <f t="shared" si="238"/>
        <v>121.6</v>
      </c>
      <c r="T1017" s="36">
        <f t="shared" si="239"/>
        <v>121.6</v>
      </c>
      <c r="U1017" s="36">
        <f t="shared" si="247"/>
        <v>300.46000000000004</v>
      </c>
      <c r="V1017" s="36">
        <f t="shared" si="240"/>
        <v>1072.7820000000002</v>
      </c>
      <c r="W1017" s="36">
        <f t="shared" si="241"/>
        <v>1069.81</v>
      </c>
      <c r="X1017" s="36">
        <f t="shared" si="242"/>
        <v>615.09400000000005</v>
      </c>
      <c r="Y1017" s="36">
        <f t="shared" si="243"/>
        <v>1297.1679999999999</v>
      </c>
      <c r="Z1017" s="36">
        <f t="shared" si="244"/>
        <v>900.40599999999995</v>
      </c>
      <c r="AA1017" s="36">
        <f t="shared" si="245"/>
        <v>242.85000000000002</v>
      </c>
      <c r="AB1017" s="66">
        <f t="shared" si="246"/>
        <v>121.6</v>
      </c>
      <c r="AC1017" s="19">
        <f t="shared" si="231"/>
        <v>133142.85714285713</v>
      </c>
      <c r="AD1017" s="20">
        <f t="shared" si="232"/>
        <v>932000</v>
      </c>
      <c r="AE1017" s="192">
        <f t="shared" si="233"/>
        <v>6106.5700000000006</v>
      </c>
      <c r="AG1017">
        <v>1417.4880000000001</v>
      </c>
    </row>
    <row r="1018" spans="1:33" ht="15.4" x14ac:dyDescent="0.45">
      <c r="A1018" s="4">
        <v>2</v>
      </c>
      <c r="B1018" s="85">
        <v>18314335</v>
      </c>
      <c r="C1018" s="91">
        <f t="shared" si="234"/>
        <v>0</v>
      </c>
      <c r="D1018" s="6" t="s">
        <v>32</v>
      </c>
      <c r="E1018" s="5" t="s">
        <v>32</v>
      </c>
      <c r="F1018" s="5" t="s">
        <v>32</v>
      </c>
      <c r="G1018" s="5" t="s">
        <v>32</v>
      </c>
      <c r="H1018" s="5" t="s">
        <v>32</v>
      </c>
      <c r="I1018" s="5">
        <v>165100</v>
      </c>
      <c r="J1018" s="5">
        <v>172400</v>
      </c>
      <c r="K1018" s="5">
        <v>121600</v>
      </c>
      <c r="L1018" s="52">
        <v>207400</v>
      </c>
      <c r="M1018" s="5">
        <v>71300</v>
      </c>
      <c r="N1018" s="5">
        <v>30400</v>
      </c>
      <c r="O1018" s="7" t="s">
        <v>32</v>
      </c>
      <c r="P1018" s="35"/>
      <c r="Q1018" s="65">
        <f t="shared" si="236"/>
        <v>121.6</v>
      </c>
      <c r="R1018" s="36">
        <f t="shared" si="237"/>
        <v>121.6</v>
      </c>
      <c r="S1018" s="36">
        <f t="shared" si="238"/>
        <v>121.6</v>
      </c>
      <c r="T1018" s="36">
        <f t="shared" si="239"/>
        <v>121.6</v>
      </c>
      <c r="U1018" s="36">
        <f t="shared" si="247"/>
        <v>121.6</v>
      </c>
      <c r="V1018" s="36">
        <f t="shared" si="240"/>
        <v>1014.085</v>
      </c>
      <c r="W1018" s="36">
        <f t="shared" si="241"/>
        <v>1068.3240000000001</v>
      </c>
      <c r="X1018" s="36">
        <f t="shared" si="242"/>
        <v>690.88</v>
      </c>
      <c r="Y1018" s="36">
        <f t="shared" si="243"/>
        <v>1328.3739999999998</v>
      </c>
      <c r="Z1018" s="36">
        <f t="shared" si="244"/>
        <v>374.43</v>
      </c>
      <c r="AA1018" s="36">
        <f t="shared" si="245"/>
        <v>198.56</v>
      </c>
      <c r="AB1018" s="66">
        <f t="shared" si="246"/>
        <v>121.6</v>
      </c>
      <c r="AC1018" s="19">
        <f t="shared" si="231"/>
        <v>128033.33333333333</v>
      </c>
      <c r="AD1018" s="20">
        <f t="shared" si="232"/>
        <v>768200</v>
      </c>
      <c r="AE1018" s="192">
        <f t="shared" si="233"/>
        <v>5404.2530000000015</v>
      </c>
      <c r="AG1018">
        <v>1448.6940000000002</v>
      </c>
    </row>
    <row r="1019" spans="1:33" ht="15.4" x14ac:dyDescent="0.45">
      <c r="A1019" s="4">
        <v>2</v>
      </c>
      <c r="B1019" s="85">
        <v>18391818</v>
      </c>
      <c r="C1019" s="91">
        <f t="shared" si="234"/>
        <v>0</v>
      </c>
      <c r="D1019" s="6" t="s">
        <v>32</v>
      </c>
      <c r="E1019" s="5" t="s">
        <v>32</v>
      </c>
      <c r="F1019" s="5" t="s">
        <v>32</v>
      </c>
      <c r="G1019" s="5" t="s">
        <v>32</v>
      </c>
      <c r="H1019" s="5">
        <v>9500</v>
      </c>
      <c r="I1019" s="5">
        <v>41200</v>
      </c>
      <c r="J1019" s="5">
        <v>36200</v>
      </c>
      <c r="K1019" s="5">
        <v>24300</v>
      </c>
      <c r="L1019" s="52">
        <v>29800</v>
      </c>
      <c r="M1019" s="5">
        <v>34200</v>
      </c>
      <c r="N1019" s="5">
        <v>21000</v>
      </c>
      <c r="O1019" s="7" t="s">
        <v>32</v>
      </c>
      <c r="P1019" s="35"/>
      <c r="Q1019" s="65">
        <f t="shared" si="236"/>
        <v>121.6</v>
      </c>
      <c r="R1019" s="36">
        <f t="shared" si="237"/>
        <v>121.6</v>
      </c>
      <c r="S1019" s="36">
        <f t="shared" si="238"/>
        <v>121.6</v>
      </c>
      <c r="T1019" s="36">
        <f t="shared" si="239"/>
        <v>121.6</v>
      </c>
      <c r="U1019" s="36">
        <f t="shared" si="247"/>
        <v>142.5</v>
      </c>
      <c r="V1019" s="36">
        <f t="shared" si="240"/>
        <v>245</v>
      </c>
      <c r="W1019" s="36">
        <f t="shared" si="241"/>
        <v>223.5</v>
      </c>
      <c r="X1019" s="36">
        <f t="shared" si="242"/>
        <v>175.06</v>
      </c>
      <c r="Y1019" s="36">
        <f t="shared" si="243"/>
        <v>195.98000000000002</v>
      </c>
      <c r="Z1019" s="36">
        <f t="shared" si="244"/>
        <v>214.9</v>
      </c>
      <c r="AA1019" s="36">
        <f t="shared" si="245"/>
        <v>167.8</v>
      </c>
      <c r="AB1019" s="66">
        <f t="shared" si="246"/>
        <v>121.6</v>
      </c>
      <c r="AC1019" s="19">
        <f t="shared" si="231"/>
        <v>28028.571428571428</v>
      </c>
      <c r="AD1019" s="20">
        <f t="shared" si="232"/>
        <v>196200</v>
      </c>
      <c r="AE1019" s="192">
        <f t="shared" si="233"/>
        <v>1972.74</v>
      </c>
      <c r="AG1019">
        <v>216.14000000000001</v>
      </c>
    </row>
    <row r="1020" spans="1:33" ht="15.4" x14ac:dyDescent="0.45">
      <c r="A1020" s="4">
        <v>2</v>
      </c>
      <c r="B1020" s="85">
        <v>18391819</v>
      </c>
      <c r="C1020" s="91">
        <f t="shared" si="234"/>
        <v>0</v>
      </c>
      <c r="D1020" s="6" t="s">
        <v>32</v>
      </c>
      <c r="E1020" s="5" t="s">
        <v>32</v>
      </c>
      <c r="F1020" s="5" t="s">
        <v>32</v>
      </c>
      <c r="G1020" s="5" t="s">
        <v>32</v>
      </c>
      <c r="H1020" s="5" t="s">
        <v>32</v>
      </c>
      <c r="I1020" s="5" t="s">
        <v>32</v>
      </c>
      <c r="J1020" s="5" t="s">
        <v>32</v>
      </c>
      <c r="K1020" s="5" t="s">
        <v>32</v>
      </c>
      <c r="L1020" s="52" t="s">
        <v>32</v>
      </c>
      <c r="M1020" s="5" t="s">
        <v>32</v>
      </c>
      <c r="N1020" s="5" t="s">
        <v>32</v>
      </c>
      <c r="O1020" s="7" t="s">
        <v>32</v>
      </c>
      <c r="P1020" s="35"/>
      <c r="Q1020" s="65">
        <f t="shared" si="236"/>
        <v>121.6</v>
      </c>
      <c r="R1020" s="36">
        <f t="shared" si="237"/>
        <v>121.6</v>
      </c>
      <c r="S1020" s="36">
        <f t="shared" si="238"/>
        <v>121.6</v>
      </c>
      <c r="T1020" s="36">
        <f t="shared" si="239"/>
        <v>121.6</v>
      </c>
      <c r="U1020" s="36">
        <f t="shared" si="247"/>
        <v>121.6</v>
      </c>
      <c r="V1020" s="36">
        <f t="shared" si="240"/>
        <v>121.6</v>
      </c>
      <c r="W1020" s="36">
        <f t="shared" si="241"/>
        <v>121.6</v>
      </c>
      <c r="X1020" s="36">
        <f t="shared" si="242"/>
        <v>121.6</v>
      </c>
      <c r="Y1020" s="36">
        <f t="shared" si="243"/>
        <v>121.6</v>
      </c>
      <c r="Z1020" s="36">
        <f t="shared" si="244"/>
        <v>121.6</v>
      </c>
      <c r="AA1020" s="36">
        <f t="shared" si="245"/>
        <v>121.6</v>
      </c>
      <c r="AB1020" s="66">
        <f t="shared" si="246"/>
        <v>121.6</v>
      </c>
      <c r="AC1020" s="19" t="str">
        <f t="shared" si="231"/>
        <v/>
      </c>
      <c r="AD1020" s="20">
        <f t="shared" si="232"/>
        <v>0</v>
      </c>
      <c r="AE1020" s="192">
        <f t="shared" si="233"/>
        <v>1459.1999999999998</v>
      </c>
      <c r="AG1020">
        <v>121.60000000000001</v>
      </c>
    </row>
    <row r="1021" spans="1:33" ht="15.4" x14ac:dyDescent="0.45">
      <c r="A1021" s="4">
        <v>2</v>
      </c>
      <c r="B1021" s="85">
        <v>18391820</v>
      </c>
      <c r="C1021" s="91">
        <f t="shared" si="234"/>
        <v>0</v>
      </c>
      <c r="D1021" s="6" t="s">
        <v>32</v>
      </c>
      <c r="E1021" s="5" t="s">
        <v>32</v>
      </c>
      <c r="F1021" s="5" t="s">
        <v>32</v>
      </c>
      <c r="G1021" s="5" t="s">
        <v>32</v>
      </c>
      <c r="H1021" s="5">
        <v>33500</v>
      </c>
      <c r="I1021" s="5">
        <v>55300</v>
      </c>
      <c r="J1021" s="5">
        <v>89600</v>
      </c>
      <c r="K1021" s="5">
        <v>85200</v>
      </c>
      <c r="L1021" s="52">
        <v>109300</v>
      </c>
      <c r="M1021" s="5">
        <v>80900</v>
      </c>
      <c r="N1021" s="5">
        <v>4800</v>
      </c>
      <c r="O1021" s="7" t="s">
        <v>32</v>
      </c>
      <c r="P1021" s="35"/>
      <c r="Q1021" s="65">
        <f t="shared" si="236"/>
        <v>121.6</v>
      </c>
      <c r="R1021" s="36">
        <f t="shared" si="237"/>
        <v>121.6</v>
      </c>
      <c r="S1021" s="36">
        <f t="shared" si="238"/>
        <v>121.6</v>
      </c>
      <c r="T1021" s="36">
        <f t="shared" si="239"/>
        <v>121.6</v>
      </c>
      <c r="U1021" s="36">
        <f t="shared" si="247"/>
        <v>195.3</v>
      </c>
      <c r="V1021" s="36">
        <f t="shared" si="240"/>
        <v>305.63</v>
      </c>
      <c r="W1021" s="36">
        <f t="shared" si="241"/>
        <v>453.12</v>
      </c>
      <c r="X1021" s="36">
        <f t="shared" si="242"/>
        <v>434.2</v>
      </c>
      <c r="Y1021" s="36">
        <f t="shared" si="243"/>
        <v>599.49099999999999</v>
      </c>
      <c r="Z1021" s="36">
        <f t="shared" si="244"/>
        <v>415.71000000000004</v>
      </c>
      <c r="AA1021" s="36">
        <f t="shared" si="245"/>
        <v>132.16</v>
      </c>
      <c r="AB1021" s="66">
        <f t="shared" si="246"/>
        <v>121.6</v>
      </c>
      <c r="AC1021" s="19">
        <f t="shared" si="231"/>
        <v>65514.285714285717</v>
      </c>
      <c r="AD1021" s="20">
        <f t="shared" si="232"/>
        <v>458600</v>
      </c>
      <c r="AE1021" s="192">
        <f t="shared" si="233"/>
        <v>3143.6109999999999</v>
      </c>
      <c r="AG1021">
        <v>719.81100000000004</v>
      </c>
    </row>
    <row r="1022" spans="1:33" ht="15.4" x14ac:dyDescent="0.45">
      <c r="A1022" s="4">
        <v>2</v>
      </c>
      <c r="B1022" s="85">
        <v>74922228</v>
      </c>
      <c r="C1022" s="91">
        <f t="shared" si="234"/>
        <v>0</v>
      </c>
      <c r="D1022" s="6" t="s">
        <v>32</v>
      </c>
      <c r="E1022" s="5" t="s">
        <v>32</v>
      </c>
      <c r="F1022" s="5" t="s">
        <v>32</v>
      </c>
      <c r="G1022" s="5" t="s">
        <v>32</v>
      </c>
      <c r="H1022" s="5" t="s">
        <v>32</v>
      </c>
      <c r="I1022" s="5" t="s">
        <v>32</v>
      </c>
      <c r="J1022" s="5" t="s">
        <v>32</v>
      </c>
      <c r="K1022" s="5" t="s">
        <v>32</v>
      </c>
      <c r="L1022" s="52">
        <v>698540</v>
      </c>
      <c r="M1022" s="5">
        <v>124420</v>
      </c>
      <c r="N1022" s="5">
        <v>2</v>
      </c>
      <c r="O1022" s="7" t="s">
        <v>32</v>
      </c>
      <c r="P1022" s="35"/>
      <c r="Q1022" s="65">
        <f t="shared" si="236"/>
        <v>121.6</v>
      </c>
      <c r="R1022" s="36">
        <f t="shared" si="237"/>
        <v>121.6</v>
      </c>
      <c r="S1022" s="36">
        <f t="shared" si="238"/>
        <v>121.6</v>
      </c>
      <c r="T1022" s="36">
        <f t="shared" si="239"/>
        <v>121.6</v>
      </c>
      <c r="U1022" s="36">
        <f t="shared" si="247"/>
        <v>121.6</v>
      </c>
      <c r="V1022" s="36">
        <f t="shared" si="240"/>
        <v>121.6</v>
      </c>
      <c r="W1022" s="36">
        <f t="shared" si="241"/>
        <v>121.6</v>
      </c>
      <c r="X1022" s="36">
        <f t="shared" si="242"/>
        <v>121.6</v>
      </c>
      <c r="Y1022" s="36">
        <f t="shared" si="243"/>
        <v>4977.5442000000003</v>
      </c>
      <c r="Z1022" s="36">
        <f t="shared" si="244"/>
        <v>711.83259999999996</v>
      </c>
      <c r="AA1022" s="36">
        <f t="shared" si="245"/>
        <v>121.6044</v>
      </c>
      <c r="AB1022" s="66">
        <f t="shared" si="246"/>
        <v>121.6</v>
      </c>
      <c r="AC1022" s="19">
        <f t="shared" si="231"/>
        <v>274320.66666666669</v>
      </c>
      <c r="AD1022" s="20">
        <f t="shared" si="232"/>
        <v>822962</v>
      </c>
      <c r="AE1022" s="192">
        <f t="shared" si="233"/>
        <v>6905.3812000000007</v>
      </c>
      <c r="AF1022" s="41"/>
      <c r="AG1022">
        <v>5097.8642000000009</v>
      </c>
    </row>
    <row r="1023" spans="1:33" ht="15.4" x14ac:dyDescent="0.45">
      <c r="A1023" s="4">
        <v>2</v>
      </c>
      <c r="B1023" s="85">
        <v>74949575</v>
      </c>
      <c r="C1023" s="91">
        <f t="shared" si="234"/>
        <v>0</v>
      </c>
      <c r="D1023" s="6" t="s">
        <v>32</v>
      </c>
      <c r="E1023" s="5" t="s">
        <v>32</v>
      </c>
      <c r="F1023" s="5" t="s">
        <v>32</v>
      </c>
      <c r="G1023" s="5" t="s">
        <v>32</v>
      </c>
      <c r="H1023" s="5">
        <v>330</v>
      </c>
      <c r="I1023" s="5">
        <v>340</v>
      </c>
      <c r="J1023" s="5">
        <v>2810</v>
      </c>
      <c r="K1023" s="5">
        <v>11600</v>
      </c>
      <c r="L1023" s="52">
        <v>14970</v>
      </c>
      <c r="M1023" s="5">
        <v>10640</v>
      </c>
      <c r="N1023" s="5">
        <v>4959</v>
      </c>
      <c r="O1023" s="7" t="s">
        <v>32</v>
      </c>
      <c r="P1023" s="35"/>
      <c r="Q1023" s="65">
        <f t="shared" si="236"/>
        <v>121.6</v>
      </c>
      <c r="R1023" s="36">
        <f t="shared" si="237"/>
        <v>121.6</v>
      </c>
      <c r="S1023" s="36">
        <f t="shared" si="238"/>
        <v>121.6</v>
      </c>
      <c r="T1023" s="36">
        <f t="shared" si="239"/>
        <v>121.6</v>
      </c>
      <c r="U1023" s="36">
        <f t="shared" si="247"/>
        <v>122.32599999999999</v>
      </c>
      <c r="V1023" s="36">
        <f t="shared" si="240"/>
        <v>122.348</v>
      </c>
      <c r="W1023" s="36">
        <f t="shared" si="241"/>
        <v>127.782</v>
      </c>
      <c r="X1023" s="36">
        <f t="shared" si="242"/>
        <v>147.12</v>
      </c>
      <c r="Y1023" s="36">
        <f t="shared" si="243"/>
        <v>154.53399999999999</v>
      </c>
      <c r="Z1023" s="36">
        <f t="shared" si="244"/>
        <v>145.00800000000001</v>
      </c>
      <c r="AA1023" s="36">
        <f t="shared" si="245"/>
        <v>132.50979999999998</v>
      </c>
      <c r="AB1023" s="66">
        <f t="shared" si="246"/>
        <v>121.6</v>
      </c>
      <c r="AC1023" s="19">
        <f t="shared" si="231"/>
        <v>6521.2857142857147</v>
      </c>
      <c r="AD1023" s="20">
        <f t="shared" si="232"/>
        <v>45649</v>
      </c>
      <c r="AE1023" s="192">
        <f t="shared" si="233"/>
        <v>1559.6278</v>
      </c>
      <c r="AF1023" s="41"/>
      <c r="AG1023">
        <v>154.53400000000002</v>
      </c>
    </row>
    <row r="1024" spans="1:33" ht="15.4" x14ac:dyDescent="0.45">
      <c r="A1024" s="4">
        <v>2</v>
      </c>
      <c r="B1024" s="85">
        <v>75251635</v>
      </c>
      <c r="C1024" s="91">
        <f t="shared" si="234"/>
        <v>0</v>
      </c>
      <c r="D1024" s="6" t="s">
        <v>32</v>
      </c>
      <c r="E1024" s="5" t="s">
        <v>32</v>
      </c>
      <c r="F1024" s="5" t="s">
        <v>32</v>
      </c>
      <c r="G1024" s="5" t="s">
        <v>32</v>
      </c>
      <c r="H1024" s="5">
        <v>432980</v>
      </c>
      <c r="I1024" s="5">
        <v>60750</v>
      </c>
      <c r="J1024" s="5">
        <v>133680</v>
      </c>
      <c r="K1024" s="5">
        <v>116150</v>
      </c>
      <c r="L1024" s="52">
        <v>136980</v>
      </c>
      <c r="M1024" s="5">
        <v>89570</v>
      </c>
      <c r="N1024" s="5">
        <v>37297</v>
      </c>
      <c r="O1024" s="7">
        <v>15993</v>
      </c>
      <c r="P1024" s="35"/>
      <c r="Q1024" s="65">
        <f t="shared" si="236"/>
        <v>121.6</v>
      </c>
      <c r="R1024" s="36">
        <f t="shared" si="237"/>
        <v>121.6</v>
      </c>
      <c r="S1024" s="36">
        <f t="shared" si="238"/>
        <v>121.6</v>
      </c>
      <c r="T1024" s="36">
        <f t="shared" si="239"/>
        <v>121.6</v>
      </c>
      <c r="U1024" s="36">
        <f t="shared" si="247"/>
        <v>1714.614</v>
      </c>
      <c r="V1024" s="36">
        <f t="shared" si="240"/>
        <v>329.065</v>
      </c>
      <c r="W1024" s="36">
        <f t="shared" si="241"/>
        <v>780.63439999999991</v>
      </c>
      <c r="X1024" s="36">
        <f t="shared" si="242"/>
        <v>650.38650000000007</v>
      </c>
      <c r="Y1024" s="36">
        <f t="shared" si="243"/>
        <v>805.15340000000003</v>
      </c>
      <c r="Z1024" s="36">
        <f t="shared" si="244"/>
        <v>452.99099999999999</v>
      </c>
      <c r="AA1024" s="36">
        <f t="shared" si="245"/>
        <v>228.21710000000002</v>
      </c>
      <c r="AB1024" s="66">
        <f t="shared" si="246"/>
        <v>156.78460000000001</v>
      </c>
      <c r="AC1024" s="19">
        <f t="shared" si="231"/>
        <v>127925</v>
      </c>
      <c r="AD1024" s="20">
        <f t="shared" si="232"/>
        <v>1023400</v>
      </c>
      <c r="AE1024" s="192">
        <f t="shared" si="233"/>
        <v>5604.2460000000001</v>
      </c>
      <c r="AF1024" s="41"/>
      <c r="AG1024">
        <v>925.47339999999986</v>
      </c>
    </row>
    <row r="1025" spans="1:33" ht="15.75" thickBot="1" x14ac:dyDescent="0.5">
      <c r="A1025" s="4">
        <v>2</v>
      </c>
      <c r="B1025" s="85">
        <v>89389651</v>
      </c>
      <c r="C1025" s="91">
        <f t="shared" si="234"/>
        <v>0</v>
      </c>
      <c r="D1025" s="5" t="s">
        <v>32</v>
      </c>
      <c r="E1025" s="5" t="s">
        <v>32</v>
      </c>
      <c r="F1025" s="5" t="s">
        <v>32</v>
      </c>
      <c r="G1025" s="5" t="s">
        <v>32</v>
      </c>
      <c r="H1025" s="5">
        <v>75110</v>
      </c>
      <c r="I1025" s="5">
        <v>128510</v>
      </c>
      <c r="J1025" s="5">
        <v>202220</v>
      </c>
      <c r="K1025" s="5">
        <v>251410</v>
      </c>
      <c r="L1025" s="52">
        <v>273590</v>
      </c>
      <c r="M1025" s="5">
        <v>173880</v>
      </c>
      <c r="N1025" s="5">
        <v>32689</v>
      </c>
      <c r="O1025" s="7" t="s">
        <v>32</v>
      </c>
      <c r="P1025" s="35"/>
      <c r="Q1025" s="65">
        <f t="shared" si="236"/>
        <v>121.6</v>
      </c>
      <c r="R1025" s="36">
        <f t="shared" si="237"/>
        <v>121.6</v>
      </c>
      <c r="S1025" s="36">
        <f t="shared" si="238"/>
        <v>121.6</v>
      </c>
      <c r="T1025" s="36">
        <f t="shared" si="239"/>
        <v>121.6</v>
      </c>
      <c r="U1025" s="36">
        <f t="shared" si="247"/>
        <v>286.84199999999998</v>
      </c>
      <c r="V1025" s="36">
        <f t="shared" si="240"/>
        <v>742.22129999999993</v>
      </c>
      <c r="W1025" s="36">
        <f t="shared" si="241"/>
        <v>1289.8866</v>
      </c>
      <c r="X1025" s="36">
        <f t="shared" si="242"/>
        <v>1655.3683000000001</v>
      </c>
      <c r="Y1025" s="36">
        <f t="shared" si="243"/>
        <v>1820.1657</v>
      </c>
      <c r="Z1025" s="36">
        <f t="shared" si="244"/>
        <v>1079.3204000000001</v>
      </c>
      <c r="AA1025" s="36">
        <f t="shared" si="245"/>
        <v>208.40270000000001</v>
      </c>
      <c r="AB1025" s="66">
        <f t="shared" si="246"/>
        <v>121.6</v>
      </c>
      <c r="AC1025" s="19">
        <f t="shared" si="231"/>
        <v>162487</v>
      </c>
      <c r="AD1025" s="20">
        <f t="shared" si="232"/>
        <v>1137409</v>
      </c>
      <c r="AE1025" s="192">
        <f t="shared" si="233"/>
        <v>7690.2070000000012</v>
      </c>
      <c r="AF1025" s="41"/>
      <c r="AG1025">
        <v>1940.4857000000002</v>
      </c>
    </row>
    <row r="1026" spans="1:33" ht="15.75" thickBot="1" x14ac:dyDescent="0.5">
      <c r="A1026" s="4">
        <v>2</v>
      </c>
      <c r="B1026" s="85">
        <v>91005855</v>
      </c>
      <c r="C1026" s="91">
        <f t="shared" si="234"/>
        <v>0</v>
      </c>
      <c r="D1026" s="5" t="s">
        <v>32</v>
      </c>
      <c r="E1026" s="5" t="s">
        <v>32</v>
      </c>
      <c r="F1026" s="5" t="s">
        <v>32</v>
      </c>
      <c r="G1026" s="5" t="s">
        <v>32</v>
      </c>
      <c r="H1026" s="5">
        <v>13460</v>
      </c>
      <c r="I1026" s="5">
        <v>89126</v>
      </c>
      <c r="J1026" s="5">
        <v>75615</v>
      </c>
      <c r="K1026" s="5">
        <v>104420</v>
      </c>
      <c r="L1026" s="52">
        <v>152172</v>
      </c>
      <c r="M1026" s="5">
        <v>21926</v>
      </c>
      <c r="N1026" s="5">
        <v>21</v>
      </c>
      <c r="O1026" s="7" t="s">
        <v>32</v>
      </c>
      <c r="P1026" s="35"/>
      <c r="Q1026" s="65">
        <f t="shared" si="236"/>
        <v>121.6</v>
      </c>
      <c r="R1026" s="36">
        <f t="shared" si="237"/>
        <v>121.6</v>
      </c>
      <c r="S1026" s="36">
        <f t="shared" si="238"/>
        <v>121.6</v>
      </c>
      <c r="T1026" s="36">
        <f t="shared" si="239"/>
        <v>121.6</v>
      </c>
      <c r="U1026" s="36">
        <f t="shared" si="247"/>
        <v>151.21199999999999</v>
      </c>
      <c r="V1026" s="36">
        <f t="shared" si="240"/>
        <v>451.08180000000004</v>
      </c>
      <c r="W1026" s="36">
        <f t="shared" si="241"/>
        <v>392.98450000000003</v>
      </c>
      <c r="X1026" s="36">
        <f t="shared" si="242"/>
        <v>563.23260000000005</v>
      </c>
      <c r="Y1026" s="36">
        <f t="shared" si="243"/>
        <v>918.02996000000007</v>
      </c>
      <c r="Z1026" s="36">
        <f t="shared" si="244"/>
        <v>169.8372</v>
      </c>
      <c r="AA1026" s="36">
        <f t="shared" si="245"/>
        <v>121.64619999999999</v>
      </c>
      <c r="AB1026" s="66">
        <f t="shared" si="246"/>
        <v>121.6</v>
      </c>
      <c r="AC1026" s="19">
        <f t="shared" si="231"/>
        <v>65248.571428571428</v>
      </c>
      <c r="AD1026" s="20">
        <f t="shared" si="232"/>
        <v>456740</v>
      </c>
      <c r="AE1026" s="192">
        <f t="shared" si="233"/>
        <v>3376.0242600000001</v>
      </c>
      <c r="AF1026" s="174" t="s">
        <v>144</v>
      </c>
      <c r="AG1026">
        <v>1038.34996</v>
      </c>
    </row>
    <row r="1027" spans="1:33" ht="15.75" thickBot="1" x14ac:dyDescent="0.5">
      <c r="A1027" s="4">
        <v>2</v>
      </c>
      <c r="B1027" s="85">
        <v>84806159</v>
      </c>
      <c r="C1027" s="91">
        <f t="shared" si="234"/>
        <v>1</v>
      </c>
      <c r="D1027" s="5"/>
      <c r="E1027" s="5"/>
      <c r="F1027" s="5"/>
      <c r="G1027" s="5"/>
      <c r="H1027" s="5"/>
      <c r="I1027" s="5"/>
      <c r="J1027" s="5"/>
      <c r="K1027" s="5"/>
      <c r="L1027" s="52"/>
      <c r="M1027" s="5"/>
      <c r="N1027" s="5"/>
      <c r="O1027" s="7"/>
      <c r="P1027" s="35"/>
      <c r="Q1027" s="203">
        <v>121.59999999999995</v>
      </c>
      <c r="R1027" s="204">
        <v>121.59999999999995</v>
      </c>
      <c r="S1027" s="204">
        <v>121.59999999999995</v>
      </c>
      <c r="T1027" s="204">
        <v>121.59999999999995</v>
      </c>
      <c r="U1027" s="204">
        <v>281.95999999999998</v>
      </c>
      <c r="V1027" s="204">
        <v>484.80805499999997</v>
      </c>
      <c r="W1027" s="204">
        <v>580.51952000000006</v>
      </c>
      <c r="X1027" s="204">
        <v>557.36912500000005</v>
      </c>
      <c r="Y1027" s="204">
        <v>1036.888958</v>
      </c>
      <c r="Z1027" s="204">
        <v>426.86260999999996</v>
      </c>
      <c r="AA1027" s="204">
        <v>265.53365999999994</v>
      </c>
      <c r="AB1027" s="205">
        <v>123.35922999999995</v>
      </c>
      <c r="AC1027" s="19" t="str">
        <f t="shared" si="231"/>
        <v/>
      </c>
      <c r="AD1027" s="20">
        <f t="shared" si="232"/>
        <v>0</v>
      </c>
      <c r="AE1027" s="192">
        <f t="shared" si="233"/>
        <v>4243.7011579999999</v>
      </c>
      <c r="AF1027" s="70">
        <f>AVERAGE(Q1007:AB1027)</f>
        <v>353.64181872222241</v>
      </c>
    </row>
    <row r="1028" spans="1:33" ht="15.4" x14ac:dyDescent="0.45">
      <c r="A1028" s="4">
        <v>3</v>
      </c>
      <c r="B1028" s="85">
        <v>5368941</v>
      </c>
      <c r="C1028" s="91">
        <f t="shared" si="234"/>
        <v>0</v>
      </c>
      <c r="D1028" s="6" t="s">
        <v>32</v>
      </c>
      <c r="E1028" s="5" t="s">
        <v>32</v>
      </c>
      <c r="F1028" s="5" t="s">
        <v>32</v>
      </c>
      <c r="G1028" s="5" t="s">
        <v>32</v>
      </c>
      <c r="H1028" s="5" t="s">
        <v>32</v>
      </c>
      <c r="I1028" s="5" t="s">
        <v>32</v>
      </c>
      <c r="J1028" s="5" t="s">
        <v>32</v>
      </c>
      <c r="K1028" s="5" t="s">
        <v>32</v>
      </c>
      <c r="L1028" s="52" t="s">
        <v>32</v>
      </c>
      <c r="M1028" s="5" t="s">
        <v>32</v>
      </c>
      <c r="N1028" s="5" t="s">
        <v>32</v>
      </c>
      <c r="O1028" s="7" t="s">
        <v>32</v>
      </c>
      <c r="P1028" s="35"/>
      <c r="Q1028" s="62">
        <f t="shared" ref="Q1028:AB1032" si="248">IFERROR(228+IF(D1028&gt;48000,48000/1000*2.2,D1028/1000*2.2)+IF(IF(D1028&gt;168000,(168000-48000)/1000*4.3,(D1028-48000)/1000*4.3)&lt;0,0,IF(D1028&gt;168000,(168000-48000)/1000*4.3,(D1028-48000)/1000*4.3))+IF(D1028&gt;168000,(D1028-168000)/1000*7.43,0),228)</f>
        <v>228</v>
      </c>
      <c r="R1028" s="63">
        <f t="shared" si="248"/>
        <v>228</v>
      </c>
      <c r="S1028" s="63">
        <f t="shared" si="248"/>
        <v>228</v>
      </c>
      <c r="T1028" s="63">
        <f t="shared" si="248"/>
        <v>228</v>
      </c>
      <c r="U1028" s="63">
        <f>IFERROR(228+IF(H1028&gt;240000,240000/1000*2.2,H1028/1000*2.2)+IF(IF(H1028&gt;840000,(840000-240000)/1000*4.3,(H1028-240000)/1000*4.3)&lt;0,0,IF(H1028&gt;840000,(840000-240000)/1000*4.3,(H1028-240000)/1000*4.3))+IF(H1028&gt;840000,(H1028-168000)/1000*7.43,0),228)</f>
        <v>228</v>
      </c>
      <c r="V1028" s="63">
        <f t="shared" si="248"/>
        <v>228</v>
      </c>
      <c r="W1028" s="63">
        <f t="shared" si="248"/>
        <v>228</v>
      </c>
      <c r="X1028" s="63">
        <f t="shared" si="248"/>
        <v>228</v>
      </c>
      <c r="Y1028" s="63">
        <f t="shared" si="248"/>
        <v>228</v>
      </c>
      <c r="Z1028" s="63">
        <f t="shared" si="248"/>
        <v>228</v>
      </c>
      <c r="AA1028" s="63">
        <f t="shared" si="248"/>
        <v>228</v>
      </c>
      <c r="AB1028" s="64">
        <f t="shared" si="248"/>
        <v>228</v>
      </c>
      <c r="AC1028" s="19" t="str">
        <f t="shared" si="231"/>
        <v/>
      </c>
      <c r="AD1028" s="20">
        <f t="shared" si="232"/>
        <v>0</v>
      </c>
      <c r="AE1028" s="192">
        <f t="shared" si="233"/>
        <v>2736</v>
      </c>
    </row>
    <row r="1029" spans="1:33" ht="15.4" x14ac:dyDescent="0.45">
      <c r="A1029" s="4">
        <v>3</v>
      </c>
      <c r="B1029" s="85">
        <v>16127837</v>
      </c>
      <c r="C1029" s="91">
        <f t="shared" si="234"/>
        <v>0</v>
      </c>
      <c r="D1029" s="6">
        <v>25870</v>
      </c>
      <c r="E1029" s="5">
        <v>7990</v>
      </c>
      <c r="F1029" s="5">
        <v>10200</v>
      </c>
      <c r="G1029" s="5">
        <v>19120</v>
      </c>
      <c r="H1029" s="5">
        <v>54930</v>
      </c>
      <c r="I1029" s="5">
        <v>17930</v>
      </c>
      <c r="J1029" s="5" t="s">
        <v>32</v>
      </c>
      <c r="K1029" s="5">
        <v>67290</v>
      </c>
      <c r="L1029" s="52">
        <v>151540</v>
      </c>
      <c r="M1029" s="5">
        <v>45080</v>
      </c>
      <c r="N1029" s="5">
        <v>29670</v>
      </c>
      <c r="O1029" s="7">
        <v>25130</v>
      </c>
      <c r="P1029" s="35"/>
      <c r="Q1029" s="65">
        <f t="shared" si="248"/>
        <v>284.91399999999999</v>
      </c>
      <c r="R1029" s="36">
        <f t="shared" si="248"/>
        <v>245.578</v>
      </c>
      <c r="S1029" s="36">
        <f t="shared" si="248"/>
        <v>250.44</v>
      </c>
      <c r="T1029" s="36">
        <f t="shared" si="248"/>
        <v>270.06400000000002</v>
      </c>
      <c r="U1029" s="36">
        <f t="shared" ref="U1029:U1032" si="249">IFERROR(228+IF(H1029&gt;240000,240000/1000*2.2,H1029/1000*2.2)+IF(IF(H1029&gt;840000,(840000-240000)/1000*4.3,(H1029-240000)/1000*4.3)&lt;0,0,IF(H1029&gt;840000,(840000-240000)/1000*4.3,(H1029-240000)/1000*4.3))+IF(H1029&gt;840000,(H1029-168000)/1000*7.43,0),228)</f>
        <v>348.846</v>
      </c>
      <c r="V1029" s="36">
        <f t="shared" si="248"/>
        <v>267.44600000000003</v>
      </c>
      <c r="W1029" s="36">
        <f t="shared" si="248"/>
        <v>228</v>
      </c>
      <c r="X1029" s="36">
        <f t="shared" si="248"/>
        <v>416.54700000000003</v>
      </c>
      <c r="Y1029" s="36">
        <f t="shared" si="248"/>
        <v>778.82200000000012</v>
      </c>
      <c r="Z1029" s="36">
        <f t="shared" si="248"/>
        <v>327.17599999999999</v>
      </c>
      <c r="AA1029" s="36">
        <f t="shared" si="248"/>
        <v>293.274</v>
      </c>
      <c r="AB1029" s="66">
        <f t="shared" si="248"/>
        <v>283.286</v>
      </c>
      <c r="AC1029" s="19">
        <f t="shared" si="231"/>
        <v>41340.909090909088</v>
      </c>
      <c r="AD1029" s="20">
        <f t="shared" si="232"/>
        <v>454750</v>
      </c>
      <c r="AE1029" s="192">
        <f t="shared" si="233"/>
        <v>3994.393</v>
      </c>
    </row>
    <row r="1030" spans="1:33" ht="15.75" thickBot="1" x14ac:dyDescent="0.5">
      <c r="A1030" s="4">
        <v>3</v>
      </c>
      <c r="B1030" s="85">
        <v>18384988</v>
      </c>
      <c r="C1030" s="91">
        <f t="shared" si="234"/>
        <v>0</v>
      </c>
      <c r="D1030" s="6" t="s">
        <v>32</v>
      </c>
      <c r="E1030" s="5" t="s">
        <v>32</v>
      </c>
      <c r="F1030" s="5" t="s">
        <v>32</v>
      </c>
      <c r="G1030" s="5" t="s">
        <v>32</v>
      </c>
      <c r="H1030" s="5">
        <v>50900</v>
      </c>
      <c r="I1030" s="5">
        <v>191900</v>
      </c>
      <c r="J1030" s="5">
        <v>291400</v>
      </c>
      <c r="K1030" s="5">
        <v>561300</v>
      </c>
      <c r="L1030" s="52">
        <v>750200</v>
      </c>
      <c r="M1030" s="5">
        <v>378300</v>
      </c>
      <c r="N1030" s="5">
        <v>400</v>
      </c>
      <c r="O1030" s="7" t="s">
        <v>32</v>
      </c>
      <c r="P1030" s="35"/>
      <c r="Q1030" s="65">
        <f t="shared" si="248"/>
        <v>228</v>
      </c>
      <c r="R1030" s="36">
        <f t="shared" si="248"/>
        <v>228</v>
      </c>
      <c r="S1030" s="36">
        <f t="shared" si="248"/>
        <v>228</v>
      </c>
      <c r="T1030" s="36">
        <f t="shared" si="248"/>
        <v>228</v>
      </c>
      <c r="U1030" s="36">
        <f t="shared" si="249"/>
        <v>339.98</v>
      </c>
      <c r="V1030" s="36">
        <f t="shared" si="248"/>
        <v>1027.1769999999999</v>
      </c>
      <c r="W1030" s="36">
        <f t="shared" si="248"/>
        <v>1766.462</v>
      </c>
      <c r="X1030" s="36">
        <f t="shared" si="248"/>
        <v>3771.819</v>
      </c>
      <c r="Y1030" s="36">
        <f t="shared" si="248"/>
        <v>5175.3460000000005</v>
      </c>
      <c r="Z1030" s="36">
        <f t="shared" si="248"/>
        <v>2412.1289999999999</v>
      </c>
      <c r="AA1030" s="36">
        <f t="shared" si="248"/>
        <v>228.88</v>
      </c>
      <c r="AB1030" s="66">
        <f t="shared" si="248"/>
        <v>228</v>
      </c>
      <c r="AC1030" s="19">
        <f t="shared" si="231"/>
        <v>317771.42857142858</v>
      </c>
      <c r="AD1030" s="20">
        <f t="shared" si="232"/>
        <v>2224400</v>
      </c>
      <c r="AE1030" s="192">
        <f t="shared" si="233"/>
        <v>15861.793</v>
      </c>
    </row>
    <row r="1031" spans="1:33" ht="15.75" thickBot="1" x14ac:dyDescent="0.5">
      <c r="A1031" s="4">
        <v>3</v>
      </c>
      <c r="B1031" s="85">
        <v>83786597</v>
      </c>
      <c r="C1031" s="91">
        <f t="shared" si="234"/>
        <v>0</v>
      </c>
      <c r="D1031" s="5" t="s">
        <v>32</v>
      </c>
      <c r="E1031" s="5" t="s">
        <v>32</v>
      </c>
      <c r="F1031" s="5" t="s">
        <v>32</v>
      </c>
      <c r="G1031" s="5" t="s">
        <v>32</v>
      </c>
      <c r="H1031" s="5">
        <v>8670</v>
      </c>
      <c r="I1031" s="5">
        <v>43010</v>
      </c>
      <c r="J1031" s="5">
        <v>36290</v>
      </c>
      <c r="K1031" s="5">
        <v>33040</v>
      </c>
      <c r="L1031" s="52">
        <v>36340</v>
      </c>
      <c r="M1031" s="5">
        <v>27900</v>
      </c>
      <c r="N1031" s="5">
        <v>69990</v>
      </c>
      <c r="O1031" s="7" t="s">
        <v>32</v>
      </c>
      <c r="P1031" s="35"/>
      <c r="Q1031" s="65">
        <f t="shared" si="248"/>
        <v>228</v>
      </c>
      <c r="R1031" s="36">
        <f t="shared" si="248"/>
        <v>228</v>
      </c>
      <c r="S1031" s="36">
        <f t="shared" si="248"/>
        <v>228</v>
      </c>
      <c r="T1031" s="36">
        <f t="shared" si="248"/>
        <v>228</v>
      </c>
      <c r="U1031" s="36">
        <f t="shared" si="249"/>
        <v>247.07400000000001</v>
      </c>
      <c r="V1031" s="36">
        <f t="shared" si="248"/>
        <v>322.62200000000001</v>
      </c>
      <c r="W1031" s="36">
        <f t="shared" si="248"/>
        <v>307.83800000000002</v>
      </c>
      <c r="X1031" s="36">
        <f t="shared" si="248"/>
        <v>300.68799999999999</v>
      </c>
      <c r="Y1031" s="36">
        <f t="shared" si="248"/>
        <v>307.94799999999998</v>
      </c>
      <c r="Z1031" s="36">
        <f t="shared" si="248"/>
        <v>289.38</v>
      </c>
      <c r="AA1031" s="36">
        <f t="shared" si="248"/>
        <v>428.15700000000004</v>
      </c>
      <c r="AB1031" s="66">
        <f t="shared" si="248"/>
        <v>228</v>
      </c>
      <c r="AC1031" s="19">
        <f t="shared" ref="AC1031:AC1044" si="250">IFERROR(AVERAGE(D1031:O1031),"")</f>
        <v>36462.857142857145</v>
      </c>
      <c r="AD1031" s="20">
        <f t="shared" ref="AD1031:AD1044" si="251">SUM(D1031:O1031)</f>
        <v>255240</v>
      </c>
      <c r="AE1031" s="192">
        <f t="shared" ref="AE1031:AE1044" si="252">SUM(Q1031:AB1031)</f>
        <v>3343.7070000000003</v>
      </c>
      <c r="AF1031" s="174" t="s">
        <v>145</v>
      </c>
    </row>
    <row r="1032" spans="1:33" ht="15.75" thickBot="1" x14ac:dyDescent="0.5">
      <c r="A1032" s="4">
        <v>3</v>
      </c>
      <c r="B1032" s="85">
        <v>91051012</v>
      </c>
      <c r="C1032" s="91">
        <f t="shared" si="234"/>
        <v>0</v>
      </c>
      <c r="D1032" s="5" t="s">
        <v>32</v>
      </c>
      <c r="E1032" s="5" t="s">
        <v>32</v>
      </c>
      <c r="F1032" s="5" t="s">
        <v>32</v>
      </c>
      <c r="G1032" s="5">
        <v>484082</v>
      </c>
      <c r="H1032" s="5">
        <v>9571</v>
      </c>
      <c r="I1032" s="5">
        <v>58311</v>
      </c>
      <c r="J1032" s="5">
        <v>52857</v>
      </c>
      <c r="K1032" s="5" t="s">
        <v>32</v>
      </c>
      <c r="L1032" s="52" t="s">
        <v>32</v>
      </c>
      <c r="M1032" s="5">
        <v>55552</v>
      </c>
      <c r="N1032" s="5">
        <v>756463</v>
      </c>
      <c r="O1032" s="7">
        <v>926048</v>
      </c>
      <c r="P1032" s="35"/>
      <c r="Q1032" s="67">
        <f t="shared" si="248"/>
        <v>228</v>
      </c>
      <c r="R1032" s="68">
        <f t="shared" si="248"/>
        <v>228</v>
      </c>
      <c r="S1032" s="68">
        <f t="shared" si="248"/>
        <v>228</v>
      </c>
      <c r="T1032" s="68">
        <f t="shared" si="248"/>
        <v>3198.0892599999997</v>
      </c>
      <c r="U1032" s="68">
        <f t="shared" si="249"/>
        <v>249.05619999999999</v>
      </c>
      <c r="V1032" s="68">
        <f t="shared" si="248"/>
        <v>377.93730000000005</v>
      </c>
      <c r="W1032" s="68">
        <f t="shared" si="248"/>
        <v>354.48510000000005</v>
      </c>
      <c r="X1032" s="68">
        <f t="shared" si="248"/>
        <v>228</v>
      </c>
      <c r="Y1032" s="68">
        <f t="shared" si="248"/>
        <v>228</v>
      </c>
      <c r="Z1032" s="68">
        <f t="shared" si="248"/>
        <v>366.0736</v>
      </c>
      <c r="AA1032" s="68">
        <f t="shared" si="248"/>
        <v>5221.8800899999997</v>
      </c>
      <c r="AB1032" s="69">
        <f t="shared" si="248"/>
        <v>6481.8966399999999</v>
      </c>
      <c r="AC1032" s="19">
        <f t="shared" si="250"/>
        <v>334697.71428571426</v>
      </c>
      <c r="AD1032" s="20">
        <f t="shared" si="251"/>
        <v>2342884</v>
      </c>
      <c r="AE1032" s="192">
        <f t="shared" si="252"/>
        <v>17389.418189999997</v>
      </c>
      <c r="AF1032" s="70">
        <f>AVERAGE(Q1028:AB1032)</f>
        <v>722.08851983333329</v>
      </c>
    </row>
    <row r="1033" spans="1:33" ht="15.4" x14ac:dyDescent="0.45">
      <c r="A1033" s="4">
        <v>4</v>
      </c>
      <c r="B1033" s="86">
        <v>713960</v>
      </c>
      <c r="C1033" s="91">
        <f t="shared" si="234"/>
        <v>0</v>
      </c>
      <c r="D1033" s="6">
        <v>131820</v>
      </c>
      <c r="E1033" s="5">
        <v>54980</v>
      </c>
      <c r="F1033" s="5">
        <v>46260</v>
      </c>
      <c r="G1033" s="5">
        <v>50850</v>
      </c>
      <c r="H1033" s="5">
        <v>45750</v>
      </c>
      <c r="I1033" s="5">
        <v>48740</v>
      </c>
      <c r="J1033" s="5">
        <v>43960</v>
      </c>
      <c r="K1033" s="5" t="s">
        <v>32</v>
      </c>
      <c r="L1033" s="52">
        <v>227500</v>
      </c>
      <c r="M1033" s="5" t="s">
        <v>32</v>
      </c>
      <c r="N1033" s="5" t="s">
        <v>32</v>
      </c>
      <c r="O1033" s="7">
        <v>101980</v>
      </c>
      <c r="P1033" s="35"/>
      <c r="Q1033" s="62">
        <f t="shared" ref="Q1033:Q1044" si="253">IFERROR(380+IF(D1033&gt;80000, 80000/1000*2.2,D1033/1000*2.2)+IF(IF(D1033&gt;280000,(280000-80000)/1000*4.3,(D1033-80000)/1000*4.3)&lt;0,0,IF(D1033&gt;280000,(280000-80000)/1000*4.3,(D1033-80000)/1000*4.3))+IF(D1033&gt;280000,(D1033-280000)/1000*7.43,0),380)</f>
        <v>778.82600000000002</v>
      </c>
      <c r="R1033" s="63">
        <f t="shared" ref="R1033:R1044" si="254">IFERROR(380+IF(E1033&gt;80000, 80000/1000*2.2,E1033/1000*2.2)+IF(IF(E1033&gt;280000,(280000-80000)/1000*4.3,(E1033-80000)/1000*4.3)&lt;0,0,IF(E1033&gt;280000,(280000-80000)/1000*4.3,(E1033-80000)/1000*4.3))+IF(E1033&gt;280000,(E1033-280000)/1000*7.43,0),380)</f>
        <v>500.95600000000002</v>
      </c>
      <c r="S1033" s="63">
        <f t="shared" ref="S1033:S1044" si="255">IFERROR(380+IF(F1033&gt;80000, 80000/1000*2.2,F1033/1000*2.2)+IF(IF(F1033&gt;280000,(280000-80000)/1000*4.3,(F1033-80000)/1000*4.3)&lt;0,0,IF(F1033&gt;280000,(280000-80000)/1000*4.3,(F1033-80000)/1000*4.3))+IF(F1033&gt;280000,(F1033-280000)/1000*7.43,0),380)</f>
        <v>481.77199999999999</v>
      </c>
      <c r="T1033" s="63">
        <f t="shared" ref="T1033:T1044" si="256">IFERROR(380+IF(G1033&gt;80000, 80000/1000*2.2,G1033/1000*2.2)+IF(IF(G1033&gt;280000,(280000-80000)/1000*4.3,(G1033-80000)/1000*4.3)&lt;0,0,IF(G1033&gt;280000,(280000-80000)/1000*4.3,(G1033-80000)/1000*4.3))+IF(G1033&gt;280000,(G1033-280000)/1000*7.43,0),380)</f>
        <v>491.87</v>
      </c>
      <c r="U1033" s="63">
        <f>IFERROR(380+IF(H1033&gt;400000, 400000/1000*2.2,H1033/1000*2.2)+IF(IF(H1033&gt;1400000,(1400000-400000)/1000*4.3,(H1033-400000)/1000*4.3)&lt;0,0,IF(H1033&gt;1400000,(1400000-400000)/1000*4.3,(H1033-400000)/1000*4.3))+IF(H1033&gt;1400000,(H1033-1400000)/1000*7.43,0),380)</f>
        <v>480.65</v>
      </c>
      <c r="V1033" s="63">
        <f t="shared" ref="V1033:V1044" si="257">IFERROR(380+IF(I1033&gt;80000, 80000/1000*2.2,I1033/1000*2.2)+IF(IF(I1033&gt;280000,(280000-80000)/1000*4.3,(I1033-80000)/1000*4.3)&lt;0,0,IF(I1033&gt;280000,(280000-80000)/1000*4.3,(I1033-80000)/1000*4.3))+IF(I1033&gt;280000,(I1033-280000)/1000*7.43,0),380)</f>
        <v>487.22800000000001</v>
      </c>
      <c r="W1033" s="63">
        <f t="shared" ref="W1033:W1044" si="258">IFERROR(380+IF(J1033&gt;80000, 80000/1000*2.2,J1033/1000*2.2)+IF(IF(J1033&gt;280000,(280000-80000)/1000*4.3,(J1033-80000)/1000*4.3)&lt;0,0,IF(J1033&gt;280000,(280000-80000)/1000*4.3,(J1033-80000)/1000*4.3))+IF(J1033&gt;280000,(J1033-280000)/1000*7.43,0),380)</f>
        <v>476.71199999999999</v>
      </c>
      <c r="X1033" s="63">
        <f t="shared" ref="X1033:X1044" si="259">IFERROR(380+IF(K1033&gt;80000, 80000/1000*2.2,K1033/1000*2.2)+IF(IF(K1033&gt;280000,(280000-80000)/1000*4.3,(K1033-80000)/1000*4.3)&lt;0,0,IF(K1033&gt;280000,(280000-80000)/1000*4.3,(K1033-80000)/1000*4.3))+IF(K1033&gt;280000,(K1033-280000)/1000*7.43,0),380)</f>
        <v>380</v>
      </c>
      <c r="Y1033" s="63">
        <f t="shared" ref="Y1033:Y1044" si="260">IFERROR(380+IF(L1033&gt;80000, 80000/1000*2.2,L1033/1000*2.2)+IF(IF(L1033&gt;280000,(280000-80000)/1000*4.3,(L1033-80000)/1000*4.3)&lt;0,0,IF(L1033&gt;280000,(280000-80000)/1000*4.3,(L1033-80000)/1000*4.3))+IF(L1033&gt;280000,(L1033-280000)/1000*7.43,0),380)</f>
        <v>1190.25</v>
      </c>
      <c r="Z1033" s="63">
        <f t="shared" ref="Z1033:Z1044" si="261">IFERROR(380+IF(M1033&gt;80000, 80000/1000*2.2,M1033/1000*2.2)+IF(IF(M1033&gt;280000,(280000-80000)/1000*4.3,(M1033-80000)/1000*4.3)&lt;0,0,IF(M1033&gt;280000,(280000-80000)/1000*4.3,(M1033-80000)/1000*4.3))+IF(M1033&gt;280000,(M1033-280000)/1000*7.43,0),380)</f>
        <v>380</v>
      </c>
      <c r="AA1033" s="63">
        <f t="shared" ref="AA1033:AA1044" si="262">IFERROR(380+IF(N1033&gt;80000, 80000/1000*2.2,N1033/1000*2.2)+IF(IF(N1033&gt;280000,(280000-80000)/1000*4.3,(N1033-80000)/1000*4.3)&lt;0,0,IF(N1033&gt;280000,(280000-80000)/1000*4.3,(N1033-80000)/1000*4.3))+IF(N1033&gt;280000,(N1033-280000)/1000*7.43,0),380)</f>
        <v>380</v>
      </c>
      <c r="AB1033" s="64">
        <f t="shared" ref="AB1033:AB1044" si="263">IFERROR(380+IF(O1033&gt;80000, 80000/1000*2.2,O1033/1000*2.2)+IF(IF(O1033&gt;280000,(280000-80000)/1000*4.3,(O1033-80000)/1000*4.3)&lt;0,0,IF(O1033&gt;280000,(280000-80000)/1000*4.3,(O1033-80000)/1000*4.3))+IF(O1033&gt;280000,(O1033-280000)/1000*7.43,0),380)</f>
        <v>650.51400000000001</v>
      </c>
      <c r="AC1033" s="19">
        <f t="shared" si="250"/>
        <v>83537.777777777781</v>
      </c>
      <c r="AD1033" s="20">
        <f t="shared" si="251"/>
        <v>751840</v>
      </c>
      <c r="AE1033" s="192">
        <f t="shared" si="252"/>
        <v>6678.7780000000002</v>
      </c>
    </row>
    <row r="1034" spans="1:33" ht="15.4" x14ac:dyDescent="0.45">
      <c r="A1034" s="4">
        <v>4</v>
      </c>
      <c r="B1034" s="85">
        <v>16123164</v>
      </c>
      <c r="C1034" s="91">
        <f t="shared" si="234"/>
        <v>0</v>
      </c>
      <c r="D1034" s="6">
        <v>1212130</v>
      </c>
      <c r="E1034" s="5">
        <v>435430</v>
      </c>
      <c r="F1034" s="5">
        <v>383160</v>
      </c>
      <c r="G1034" s="5">
        <v>289940</v>
      </c>
      <c r="H1034" s="5">
        <v>313550</v>
      </c>
      <c r="I1034" s="5">
        <v>1109080</v>
      </c>
      <c r="J1034" s="5">
        <v>2064460</v>
      </c>
      <c r="K1034" s="5">
        <v>1442940</v>
      </c>
      <c r="L1034" s="52">
        <v>2283220</v>
      </c>
      <c r="M1034" s="5" t="s">
        <v>32</v>
      </c>
      <c r="N1034" s="5">
        <v>1430700</v>
      </c>
      <c r="O1034" s="7">
        <v>914410</v>
      </c>
      <c r="P1034" s="35"/>
      <c r="Q1034" s="65">
        <f t="shared" si="253"/>
        <v>8341.7258999999995</v>
      </c>
      <c r="R1034" s="36">
        <f t="shared" si="254"/>
        <v>2570.8449000000001</v>
      </c>
      <c r="S1034" s="36">
        <f t="shared" si="255"/>
        <v>2182.4787999999999</v>
      </c>
      <c r="T1034" s="36">
        <f t="shared" si="256"/>
        <v>1489.8542</v>
      </c>
      <c r="U1034" s="36">
        <f t="shared" ref="U1034:U1044" si="264">IFERROR(380+IF(H1034&gt;400000, 400000/1000*2.2,H1034/1000*2.2)+IF(IF(H1034&gt;1400000,(1400000-400000)/1000*4.3,(H1034-400000)/1000*4.3)&lt;0,0,IF(H1034&gt;1400000,(1400000-400000)/1000*4.3,(H1034-400000)/1000*4.3))+IF(H1034&gt;1400000,(H1034-1400000)/1000*7.43,0),380)</f>
        <v>1069.81</v>
      </c>
      <c r="V1034" s="36">
        <f t="shared" si="257"/>
        <v>7576.0644000000002</v>
      </c>
      <c r="W1034" s="36">
        <f t="shared" si="258"/>
        <v>14674.5378</v>
      </c>
      <c r="X1034" s="36">
        <f t="shared" si="259"/>
        <v>10056.644200000001</v>
      </c>
      <c r="Y1034" s="36">
        <f t="shared" si="260"/>
        <v>16299.9246</v>
      </c>
      <c r="Z1034" s="36">
        <f t="shared" si="261"/>
        <v>380</v>
      </c>
      <c r="AA1034" s="36">
        <f t="shared" si="262"/>
        <v>9965.7009999999991</v>
      </c>
      <c r="AB1034" s="66">
        <f t="shared" si="263"/>
        <v>6129.6662999999999</v>
      </c>
      <c r="AC1034" s="19">
        <f t="shared" si="250"/>
        <v>1079910.9090909092</v>
      </c>
      <c r="AD1034" s="20">
        <f t="shared" si="251"/>
        <v>11879020</v>
      </c>
      <c r="AE1034" s="192">
        <f t="shared" si="252"/>
        <v>80737.252099999998</v>
      </c>
    </row>
    <row r="1035" spans="1:33" ht="15.4" x14ac:dyDescent="0.45">
      <c r="A1035" s="4">
        <v>4</v>
      </c>
      <c r="B1035" s="85">
        <v>16123166</v>
      </c>
      <c r="C1035" s="91">
        <f t="shared" si="234"/>
        <v>0</v>
      </c>
      <c r="D1035" s="6">
        <v>759130</v>
      </c>
      <c r="E1035" s="5">
        <v>302430</v>
      </c>
      <c r="F1035" s="5">
        <v>282160</v>
      </c>
      <c r="G1035" s="5">
        <v>177940</v>
      </c>
      <c r="H1035" s="5">
        <v>176550</v>
      </c>
      <c r="I1035" s="5" t="s">
        <v>32</v>
      </c>
      <c r="J1035" s="5" t="s">
        <v>32</v>
      </c>
      <c r="K1035" s="5" t="s">
        <v>32</v>
      </c>
      <c r="L1035" s="52" t="s">
        <v>32</v>
      </c>
      <c r="M1035" s="5">
        <v>1413520</v>
      </c>
      <c r="N1035" s="5" t="s">
        <v>32</v>
      </c>
      <c r="O1035" s="7">
        <v>914410</v>
      </c>
      <c r="P1035" s="35"/>
      <c r="Q1035" s="65">
        <f t="shared" si="253"/>
        <v>4975.9359000000004</v>
      </c>
      <c r="R1035" s="36">
        <f t="shared" si="254"/>
        <v>1582.6549</v>
      </c>
      <c r="S1035" s="36">
        <f t="shared" si="255"/>
        <v>1432.0488</v>
      </c>
      <c r="T1035" s="36">
        <f t="shared" si="256"/>
        <v>977.14200000000005</v>
      </c>
      <c r="U1035" s="36">
        <f t="shared" si="264"/>
        <v>768.41000000000008</v>
      </c>
      <c r="V1035" s="36">
        <f t="shared" si="257"/>
        <v>380</v>
      </c>
      <c r="W1035" s="36">
        <f t="shared" si="258"/>
        <v>380</v>
      </c>
      <c r="X1035" s="36">
        <f t="shared" si="259"/>
        <v>380</v>
      </c>
      <c r="Y1035" s="36">
        <f t="shared" si="260"/>
        <v>380</v>
      </c>
      <c r="Z1035" s="36">
        <f t="shared" si="261"/>
        <v>9838.0535999999993</v>
      </c>
      <c r="AA1035" s="36">
        <f t="shared" si="262"/>
        <v>380</v>
      </c>
      <c r="AB1035" s="66">
        <f t="shared" si="263"/>
        <v>6129.6662999999999</v>
      </c>
      <c r="AC1035" s="19">
        <f t="shared" si="250"/>
        <v>575162.85714285716</v>
      </c>
      <c r="AD1035" s="20">
        <f t="shared" si="251"/>
        <v>4026140</v>
      </c>
      <c r="AE1035" s="192">
        <f t="shared" si="252"/>
        <v>27603.911499999998</v>
      </c>
    </row>
    <row r="1036" spans="1:33" ht="15.4" x14ac:dyDescent="0.45">
      <c r="A1036" s="4">
        <v>4</v>
      </c>
      <c r="B1036" s="85">
        <v>16127838</v>
      </c>
      <c r="C1036" s="91">
        <f t="shared" si="234"/>
        <v>0</v>
      </c>
      <c r="D1036" s="6">
        <v>16870</v>
      </c>
      <c r="E1036" s="5">
        <v>4990</v>
      </c>
      <c r="F1036" s="5">
        <v>6200</v>
      </c>
      <c r="G1036" s="5">
        <v>6120</v>
      </c>
      <c r="H1036" s="5">
        <v>8930</v>
      </c>
      <c r="I1036" s="5">
        <v>17930</v>
      </c>
      <c r="J1036" s="5">
        <v>310360</v>
      </c>
      <c r="K1036" s="5">
        <v>67290</v>
      </c>
      <c r="L1036" s="52" t="s">
        <v>32</v>
      </c>
      <c r="M1036" s="5" t="s">
        <v>32</v>
      </c>
      <c r="N1036" s="5">
        <v>29670</v>
      </c>
      <c r="O1036" s="7">
        <v>25130</v>
      </c>
      <c r="P1036" s="35"/>
      <c r="Q1036" s="65">
        <f t="shared" si="253"/>
        <v>417.11400000000003</v>
      </c>
      <c r="R1036" s="36">
        <f t="shared" si="254"/>
        <v>390.97800000000001</v>
      </c>
      <c r="S1036" s="36">
        <f t="shared" si="255"/>
        <v>393.64</v>
      </c>
      <c r="T1036" s="36">
        <f t="shared" si="256"/>
        <v>393.464</v>
      </c>
      <c r="U1036" s="36">
        <f t="shared" si="264"/>
        <v>399.64600000000002</v>
      </c>
      <c r="V1036" s="36">
        <f t="shared" si="257"/>
        <v>419.44600000000003</v>
      </c>
      <c r="W1036" s="36">
        <f t="shared" si="258"/>
        <v>1641.5747999999999</v>
      </c>
      <c r="X1036" s="36">
        <f t="shared" si="259"/>
        <v>528.03800000000001</v>
      </c>
      <c r="Y1036" s="36">
        <f t="shared" si="260"/>
        <v>380</v>
      </c>
      <c r="Z1036" s="36">
        <f t="shared" si="261"/>
        <v>380</v>
      </c>
      <c r="AA1036" s="36">
        <f t="shared" si="262"/>
        <v>445.274</v>
      </c>
      <c r="AB1036" s="66">
        <f t="shared" si="263"/>
        <v>435.286</v>
      </c>
      <c r="AC1036" s="19">
        <f t="shared" si="250"/>
        <v>49349</v>
      </c>
      <c r="AD1036" s="20">
        <f t="shared" si="251"/>
        <v>493490</v>
      </c>
      <c r="AE1036" s="192">
        <f t="shared" si="252"/>
        <v>6224.4607999999998</v>
      </c>
    </row>
    <row r="1037" spans="1:33" ht="15.4" x14ac:dyDescent="0.45">
      <c r="A1037" s="4">
        <v>4</v>
      </c>
      <c r="B1037" s="85">
        <v>17484908</v>
      </c>
      <c r="C1037" s="91">
        <f t="shared" si="234"/>
        <v>0</v>
      </c>
      <c r="D1037" s="6">
        <v>159120</v>
      </c>
      <c r="E1037" s="5">
        <v>67880</v>
      </c>
      <c r="F1037" s="5">
        <v>57560</v>
      </c>
      <c r="G1037" s="5">
        <v>59450</v>
      </c>
      <c r="H1037" s="5">
        <v>52950</v>
      </c>
      <c r="I1037" s="5">
        <v>48740</v>
      </c>
      <c r="J1037" s="5">
        <v>43960</v>
      </c>
      <c r="K1037" s="5">
        <v>93740</v>
      </c>
      <c r="L1037" s="52" t="s">
        <v>32</v>
      </c>
      <c r="M1037" s="5">
        <v>198900</v>
      </c>
      <c r="N1037" s="5">
        <v>171660</v>
      </c>
      <c r="O1037" s="7">
        <v>101980</v>
      </c>
      <c r="P1037" s="35"/>
      <c r="Q1037" s="65">
        <f t="shared" si="253"/>
        <v>896.21600000000001</v>
      </c>
      <c r="R1037" s="36">
        <f t="shared" si="254"/>
        <v>529.33600000000001</v>
      </c>
      <c r="S1037" s="36">
        <f t="shared" si="255"/>
        <v>506.63200000000001</v>
      </c>
      <c r="T1037" s="36">
        <f t="shared" si="256"/>
        <v>510.79</v>
      </c>
      <c r="U1037" s="36">
        <f t="shared" si="264"/>
        <v>496.49</v>
      </c>
      <c r="V1037" s="36">
        <f t="shared" si="257"/>
        <v>487.22800000000001</v>
      </c>
      <c r="W1037" s="36">
        <f t="shared" si="258"/>
        <v>476.71199999999999</v>
      </c>
      <c r="X1037" s="36">
        <f t="shared" si="259"/>
        <v>615.08199999999999</v>
      </c>
      <c r="Y1037" s="36">
        <f t="shared" si="260"/>
        <v>380</v>
      </c>
      <c r="Z1037" s="36">
        <f t="shared" si="261"/>
        <v>1067.27</v>
      </c>
      <c r="AA1037" s="36">
        <f t="shared" si="262"/>
        <v>950.13799999999992</v>
      </c>
      <c r="AB1037" s="66">
        <f t="shared" si="263"/>
        <v>650.51400000000001</v>
      </c>
      <c r="AC1037" s="19">
        <f t="shared" si="250"/>
        <v>95994.545454545456</v>
      </c>
      <c r="AD1037" s="20">
        <f t="shared" si="251"/>
        <v>1055940</v>
      </c>
      <c r="AE1037" s="192">
        <f t="shared" si="252"/>
        <v>7566.4079999999994</v>
      </c>
    </row>
    <row r="1038" spans="1:33" ht="15.4" x14ac:dyDescent="0.45">
      <c r="A1038" s="4">
        <v>4</v>
      </c>
      <c r="B1038" s="85">
        <v>17491327</v>
      </c>
      <c r="C1038" s="91">
        <f t="shared" si="234"/>
        <v>0</v>
      </c>
      <c r="D1038" s="6">
        <v>1092020</v>
      </c>
      <c r="E1038" s="5">
        <v>454090</v>
      </c>
      <c r="F1038" s="5">
        <v>486490</v>
      </c>
      <c r="G1038" s="5">
        <v>202150</v>
      </c>
      <c r="H1038" s="5">
        <v>138660</v>
      </c>
      <c r="I1038" s="5">
        <v>351360</v>
      </c>
      <c r="J1038" s="5">
        <v>996940</v>
      </c>
      <c r="K1038" s="5" t="s">
        <v>32</v>
      </c>
      <c r="L1038" s="52">
        <v>876500</v>
      </c>
      <c r="M1038" s="5">
        <v>644970</v>
      </c>
      <c r="N1038" s="5">
        <v>1284260</v>
      </c>
      <c r="O1038" s="7" t="s">
        <v>32</v>
      </c>
      <c r="P1038" s="35"/>
      <c r="Q1038" s="65">
        <f t="shared" si="253"/>
        <v>7449.3085999999994</v>
      </c>
      <c r="R1038" s="36">
        <f t="shared" si="254"/>
        <v>2709.4886999999999</v>
      </c>
      <c r="S1038" s="36">
        <f t="shared" si="255"/>
        <v>2950.2206999999999</v>
      </c>
      <c r="T1038" s="36">
        <f t="shared" si="256"/>
        <v>1081.2449999999999</v>
      </c>
      <c r="U1038" s="36">
        <f t="shared" si="264"/>
        <v>685.05200000000002</v>
      </c>
      <c r="V1038" s="36">
        <f t="shared" si="257"/>
        <v>1946.2048</v>
      </c>
      <c r="W1038" s="36">
        <f t="shared" si="258"/>
        <v>6742.8642</v>
      </c>
      <c r="X1038" s="36">
        <f t="shared" si="259"/>
        <v>380</v>
      </c>
      <c r="Y1038" s="36">
        <f t="shared" si="260"/>
        <v>5847.9949999999999</v>
      </c>
      <c r="Z1038" s="36">
        <f t="shared" si="261"/>
        <v>4127.7271000000001</v>
      </c>
      <c r="AA1038" s="36">
        <f t="shared" si="262"/>
        <v>8877.6517999999996</v>
      </c>
      <c r="AB1038" s="66">
        <f t="shared" si="263"/>
        <v>380</v>
      </c>
      <c r="AC1038" s="19">
        <f t="shared" si="250"/>
        <v>652744</v>
      </c>
      <c r="AD1038" s="20">
        <f t="shared" si="251"/>
        <v>6527440</v>
      </c>
      <c r="AE1038" s="192">
        <f t="shared" si="252"/>
        <v>43177.757899999997</v>
      </c>
    </row>
    <row r="1039" spans="1:33" ht="15.4" x14ac:dyDescent="0.45">
      <c r="A1039" s="4">
        <v>4</v>
      </c>
      <c r="B1039" s="85">
        <v>17519747</v>
      </c>
      <c r="C1039" s="91">
        <f t="shared" si="234"/>
        <v>0</v>
      </c>
      <c r="D1039" s="6">
        <v>353460</v>
      </c>
      <c r="E1039" s="5">
        <v>113260</v>
      </c>
      <c r="F1039" s="5">
        <v>130480</v>
      </c>
      <c r="G1039" s="5">
        <v>77960</v>
      </c>
      <c r="H1039" s="5">
        <v>278290</v>
      </c>
      <c r="I1039" s="5">
        <v>201630</v>
      </c>
      <c r="J1039" s="5">
        <v>1228520</v>
      </c>
      <c r="K1039" s="5">
        <v>1093640</v>
      </c>
      <c r="L1039" s="52">
        <v>774800</v>
      </c>
      <c r="M1039" s="5">
        <v>563990</v>
      </c>
      <c r="N1039" s="5" t="s">
        <v>32</v>
      </c>
      <c r="O1039" s="7" t="s">
        <v>32</v>
      </c>
      <c r="P1039" s="35"/>
      <c r="Q1039" s="65">
        <f t="shared" si="253"/>
        <v>1961.8078</v>
      </c>
      <c r="R1039" s="36">
        <f t="shared" si="254"/>
        <v>699.01800000000003</v>
      </c>
      <c r="S1039" s="36">
        <f t="shared" si="255"/>
        <v>773.06399999999996</v>
      </c>
      <c r="T1039" s="36">
        <f t="shared" si="256"/>
        <v>551.51199999999994</v>
      </c>
      <c r="U1039" s="36">
        <f t="shared" si="264"/>
        <v>992.23800000000006</v>
      </c>
      <c r="V1039" s="36">
        <f t="shared" si="257"/>
        <v>1079.009</v>
      </c>
      <c r="W1039" s="36">
        <f t="shared" si="258"/>
        <v>8463.5036</v>
      </c>
      <c r="X1039" s="36">
        <f t="shared" si="259"/>
        <v>7461.3451999999997</v>
      </c>
      <c r="Y1039" s="36">
        <f t="shared" si="260"/>
        <v>5092.3639999999996</v>
      </c>
      <c r="Z1039" s="36">
        <f t="shared" si="261"/>
        <v>3526.0457000000001</v>
      </c>
      <c r="AA1039" s="36">
        <f t="shared" si="262"/>
        <v>380</v>
      </c>
      <c r="AB1039" s="66">
        <f t="shared" si="263"/>
        <v>380</v>
      </c>
      <c r="AC1039" s="19">
        <f t="shared" si="250"/>
        <v>481603</v>
      </c>
      <c r="AD1039" s="20">
        <f t="shared" si="251"/>
        <v>4816030</v>
      </c>
      <c r="AE1039" s="192">
        <f t="shared" si="252"/>
        <v>31359.907299999995</v>
      </c>
    </row>
    <row r="1040" spans="1:33" ht="15.4" x14ac:dyDescent="0.45">
      <c r="A1040" s="4">
        <v>4</v>
      </c>
      <c r="B1040" s="85">
        <v>17519749</v>
      </c>
      <c r="C1040" s="91">
        <f t="shared" si="234"/>
        <v>0</v>
      </c>
      <c r="D1040" s="6">
        <v>273960</v>
      </c>
      <c r="E1040" s="5">
        <v>84960</v>
      </c>
      <c r="F1040" s="5">
        <v>100180</v>
      </c>
      <c r="G1040" s="5">
        <v>62060</v>
      </c>
      <c r="H1040" s="5">
        <v>63090</v>
      </c>
      <c r="I1040" s="5">
        <v>201630</v>
      </c>
      <c r="J1040" s="5" t="s">
        <v>32</v>
      </c>
      <c r="K1040" s="5" t="s">
        <v>32</v>
      </c>
      <c r="L1040" s="52">
        <v>774800</v>
      </c>
      <c r="M1040" s="5">
        <v>563990</v>
      </c>
      <c r="N1040" s="5">
        <v>370120</v>
      </c>
      <c r="O1040" s="7">
        <v>218280</v>
      </c>
      <c r="P1040" s="35"/>
      <c r="Q1040" s="65">
        <f t="shared" si="253"/>
        <v>1390.028</v>
      </c>
      <c r="R1040" s="36">
        <f t="shared" si="254"/>
        <v>577.32799999999997</v>
      </c>
      <c r="S1040" s="36">
        <f t="shared" si="255"/>
        <v>642.774</v>
      </c>
      <c r="T1040" s="36">
        <f t="shared" si="256"/>
        <v>516.53200000000004</v>
      </c>
      <c r="U1040" s="36">
        <f t="shared" si="264"/>
        <v>518.798</v>
      </c>
      <c r="V1040" s="36">
        <f t="shared" si="257"/>
        <v>1079.009</v>
      </c>
      <c r="W1040" s="36">
        <f t="shared" si="258"/>
        <v>380</v>
      </c>
      <c r="X1040" s="36">
        <f t="shared" si="259"/>
        <v>380</v>
      </c>
      <c r="Y1040" s="36">
        <f t="shared" si="260"/>
        <v>5092.3639999999996</v>
      </c>
      <c r="Z1040" s="36">
        <f t="shared" si="261"/>
        <v>3526.0457000000001</v>
      </c>
      <c r="AA1040" s="36">
        <f t="shared" si="262"/>
        <v>2085.5915999999997</v>
      </c>
      <c r="AB1040" s="66">
        <f t="shared" si="263"/>
        <v>1150.6039999999998</v>
      </c>
      <c r="AC1040" s="19">
        <f t="shared" si="250"/>
        <v>271307</v>
      </c>
      <c r="AD1040" s="20">
        <f t="shared" si="251"/>
        <v>2713070</v>
      </c>
      <c r="AE1040" s="192">
        <f t="shared" si="252"/>
        <v>17339.0743</v>
      </c>
    </row>
    <row r="1041" spans="1:32" ht="15.4" x14ac:dyDescent="0.45">
      <c r="A1041" s="4">
        <v>4</v>
      </c>
      <c r="B1041" s="85">
        <v>17519750</v>
      </c>
      <c r="C1041" s="91">
        <f t="shared" si="234"/>
        <v>0</v>
      </c>
      <c r="D1041" s="6" t="s">
        <v>32</v>
      </c>
      <c r="E1041" s="5" t="s">
        <v>32</v>
      </c>
      <c r="F1041" s="5" t="s">
        <v>32</v>
      </c>
      <c r="G1041" s="5">
        <v>58160</v>
      </c>
      <c r="H1041" s="5" t="s">
        <v>32</v>
      </c>
      <c r="I1041" s="5" t="s">
        <v>32</v>
      </c>
      <c r="J1041" s="5" t="s">
        <v>32</v>
      </c>
      <c r="K1041" s="5" t="s">
        <v>32</v>
      </c>
      <c r="L1041" s="52" t="s">
        <v>32</v>
      </c>
      <c r="M1041" s="5" t="s">
        <v>32</v>
      </c>
      <c r="N1041" s="5" t="s">
        <v>32</v>
      </c>
      <c r="O1041" s="7" t="s">
        <v>32</v>
      </c>
      <c r="P1041" s="35"/>
      <c r="Q1041" s="65">
        <f t="shared" si="253"/>
        <v>380</v>
      </c>
      <c r="R1041" s="36">
        <f t="shared" si="254"/>
        <v>380</v>
      </c>
      <c r="S1041" s="36">
        <f t="shared" si="255"/>
        <v>380</v>
      </c>
      <c r="T1041" s="36">
        <f t="shared" si="256"/>
        <v>507.952</v>
      </c>
      <c r="U1041" s="36">
        <f t="shared" si="264"/>
        <v>380</v>
      </c>
      <c r="V1041" s="36">
        <f t="shared" si="257"/>
        <v>380</v>
      </c>
      <c r="W1041" s="36">
        <f t="shared" si="258"/>
        <v>380</v>
      </c>
      <c r="X1041" s="36">
        <f t="shared" si="259"/>
        <v>380</v>
      </c>
      <c r="Y1041" s="36">
        <f t="shared" si="260"/>
        <v>380</v>
      </c>
      <c r="Z1041" s="36">
        <f t="shared" si="261"/>
        <v>380</v>
      </c>
      <c r="AA1041" s="36">
        <f t="shared" si="262"/>
        <v>380</v>
      </c>
      <c r="AB1041" s="66">
        <f t="shared" si="263"/>
        <v>380</v>
      </c>
      <c r="AC1041" s="19">
        <f t="shared" si="250"/>
        <v>58160</v>
      </c>
      <c r="AD1041" s="20">
        <f t="shared" si="251"/>
        <v>58160</v>
      </c>
      <c r="AE1041" s="192">
        <f t="shared" si="252"/>
        <v>4687.9520000000002</v>
      </c>
    </row>
    <row r="1042" spans="1:32" ht="15.75" thickBot="1" x14ac:dyDescent="0.5">
      <c r="A1042" s="4">
        <v>4</v>
      </c>
      <c r="B1042" s="85">
        <v>18384466</v>
      </c>
      <c r="C1042" s="91">
        <f t="shared" si="234"/>
        <v>0</v>
      </c>
      <c r="D1042" s="6">
        <v>192490</v>
      </c>
      <c r="E1042" s="5">
        <v>66680</v>
      </c>
      <c r="F1042" s="5">
        <v>62320</v>
      </c>
      <c r="G1042" s="5">
        <v>25380</v>
      </c>
      <c r="H1042" s="5">
        <v>109120</v>
      </c>
      <c r="I1042" s="5">
        <v>115900</v>
      </c>
      <c r="J1042" s="5" t="s">
        <v>32</v>
      </c>
      <c r="K1042" s="5">
        <v>1313880</v>
      </c>
      <c r="L1042" s="52">
        <v>462280</v>
      </c>
      <c r="M1042" s="5">
        <v>343120</v>
      </c>
      <c r="N1042" s="5">
        <v>110300</v>
      </c>
      <c r="O1042" s="7">
        <v>85140</v>
      </c>
      <c r="P1042" s="35"/>
      <c r="Q1042" s="65">
        <f t="shared" si="253"/>
        <v>1039.7069999999999</v>
      </c>
      <c r="R1042" s="36">
        <f t="shared" si="254"/>
        <v>526.69600000000003</v>
      </c>
      <c r="S1042" s="36">
        <f t="shared" si="255"/>
        <v>517.10400000000004</v>
      </c>
      <c r="T1042" s="36">
        <f t="shared" si="256"/>
        <v>435.83600000000001</v>
      </c>
      <c r="U1042" s="36">
        <f t="shared" si="264"/>
        <v>620.06400000000008</v>
      </c>
      <c r="V1042" s="36">
        <f t="shared" si="257"/>
        <v>710.37</v>
      </c>
      <c r="W1042" s="36">
        <f t="shared" si="258"/>
        <v>380</v>
      </c>
      <c r="X1042" s="36">
        <f t="shared" si="259"/>
        <v>9097.7284</v>
      </c>
      <c r="Y1042" s="36">
        <f t="shared" si="260"/>
        <v>2770.3404</v>
      </c>
      <c r="Z1042" s="36">
        <f t="shared" si="261"/>
        <v>1884.9816000000001</v>
      </c>
      <c r="AA1042" s="36">
        <f t="shared" si="262"/>
        <v>686.29</v>
      </c>
      <c r="AB1042" s="66">
        <f t="shared" si="263"/>
        <v>578.10199999999998</v>
      </c>
      <c r="AC1042" s="19">
        <f t="shared" si="250"/>
        <v>262419.09090909088</v>
      </c>
      <c r="AD1042" s="20">
        <f t="shared" si="251"/>
        <v>2886610</v>
      </c>
      <c r="AE1042" s="192">
        <f t="shared" si="252"/>
        <v>19247.219399999998</v>
      </c>
    </row>
    <row r="1043" spans="1:32" ht="15.75" thickBot="1" x14ac:dyDescent="0.5">
      <c r="A1043" s="4">
        <v>4</v>
      </c>
      <c r="B1043" s="85">
        <v>18384967</v>
      </c>
      <c r="C1043" s="91">
        <f t="shared" si="234"/>
        <v>0</v>
      </c>
      <c r="D1043" s="6">
        <v>191490</v>
      </c>
      <c r="E1043" s="5">
        <v>66280</v>
      </c>
      <c r="F1043" s="5">
        <v>62120</v>
      </c>
      <c r="G1043" s="5">
        <v>25380</v>
      </c>
      <c r="H1043" s="5">
        <v>76120</v>
      </c>
      <c r="I1043" s="5">
        <v>115900</v>
      </c>
      <c r="J1043" s="5">
        <v>310320</v>
      </c>
      <c r="K1043" s="5" t="s">
        <v>32</v>
      </c>
      <c r="L1043" s="52" t="s">
        <v>32</v>
      </c>
      <c r="M1043" s="5" t="s">
        <v>32</v>
      </c>
      <c r="N1043" s="5">
        <v>110300</v>
      </c>
      <c r="O1043" s="7">
        <v>85140</v>
      </c>
      <c r="P1043" s="35"/>
      <c r="Q1043" s="65">
        <f t="shared" si="253"/>
        <v>1035.4069999999999</v>
      </c>
      <c r="R1043" s="36">
        <f t="shared" si="254"/>
        <v>525.81600000000003</v>
      </c>
      <c r="S1043" s="36">
        <f t="shared" si="255"/>
        <v>516.66399999999999</v>
      </c>
      <c r="T1043" s="36">
        <f t="shared" si="256"/>
        <v>435.83600000000001</v>
      </c>
      <c r="U1043" s="36">
        <f t="shared" si="264"/>
        <v>547.46400000000006</v>
      </c>
      <c r="V1043" s="36">
        <f t="shared" si="257"/>
        <v>710.37</v>
      </c>
      <c r="W1043" s="36">
        <f t="shared" si="258"/>
        <v>1641.2775999999999</v>
      </c>
      <c r="X1043" s="36">
        <f t="shared" si="259"/>
        <v>380</v>
      </c>
      <c r="Y1043" s="36">
        <f t="shared" si="260"/>
        <v>380</v>
      </c>
      <c r="Z1043" s="36">
        <f t="shared" si="261"/>
        <v>380</v>
      </c>
      <c r="AA1043" s="36">
        <f t="shared" si="262"/>
        <v>686.29</v>
      </c>
      <c r="AB1043" s="66">
        <f t="shared" si="263"/>
        <v>578.10199999999998</v>
      </c>
      <c r="AC1043" s="19">
        <f t="shared" si="250"/>
        <v>115894.44444444444</v>
      </c>
      <c r="AD1043" s="20">
        <f t="shared" si="251"/>
        <v>1043050</v>
      </c>
      <c r="AE1043" s="192">
        <f t="shared" si="252"/>
        <v>7817.2266</v>
      </c>
      <c r="AF1043" s="174" t="s">
        <v>146</v>
      </c>
    </row>
    <row r="1044" spans="1:32" ht="15.75" thickBot="1" x14ac:dyDescent="0.5">
      <c r="A1044" s="4">
        <v>4</v>
      </c>
      <c r="B1044" s="85" t="s">
        <v>34</v>
      </c>
      <c r="C1044" s="91">
        <f t="shared" si="234"/>
        <v>0</v>
      </c>
      <c r="D1044" s="5">
        <v>668020</v>
      </c>
      <c r="E1044" s="5">
        <v>322490</v>
      </c>
      <c r="F1044" s="5">
        <v>262690</v>
      </c>
      <c r="G1044" s="5">
        <v>165350</v>
      </c>
      <c r="H1044" s="5">
        <v>129260</v>
      </c>
      <c r="I1044" s="5" t="s">
        <v>32</v>
      </c>
      <c r="J1044" s="5" t="s">
        <v>32</v>
      </c>
      <c r="K1044" s="5">
        <v>1031920</v>
      </c>
      <c r="L1044" s="52">
        <v>876500</v>
      </c>
      <c r="M1044" s="5">
        <v>644970</v>
      </c>
      <c r="N1044" s="5" t="s">
        <v>32</v>
      </c>
      <c r="O1044" s="7">
        <v>1548980</v>
      </c>
      <c r="P1044" s="35"/>
      <c r="Q1044" s="67">
        <f t="shared" si="253"/>
        <v>4298.9885999999997</v>
      </c>
      <c r="R1044" s="68">
        <f t="shared" si="254"/>
        <v>1731.7006999999999</v>
      </c>
      <c r="S1044" s="68">
        <f t="shared" si="255"/>
        <v>1341.567</v>
      </c>
      <c r="T1044" s="68">
        <f t="shared" si="256"/>
        <v>923.00499999999988</v>
      </c>
      <c r="U1044" s="68">
        <f t="shared" si="264"/>
        <v>664.37200000000007</v>
      </c>
      <c r="V1044" s="68">
        <f t="shared" si="257"/>
        <v>380</v>
      </c>
      <c r="W1044" s="68">
        <f t="shared" si="258"/>
        <v>380</v>
      </c>
      <c r="X1044" s="68">
        <f t="shared" si="259"/>
        <v>7002.7655999999997</v>
      </c>
      <c r="Y1044" s="68">
        <f t="shared" si="260"/>
        <v>5847.9949999999999</v>
      </c>
      <c r="Z1044" s="68">
        <f t="shared" si="261"/>
        <v>4127.7271000000001</v>
      </c>
      <c r="AA1044" s="68">
        <f t="shared" si="262"/>
        <v>380</v>
      </c>
      <c r="AB1044" s="69">
        <f t="shared" si="263"/>
        <v>10844.5214</v>
      </c>
      <c r="AC1044" s="19">
        <f t="shared" si="250"/>
        <v>627797.77777777775</v>
      </c>
      <c r="AD1044" s="20">
        <f t="shared" si="251"/>
        <v>5650180</v>
      </c>
      <c r="AE1044" s="192">
        <f t="shared" si="252"/>
        <v>37922.642399999997</v>
      </c>
      <c r="AF1044" s="70">
        <f>AVERAGE(Q1033:AB1044)</f>
        <v>2016.4068770833337</v>
      </c>
    </row>
    <row r="1045" spans="1:32" x14ac:dyDescent="0.45">
      <c r="A1045" s="41"/>
    </row>
    <row r="1046" spans="1:32" x14ac:dyDescent="0.45">
      <c r="A1046" s="41" t="s">
        <v>74</v>
      </c>
      <c r="Q1046" s="81" t="s">
        <v>91</v>
      </c>
    </row>
    <row r="1047" spans="1:32" ht="15.4" x14ac:dyDescent="0.45">
      <c r="A1047" s="92">
        <v>1</v>
      </c>
      <c r="D1047" s="93">
        <f t="shared" ref="D1047:P1051" si="265">IFERROR(AVERAGEIF($A$7:$A$1044,$A1047,D$7:D$1044),"")</f>
        <v>2760</v>
      </c>
      <c r="E1047" s="93">
        <f t="shared" si="265"/>
        <v>14555.25</v>
      </c>
      <c r="F1047" s="93">
        <f t="shared" si="265"/>
        <v>4897.6000000000004</v>
      </c>
      <c r="G1047" s="93">
        <f t="shared" si="265"/>
        <v>4215.7142857142853</v>
      </c>
      <c r="H1047" s="93">
        <f t="shared" si="265"/>
        <v>17327.951990632318</v>
      </c>
      <c r="I1047" s="93">
        <f t="shared" si="265"/>
        <v>11002.91294117647</v>
      </c>
      <c r="J1047" s="93">
        <f t="shared" si="265"/>
        <v>15582.223515715948</v>
      </c>
      <c r="K1047" s="93">
        <f t="shared" si="265"/>
        <v>15819.897316219371</v>
      </c>
      <c r="L1047" s="93">
        <f t="shared" si="265"/>
        <v>25581.466821885915</v>
      </c>
      <c r="M1047" s="93">
        <f t="shared" si="265"/>
        <v>17713.876887340302</v>
      </c>
      <c r="N1047" s="93">
        <f t="shared" si="265"/>
        <v>7601.4317129629626</v>
      </c>
      <c r="O1047" s="93">
        <f t="shared" si="265"/>
        <v>4305.3</v>
      </c>
      <c r="P1047" s="93" t="str">
        <f t="shared" si="265"/>
        <v/>
      </c>
      <c r="Q1047" s="40">
        <f>AVERAGEIF($A$7:$A$1044,$A1047,Q$7:Q$1044)</f>
        <v>38.00683783783748</v>
      </c>
      <c r="R1047" s="40">
        <f>AVERAGEIF($A$7:$A$1044,$A1047,R$7:R$1044)</f>
        <v>38.230013851351515</v>
      </c>
      <c r="S1047" s="40">
        <f t="shared" ref="S1047:AB1048" si="266">AVERAGEIF($A$7:$A$1044,$A1047,S$7:S$1044)</f>
        <v>38.065398198197947</v>
      </c>
      <c r="T1047" s="40">
        <f t="shared" si="266"/>
        <v>38.107424549549307</v>
      </c>
      <c r="U1047" s="40">
        <f t="shared" si="266"/>
        <v>87.244061461461996</v>
      </c>
      <c r="V1047" s="40">
        <f t="shared" si="266"/>
        <v>78.978604391891324</v>
      </c>
      <c r="W1047" s="40">
        <f t="shared" si="266"/>
        <v>102.49371338964038</v>
      </c>
      <c r="X1047" s="40">
        <f t="shared" si="266"/>
        <v>101.37448912162138</v>
      </c>
      <c r="Y1047" s="40">
        <f t="shared" si="266"/>
        <v>164.09016621621657</v>
      </c>
      <c r="Z1047" s="40">
        <f t="shared" si="266"/>
        <v>112.44257551801743</v>
      </c>
      <c r="AA1047" s="40">
        <f t="shared" si="266"/>
        <v>64.752617522522385</v>
      </c>
      <c r="AB1047" s="40">
        <f t="shared" si="266"/>
        <v>38.117744594594534</v>
      </c>
      <c r="AD1047" s="28">
        <f>SUM(Q1047:AB1047)/12</f>
        <v>75.158637221075196</v>
      </c>
    </row>
    <row r="1048" spans="1:32" ht="15.4" x14ac:dyDescent="0.45">
      <c r="A1048" s="4">
        <v>1.5</v>
      </c>
      <c r="D1048" s="93" t="str">
        <f t="shared" si="265"/>
        <v/>
      </c>
      <c r="E1048" s="93" t="str">
        <f t="shared" si="265"/>
        <v/>
      </c>
      <c r="F1048" s="93" t="str">
        <f t="shared" si="265"/>
        <v/>
      </c>
      <c r="G1048" s="93" t="str">
        <f t="shared" si="265"/>
        <v/>
      </c>
      <c r="H1048" s="93" t="str">
        <f t="shared" si="265"/>
        <v/>
      </c>
      <c r="I1048" s="93">
        <f t="shared" si="265"/>
        <v>459600</v>
      </c>
      <c r="J1048" s="93">
        <f t="shared" si="265"/>
        <v>412000</v>
      </c>
      <c r="K1048" s="93">
        <f t="shared" si="265"/>
        <v>408000</v>
      </c>
      <c r="L1048" s="93">
        <f t="shared" si="265"/>
        <v>510700</v>
      </c>
      <c r="M1048" s="93">
        <f t="shared" si="265"/>
        <v>304200</v>
      </c>
      <c r="N1048" s="93">
        <f t="shared" si="265"/>
        <v>78200</v>
      </c>
      <c r="O1048" s="93" t="str">
        <f t="shared" si="265"/>
        <v/>
      </c>
      <c r="P1048" s="93" t="str">
        <f t="shared" si="265"/>
        <v/>
      </c>
      <c r="Q1048" s="40">
        <f>AVERAGEIF($A$7:$A$1044,$A1048,Q$7:Q$1044)</f>
        <v>76</v>
      </c>
      <c r="R1048" s="40">
        <f>AVERAGEIF($A$7:$A$1044,$A1048,R$7:R$1044)</f>
        <v>76</v>
      </c>
      <c r="S1048" s="40">
        <f t="shared" si="266"/>
        <v>76</v>
      </c>
      <c r="T1048" s="40">
        <f t="shared" si="266"/>
        <v>76</v>
      </c>
      <c r="U1048" s="40">
        <f t="shared" si="266"/>
        <v>76</v>
      </c>
      <c r="V1048" s="40">
        <f t="shared" si="266"/>
        <v>3281.9479999999999</v>
      </c>
      <c r="W1048" s="40">
        <f t="shared" si="266"/>
        <v>2928.2799999999997</v>
      </c>
      <c r="X1048" s="40">
        <f t="shared" si="266"/>
        <v>2898.5599999999995</v>
      </c>
      <c r="Y1048" s="40">
        <f t="shared" si="266"/>
        <v>3661.6209999999996</v>
      </c>
      <c r="Z1048" s="40">
        <f t="shared" si="266"/>
        <v>2127.3259999999996</v>
      </c>
      <c r="AA1048" s="40">
        <f t="shared" si="266"/>
        <v>448.14599999999996</v>
      </c>
      <c r="AB1048" s="40">
        <f t="shared" si="266"/>
        <v>76</v>
      </c>
      <c r="AD1048" s="28">
        <f t="shared" ref="AD1048:AD1051" si="267">SUM(Q1048:AB1048)/12</f>
        <v>1316.8234166666664</v>
      </c>
    </row>
    <row r="1049" spans="1:32" ht="15.4" x14ac:dyDescent="0.45">
      <c r="A1049" s="92">
        <v>2</v>
      </c>
      <c r="D1049" s="93" t="str">
        <f t="shared" si="265"/>
        <v/>
      </c>
      <c r="E1049" s="93" t="str">
        <f t="shared" si="265"/>
        <v/>
      </c>
      <c r="F1049" s="93" t="str">
        <f t="shared" si="265"/>
        <v/>
      </c>
      <c r="G1049" s="93" t="str">
        <f t="shared" si="265"/>
        <v/>
      </c>
      <c r="H1049" s="93">
        <f t="shared" si="265"/>
        <v>79936.923076923078</v>
      </c>
      <c r="I1049" s="93">
        <f t="shared" si="265"/>
        <v>81859.777777777781</v>
      </c>
      <c r="J1049" s="93">
        <f t="shared" si="265"/>
        <v>99433.611111111109</v>
      </c>
      <c r="K1049" s="93">
        <f t="shared" si="265"/>
        <v>97503.333333333328</v>
      </c>
      <c r="L1049" s="93">
        <f t="shared" si="265"/>
        <v>162825.89473684211</v>
      </c>
      <c r="M1049" s="93">
        <f t="shared" si="265"/>
        <v>73380.333333333328</v>
      </c>
      <c r="N1049" s="93">
        <f t="shared" si="265"/>
        <v>38041.647058823532</v>
      </c>
      <c r="O1049" s="93">
        <f t="shared" si="265"/>
        <v>15993</v>
      </c>
      <c r="P1049" s="93" t="str">
        <f t="shared" si="265"/>
        <v/>
      </c>
      <c r="Q1049" s="40">
        <f t="shared" ref="Q1049:AB1051" si="268">AVERAGEIF($A$7:$A$1044,$A1049,Q$7:Q$1044)</f>
        <v>121.59999999999995</v>
      </c>
      <c r="R1049" s="40">
        <f t="shared" si="268"/>
        <v>121.59999999999995</v>
      </c>
      <c r="S1049" s="40">
        <f t="shared" si="268"/>
        <v>121.59999999999995</v>
      </c>
      <c r="T1049" s="40">
        <f t="shared" si="268"/>
        <v>121.59999999999995</v>
      </c>
      <c r="U1049" s="40">
        <f t="shared" si="268"/>
        <v>281.96066666666667</v>
      </c>
      <c r="V1049" s="40">
        <f t="shared" si="268"/>
        <v>484.80805499999997</v>
      </c>
      <c r="W1049" s="40">
        <f t="shared" si="268"/>
        <v>580.51952000000006</v>
      </c>
      <c r="X1049" s="40">
        <f t="shared" si="268"/>
        <v>557.36912500000005</v>
      </c>
      <c r="Y1049" s="40">
        <f t="shared" si="268"/>
        <v>1036.888958</v>
      </c>
      <c r="Z1049" s="40">
        <f t="shared" si="268"/>
        <v>426.86260999999996</v>
      </c>
      <c r="AA1049" s="40">
        <f t="shared" si="268"/>
        <v>265.53365999999994</v>
      </c>
      <c r="AB1049" s="40">
        <f t="shared" si="268"/>
        <v>123.35922999999995</v>
      </c>
      <c r="AD1049" s="28">
        <f t="shared" si="267"/>
        <v>353.64181872222224</v>
      </c>
    </row>
    <row r="1050" spans="1:32" ht="15.4" x14ac:dyDescent="0.45">
      <c r="A1050" s="92">
        <v>3</v>
      </c>
      <c r="D1050" s="93">
        <f t="shared" si="265"/>
        <v>25870</v>
      </c>
      <c r="E1050" s="93">
        <f t="shared" si="265"/>
        <v>7990</v>
      </c>
      <c r="F1050" s="93">
        <f t="shared" si="265"/>
        <v>10200</v>
      </c>
      <c r="G1050" s="93">
        <f t="shared" si="265"/>
        <v>251601</v>
      </c>
      <c r="H1050" s="93">
        <f t="shared" si="265"/>
        <v>31017.75</v>
      </c>
      <c r="I1050" s="93">
        <f t="shared" si="265"/>
        <v>77787.75</v>
      </c>
      <c r="J1050" s="93">
        <f t="shared" si="265"/>
        <v>126849</v>
      </c>
      <c r="K1050" s="93">
        <f t="shared" si="265"/>
        <v>220543.33333333334</v>
      </c>
      <c r="L1050" s="93">
        <f t="shared" si="265"/>
        <v>312693.33333333331</v>
      </c>
      <c r="M1050" s="93">
        <f t="shared" si="265"/>
        <v>126708</v>
      </c>
      <c r="N1050" s="93">
        <f t="shared" si="265"/>
        <v>214130.75</v>
      </c>
      <c r="O1050" s="93">
        <f t="shared" si="265"/>
        <v>475589</v>
      </c>
      <c r="P1050" s="93" t="str">
        <f t="shared" si="265"/>
        <v/>
      </c>
      <c r="Q1050" s="40">
        <f t="shared" si="268"/>
        <v>239.3828</v>
      </c>
      <c r="R1050" s="40">
        <f t="shared" si="268"/>
        <v>231.51560000000001</v>
      </c>
      <c r="S1050" s="40">
        <f t="shared" si="268"/>
        <v>232.488</v>
      </c>
      <c r="T1050" s="40">
        <f t="shared" si="268"/>
        <v>830.43065200000001</v>
      </c>
      <c r="U1050" s="40">
        <f t="shared" si="268"/>
        <v>282.59124000000003</v>
      </c>
      <c r="V1050" s="40">
        <f t="shared" si="268"/>
        <v>444.63646000000006</v>
      </c>
      <c r="W1050" s="40">
        <f t="shared" si="268"/>
        <v>576.95702000000006</v>
      </c>
      <c r="X1050" s="40">
        <f t="shared" si="268"/>
        <v>989.01080000000002</v>
      </c>
      <c r="Y1050" s="40">
        <f t="shared" si="268"/>
        <v>1343.6232000000002</v>
      </c>
      <c r="Z1050" s="40">
        <f t="shared" si="268"/>
        <v>724.55172000000005</v>
      </c>
      <c r="AA1050" s="40">
        <f t="shared" si="268"/>
        <v>1280.0382180000001</v>
      </c>
      <c r="AB1050" s="40">
        <f t="shared" si="268"/>
        <v>1489.836528</v>
      </c>
      <c r="AD1050" s="28">
        <f t="shared" si="267"/>
        <v>722.08851983333341</v>
      </c>
    </row>
    <row r="1051" spans="1:32" ht="15.4" x14ac:dyDescent="0.45">
      <c r="A1051" s="92">
        <v>4</v>
      </c>
      <c r="D1051" s="93">
        <f t="shared" si="265"/>
        <v>459137.27272727271</v>
      </c>
      <c r="E1051" s="93">
        <f t="shared" si="265"/>
        <v>179406.36363636365</v>
      </c>
      <c r="F1051" s="93">
        <f t="shared" si="265"/>
        <v>170874.54545454544</v>
      </c>
      <c r="G1051" s="93">
        <f t="shared" si="265"/>
        <v>100061.66666666667</v>
      </c>
      <c r="H1051" s="93">
        <f t="shared" si="265"/>
        <v>126570</v>
      </c>
      <c r="I1051" s="93">
        <f t="shared" si="265"/>
        <v>245656.66666666666</v>
      </c>
      <c r="J1051" s="93">
        <f t="shared" si="265"/>
        <v>714074.28571428568</v>
      </c>
      <c r="K1051" s="93">
        <f t="shared" si="265"/>
        <v>840568.33333333337</v>
      </c>
      <c r="L1051" s="93">
        <f t="shared" si="265"/>
        <v>896514.28571428568</v>
      </c>
      <c r="M1051" s="93">
        <f t="shared" si="265"/>
        <v>624780</v>
      </c>
      <c r="N1051" s="93">
        <f t="shared" si="265"/>
        <v>501001.42857142858</v>
      </c>
      <c r="O1051" s="93">
        <f t="shared" si="265"/>
        <v>443938.88888888888</v>
      </c>
      <c r="P1051" s="93" t="str">
        <f t="shared" si="265"/>
        <v/>
      </c>
      <c r="Q1051" s="40">
        <f t="shared" si="268"/>
        <v>2747.0887333333326</v>
      </c>
      <c r="R1051" s="40">
        <f t="shared" si="268"/>
        <v>1060.4014333333332</v>
      </c>
      <c r="S1051" s="40">
        <f t="shared" si="268"/>
        <v>1009.8304416666666</v>
      </c>
      <c r="T1051" s="40">
        <f t="shared" si="268"/>
        <v>692.91985000000011</v>
      </c>
      <c r="U1051" s="40">
        <f t="shared" si="268"/>
        <v>635.24950000000001</v>
      </c>
      <c r="V1051" s="40">
        <f t="shared" si="268"/>
        <v>1302.9107666666666</v>
      </c>
      <c r="W1051" s="40">
        <f t="shared" si="268"/>
        <v>3001.4318333333335</v>
      </c>
      <c r="X1051" s="40">
        <f t="shared" si="268"/>
        <v>3086.8002833333335</v>
      </c>
      <c r="Y1051" s="40">
        <f t="shared" si="268"/>
        <v>3670.10275</v>
      </c>
      <c r="Z1051" s="40">
        <f t="shared" si="268"/>
        <v>2499.8208999999997</v>
      </c>
      <c r="AA1051" s="40">
        <f t="shared" si="268"/>
        <v>2133.0780333333332</v>
      </c>
      <c r="AB1051" s="40">
        <f t="shared" si="268"/>
        <v>2357.2479999999996</v>
      </c>
      <c r="AD1051" s="28">
        <f t="shared" si="267"/>
        <v>2016.4068770833335</v>
      </c>
    </row>
    <row r="1052" spans="1:32" x14ac:dyDescent="0.45">
      <c r="A1052" s="41"/>
      <c r="Q1052" t="s">
        <v>75</v>
      </c>
    </row>
    <row r="1053" spans="1:32" x14ac:dyDescent="0.45">
      <c r="A1053" s="41"/>
      <c r="K1053" t="s">
        <v>151</v>
      </c>
    </row>
    <row r="1054" spans="1:32" ht="15.4" x14ac:dyDescent="0.45">
      <c r="A1054" s="59"/>
      <c r="H1054" s="166"/>
      <c r="K1054" s="111">
        <f>AVERAGE(I1047:M1047)</f>
        <v>17140.075496467602</v>
      </c>
      <c r="U1054" s="28">
        <f>U1047-T1047</f>
        <v>49.136636911912689</v>
      </c>
      <c r="V1054" s="28">
        <f>V1047-T1047</f>
        <v>40.871179842342016</v>
      </c>
    </row>
    <row r="1055" spans="1:32" ht="15.4" x14ac:dyDescent="0.45">
      <c r="A1055" s="59"/>
      <c r="H1055" s="111"/>
      <c r="U1055" s="28">
        <f>U1054-V1054</f>
        <v>8.2654570695706724</v>
      </c>
    </row>
    <row r="1056" spans="1:32" ht="15.4" x14ac:dyDescent="0.45">
      <c r="A1056" s="59"/>
      <c r="H1056" s="166"/>
      <c r="U1056" s="28">
        <f>U1055/5</f>
        <v>1.6530914139141344</v>
      </c>
    </row>
    <row r="1057" spans="1:22" ht="15.4" x14ac:dyDescent="0.45">
      <c r="A1057" s="59"/>
      <c r="V1057" s="164">
        <f>U1056/2.2*1000</f>
        <v>751.40518814278835</v>
      </c>
    </row>
    <row r="1058" spans="1:22" ht="15.4" x14ac:dyDescent="0.45">
      <c r="A1058" s="59"/>
      <c r="U1058">
        <f>U1056/AD1047</f>
        <v>2.1994696485137862E-2</v>
      </c>
    </row>
    <row r="1059" spans="1:22" ht="15.4" x14ac:dyDescent="0.45">
      <c r="A1059" s="59"/>
    </row>
    <row r="1060" spans="1:22" ht="15.4" x14ac:dyDescent="0.45">
      <c r="A1060" s="59"/>
    </row>
    <row r="1061" spans="1:22" ht="15.4" x14ac:dyDescent="0.45">
      <c r="A1061" s="59"/>
    </row>
    <row r="1062" spans="1:22" ht="15.4" x14ac:dyDescent="0.45">
      <c r="A1062" s="59"/>
    </row>
    <row r="1063" spans="1:22" ht="15.4" x14ac:dyDescent="0.45">
      <c r="A1063" s="59"/>
    </row>
    <row r="1064" spans="1:22" ht="15.4" x14ac:dyDescent="0.45">
      <c r="A1064" s="59"/>
    </row>
    <row r="1065" spans="1:22" ht="15.4" x14ac:dyDescent="0.45">
      <c r="A1065" s="59"/>
    </row>
    <row r="1066" spans="1:22" ht="15.4" x14ac:dyDescent="0.45">
      <c r="A1066" s="59"/>
    </row>
    <row r="1067" spans="1:22" ht="15.4" x14ac:dyDescent="0.45">
      <c r="A1067" s="59"/>
    </row>
    <row r="1068" spans="1:22" ht="15.4" x14ac:dyDescent="0.45">
      <c r="A1068" s="59"/>
    </row>
    <row r="1069" spans="1:22" ht="15.4" x14ac:dyDescent="0.45">
      <c r="A1069" s="59"/>
    </row>
    <row r="1070" spans="1:22" ht="15.4" x14ac:dyDescent="0.45">
      <c r="A1070" s="59"/>
    </row>
    <row r="1071" spans="1:22" ht="15.4" x14ac:dyDescent="0.45">
      <c r="A1071" s="59"/>
    </row>
    <row r="1072" spans="1:22" ht="15.4" x14ac:dyDescent="0.45">
      <c r="A1072" s="59"/>
    </row>
    <row r="1073" spans="1:1" ht="15.4" x14ac:dyDescent="0.45">
      <c r="A1073" s="59"/>
    </row>
    <row r="1074" spans="1:1" ht="15.4" x14ac:dyDescent="0.45">
      <c r="A1074" s="59"/>
    </row>
    <row r="1075" spans="1:1" ht="15.4" x14ac:dyDescent="0.45">
      <c r="A1075" s="59"/>
    </row>
    <row r="1076" spans="1:1" ht="15.4" x14ac:dyDescent="0.45">
      <c r="A1076" s="59"/>
    </row>
    <row r="1077" spans="1:1" ht="15.4" x14ac:dyDescent="0.45">
      <c r="A1077" s="59"/>
    </row>
    <row r="1078" spans="1:1" ht="15.4" x14ac:dyDescent="0.45">
      <c r="A1078" s="59"/>
    </row>
    <row r="1079" spans="1:1" ht="15.4" x14ac:dyDescent="0.45">
      <c r="A1079" s="59"/>
    </row>
    <row r="1080" spans="1:1" ht="15.4" x14ac:dyDescent="0.45">
      <c r="A1080" s="59"/>
    </row>
    <row r="1081" spans="1:1" ht="15.4" x14ac:dyDescent="0.45">
      <c r="A1081" s="59"/>
    </row>
    <row r="1082" spans="1:1" ht="15.4" x14ac:dyDescent="0.45">
      <c r="A1082" s="59"/>
    </row>
    <row r="1083" spans="1:1" ht="15.4" x14ac:dyDescent="0.45">
      <c r="A1083" s="59"/>
    </row>
    <row r="1084" spans="1:1" ht="15.4" x14ac:dyDescent="0.45">
      <c r="A1084" s="59"/>
    </row>
    <row r="1085" spans="1:1" ht="15.4" x14ac:dyDescent="0.45">
      <c r="A1085" s="59"/>
    </row>
    <row r="1086" spans="1:1" ht="15.4" x14ac:dyDescent="0.45">
      <c r="A1086" s="59"/>
    </row>
    <row r="1087" spans="1:1" ht="15.4" x14ac:dyDescent="0.45">
      <c r="A1087" s="59"/>
    </row>
    <row r="1088" spans="1:1" ht="15.4" x14ac:dyDescent="0.45">
      <c r="A1088" s="59"/>
    </row>
    <row r="1089" spans="1:1" ht="15.4" x14ac:dyDescent="0.45">
      <c r="A1089" s="59"/>
    </row>
    <row r="1090" spans="1:1" ht="15.4" x14ac:dyDescent="0.45">
      <c r="A1090" s="59"/>
    </row>
    <row r="1091" spans="1:1" ht="15.4" x14ac:dyDescent="0.45">
      <c r="A1091" s="59"/>
    </row>
    <row r="1092" spans="1:1" ht="15.4" x14ac:dyDescent="0.45">
      <c r="A1092" s="59"/>
    </row>
    <row r="1093" spans="1:1" ht="15.4" x14ac:dyDescent="0.45">
      <c r="A1093" s="59"/>
    </row>
    <row r="1094" spans="1:1" ht="15.4" x14ac:dyDescent="0.45">
      <c r="A1094" s="59"/>
    </row>
    <row r="1095" spans="1:1" ht="15.4" x14ac:dyDescent="0.45">
      <c r="A1095" s="59"/>
    </row>
    <row r="1096" spans="1:1" ht="15.4" x14ac:dyDescent="0.45">
      <c r="A1096" s="59"/>
    </row>
    <row r="1097" spans="1:1" ht="15.4" x14ac:dyDescent="0.45">
      <c r="A1097" s="59"/>
    </row>
    <row r="1098" spans="1:1" ht="15.4" x14ac:dyDescent="0.45">
      <c r="A1098" s="59"/>
    </row>
    <row r="1099" spans="1:1" ht="15.4" x14ac:dyDescent="0.45">
      <c r="A1099" s="59"/>
    </row>
    <row r="1100" spans="1:1" ht="15.4" x14ac:dyDescent="0.45">
      <c r="A1100" s="59"/>
    </row>
    <row r="1101" spans="1:1" ht="15.4" x14ac:dyDescent="0.45">
      <c r="A1101" s="59"/>
    </row>
    <row r="1102" spans="1:1" ht="15.4" x14ac:dyDescent="0.45">
      <c r="A1102" s="59"/>
    </row>
    <row r="1103" spans="1:1" ht="15.4" x14ac:dyDescent="0.45">
      <c r="A1103" s="59"/>
    </row>
    <row r="1104" spans="1:1" ht="15.4" x14ac:dyDescent="0.45">
      <c r="A1104" s="59"/>
    </row>
    <row r="1105" spans="1:1" ht="15.4" x14ac:dyDescent="0.45">
      <c r="A1105" s="59"/>
    </row>
    <row r="1106" spans="1:1" ht="15.4" x14ac:dyDescent="0.45">
      <c r="A1106" s="59"/>
    </row>
    <row r="1107" spans="1:1" ht="15.4" x14ac:dyDescent="0.45">
      <c r="A1107" s="59"/>
    </row>
    <row r="1108" spans="1:1" ht="15.4" x14ac:dyDescent="0.45">
      <c r="A1108" s="59"/>
    </row>
    <row r="1109" spans="1:1" ht="15.4" x14ac:dyDescent="0.45">
      <c r="A1109" s="59"/>
    </row>
    <row r="1110" spans="1:1" ht="15.4" x14ac:dyDescent="0.45">
      <c r="A1110" s="59"/>
    </row>
    <row r="1111" spans="1:1" ht="15.4" x14ac:dyDescent="0.45">
      <c r="A1111" s="59"/>
    </row>
    <row r="1112" spans="1:1" ht="15.4" x14ac:dyDescent="0.45">
      <c r="A1112" s="59"/>
    </row>
    <row r="1113" spans="1:1" ht="15.4" x14ac:dyDescent="0.45">
      <c r="A1113" s="59"/>
    </row>
    <row r="1114" spans="1:1" ht="15.4" x14ac:dyDescent="0.45">
      <c r="A1114" s="59"/>
    </row>
    <row r="1115" spans="1:1" ht="15.4" x14ac:dyDescent="0.45">
      <c r="A1115" s="59"/>
    </row>
    <row r="1116" spans="1:1" ht="15.4" x14ac:dyDescent="0.45">
      <c r="A1116" s="59"/>
    </row>
    <row r="1117" spans="1:1" ht="15.4" x14ac:dyDescent="0.45">
      <c r="A1117" s="59"/>
    </row>
    <row r="1118" spans="1:1" ht="15.4" x14ac:dyDescent="0.45">
      <c r="A1118" s="59"/>
    </row>
    <row r="1119" spans="1:1" ht="15.4" x14ac:dyDescent="0.45">
      <c r="A1119" s="59"/>
    </row>
    <row r="1120" spans="1:1" ht="15.4" x14ac:dyDescent="0.45">
      <c r="A1120" s="59"/>
    </row>
    <row r="1121" spans="1:1" ht="15.4" x14ac:dyDescent="0.45">
      <c r="A1121" s="59"/>
    </row>
    <row r="1122" spans="1:1" ht="15.4" x14ac:dyDescent="0.45">
      <c r="A1122" s="59"/>
    </row>
    <row r="1123" spans="1:1" ht="15.4" x14ac:dyDescent="0.45">
      <c r="A1123" s="59"/>
    </row>
    <row r="1124" spans="1:1" ht="15.4" x14ac:dyDescent="0.45">
      <c r="A1124" s="59"/>
    </row>
    <row r="1125" spans="1:1" ht="15.4" x14ac:dyDescent="0.45">
      <c r="A1125" s="59"/>
    </row>
    <row r="1126" spans="1:1" ht="15.4" x14ac:dyDescent="0.45">
      <c r="A1126" s="59"/>
    </row>
    <row r="1127" spans="1:1" ht="15.4" x14ac:dyDescent="0.45">
      <c r="A1127" s="59"/>
    </row>
    <row r="1128" spans="1:1" ht="15.4" x14ac:dyDescent="0.45">
      <c r="A1128" s="59"/>
    </row>
    <row r="1129" spans="1:1" ht="15.4" x14ac:dyDescent="0.45">
      <c r="A1129" s="59"/>
    </row>
    <row r="1130" spans="1:1" ht="15.4" x14ac:dyDescent="0.45">
      <c r="A1130" s="59"/>
    </row>
    <row r="1131" spans="1:1" ht="15.4" x14ac:dyDescent="0.45">
      <c r="A1131" s="59"/>
    </row>
    <row r="1132" spans="1:1" ht="15.4" x14ac:dyDescent="0.45">
      <c r="A1132" s="59"/>
    </row>
    <row r="1133" spans="1:1" ht="15.4" x14ac:dyDescent="0.45">
      <c r="A1133" s="59"/>
    </row>
    <row r="1134" spans="1:1" ht="15.4" x14ac:dyDescent="0.45">
      <c r="A1134" s="59"/>
    </row>
    <row r="1135" spans="1:1" ht="15.4" x14ac:dyDescent="0.45">
      <c r="A1135" s="59"/>
    </row>
    <row r="1136" spans="1:1" ht="15.4" x14ac:dyDescent="0.45">
      <c r="A1136" s="59"/>
    </row>
    <row r="1137" spans="1:1" ht="15.4" x14ac:dyDescent="0.45">
      <c r="A1137" s="59"/>
    </row>
    <row r="1138" spans="1:1" ht="15.4" x14ac:dyDescent="0.45">
      <c r="A1138" s="59"/>
    </row>
    <row r="1139" spans="1:1" ht="15.4" x14ac:dyDescent="0.45">
      <c r="A1139" s="59"/>
    </row>
    <row r="1140" spans="1:1" ht="15.4" x14ac:dyDescent="0.45">
      <c r="A1140" s="59"/>
    </row>
    <row r="1141" spans="1:1" ht="15.4" x14ac:dyDescent="0.45">
      <c r="A1141" s="59"/>
    </row>
    <row r="1142" spans="1:1" ht="15.4" x14ac:dyDescent="0.45">
      <c r="A1142" s="59"/>
    </row>
    <row r="1143" spans="1:1" ht="15.4" x14ac:dyDescent="0.45">
      <c r="A1143" s="59"/>
    </row>
    <row r="1144" spans="1:1" ht="15.4" x14ac:dyDescent="0.45">
      <c r="A1144" s="59"/>
    </row>
    <row r="1145" spans="1:1" ht="15.4" x14ac:dyDescent="0.45">
      <c r="A1145" s="59"/>
    </row>
    <row r="1146" spans="1:1" ht="15.4" x14ac:dyDescent="0.45">
      <c r="A1146" s="59"/>
    </row>
    <row r="1147" spans="1:1" ht="15.4" x14ac:dyDescent="0.45">
      <c r="A1147" s="59"/>
    </row>
    <row r="1148" spans="1:1" ht="15.4" x14ac:dyDescent="0.45">
      <c r="A1148" s="59"/>
    </row>
    <row r="1149" spans="1:1" ht="15.4" x14ac:dyDescent="0.45">
      <c r="A1149" s="59"/>
    </row>
    <row r="1150" spans="1:1" ht="15.4" x14ac:dyDescent="0.45">
      <c r="A1150" s="59"/>
    </row>
    <row r="1151" spans="1:1" ht="15.4" x14ac:dyDescent="0.45">
      <c r="A1151" s="59"/>
    </row>
    <row r="1152" spans="1:1" ht="15.4" x14ac:dyDescent="0.45">
      <c r="A1152" s="59"/>
    </row>
    <row r="1153" spans="1:1" ht="15.4" x14ac:dyDescent="0.45">
      <c r="A1153" s="59"/>
    </row>
    <row r="1154" spans="1:1" ht="15.4" x14ac:dyDescent="0.45">
      <c r="A1154" s="59"/>
    </row>
    <row r="1155" spans="1:1" ht="15.4" x14ac:dyDescent="0.45">
      <c r="A1155" s="59"/>
    </row>
    <row r="1156" spans="1:1" ht="15.4" x14ac:dyDescent="0.45">
      <c r="A1156" s="59"/>
    </row>
    <row r="1157" spans="1:1" ht="15.4" x14ac:dyDescent="0.45">
      <c r="A1157" s="59"/>
    </row>
    <row r="1158" spans="1:1" ht="15.4" x14ac:dyDescent="0.45">
      <c r="A1158" s="59"/>
    </row>
    <row r="1159" spans="1:1" ht="15.4" x14ac:dyDescent="0.45">
      <c r="A1159" s="59"/>
    </row>
    <row r="1160" spans="1:1" ht="15.4" x14ac:dyDescent="0.45">
      <c r="A1160" s="59"/>
    </row>
    <row r="1161" spans="1:1" ht="15.4" x14ac:dyDescent="0.45">
      <c r="A1161" s="59"/>
    </row>
    <row r="1162" spans="1:1" ht="15.4" x14ac:dyDescent="0.45">
      <c r="A1162" s="59"/>
    </row>
    <row r="1163" spans="1:1" ht="15.4" x14ac:dyDescent="0.45">
      <c r="A1163" s="59"/>
    </row>
    <row r="1164" spans="1:1" ht="15.4" x14ac:dyDescent="0.45">
      <c r="A1164" s="59"/>
    </row>
    <row r="1165" spans="1:1" ht="15.4" x14ac:dyDescent="0.45">
      <c r="A1165" s="59"/>
    </row>
    <row r="1166" spans="1:1" ht="15.4" x14ac:dyDescent="0.45">
      <c r="A1166" s="59"/>
    </row>
    <row r="1167" spans="1:1" ht="15.4" x14ac:dyDescent="0.45">
      <c r="A1167" s="59"/>
    </row>
    <row r="1168" spans="1:1" ht="15.4" x14ac:dyDescent="0.45">
      <c r="A1168" s="59"/>
    </row>
    <row r="1169" spans="1:1" ht="15.4" x14ac:dyDescent="0.45">
      <c r="A1169" s="59"/>
    </row>
    <row r="1170" spans="1:1" ht="15.4" x14ac:dyDescent="0.45">
      <c r="A1170" s="59"/>
    </row>
    <row r="1171" spans="1:1" ht="15.4" x14ac:dyDescent="0.45">
      <c r="A1171" s="59"/>
    </row>
    <row r="1172" spans="1:1" ht="15.4" x14ac:dyDescent="0.45">
      <c r="A1172" s="59"/>
    </row>
    <row r="1173" spans="1:1" ht="15.4" x14ac:dyDescent="0.45">
      <c r="A1173" s="59"/>
    </row>
    <row r="1174" spans="1:1" ht="15.4" x14ac:dyDescent="0.45">
      <c r="A1174" s="59"/>
    </row>
    <row r="1175" spans="1:1" ht="15.4" x14ac:dyDescent="0.45">
      <c r="A1175" s="59"/>
    </row>
    <row r="1176" spans="1:1" ht="15.4" x14ac:dyDescent="0.45">
      <c r="A1176" s="59"/>
    </row>
    <row r="1177" spans="1:1" ht="15.4" x14ac:dyDescent="0.45">
      <c r="A1177" s="59"/>
    </row>
    <row r="1178" spans="1:1" ht="15.4" x14ac:dyDescent="0.45">
      <c r="A1178" s="59"/>
    </row>
    <row r="1179" spans="1:1" ht="15.4" x14ac:dyDescent="0.45">
      <c r="A1179" s="59"/>
    </row>
    <row r="1180" spans="1:1" ht="15.4" x14ac:dyDescent="0.45">
      <c r="A1180" s="59"/>
    </row>
    <row r="1181" spans="1:1" ht="15.4" x14ac:dyDescent="0.45">
      <c r="A1181" s="59"/>
    </row>
    <row r="1182" spans="1:1" ht="15.4" x14ac:dyDescent="0.45">
      <c r="A1182" s="59"/>
    </row>
    <row r="1183" spans="1:1" ht="15.4" x14ac:dyDescent="0.45">
      <c r="A1183" s="59"/>
    </row>
    <row r="1184" spans="1:1" ht="15.4" x14ac:dyDescent="0.45">
      <c r="A1184" s="59"/>
    </row>
    <row r="1185" spans="1:1" ht="15.4" x14ac:dyDescent="0.45">
      <c r="A1185" s="59"/>
    </row>
    <row r="1186" spans="1:1" ht="15.4" x14ac:dyDescent="0.45">
      <c r="A1186" s="59"/>
    </row>
    <row r="1187" spans="1:1" ht="15.4" x14ac:dyDescent="0.45">
      <c r="A1187" s="59"/>
    </row>
    <row r="1188" spans="1:1" ht="15.4" x14ac:dyDescent="0.45">
      <c r="A1188" s="59"/>
    </row>
    <row r="1189" spans="1:1" ht="15.4" x14ac:dyDescent="0.45">
      <c r="A1189" s="59"/>
    </row>
    <row r="1190" spans="1:1" ht="15.4" x14ac:dyDescent="0.45">
      <c r="A1190" s="59"/>
    </row>
    <row r="1191" spans="1:1" ht="15.4" x14ac:dyDescent="0.45">
      <c r="A1191" s="59"/>
    </row>
    <row r="1192" spans="1:1" ht="15.4" x14ac:dyDescent="0.45">
      <c r="A1192" s="59"/>
    </row>
    <row r="1193" spans="1:1" ht="15.4" x14ac:dyDescent="0.45">
      <c r="A1193" s="59"/>
    </row>
    <row r="1194" spans="1:1" ht="15.4" x14ac:dyDescent="0.45">
      <c r="A1194" s="59"/>
    </row>
    <row r="1195" spans="1:1" ht="15.4" x14ac:dyDescent="0.45">
      <c r="A1195" s="59"/>
    </row>
    <row r="1196" spans="1:1" ht="15.4" x14ac:dyDescent="0.45">
      <c r="A1196" s="59"/>
    </row>
    <row r="1197" spans="1:1" ht="15.4" x14ac:dyDescent="0.45">
      <c r="A1197" s="59"/>
    </row>
    <row r="1198" spans="1:1" ht="15.4" x14ac:dyDescent="0.45">
      <c r="A1198" s="59"/>
    </row>
    <row r="1199" spans="1:1" ht="15.4" x14ac:dyDescent="0.45">
      <c r="A1199" s="59"/>
    </row>
    <row r="1200" spans="1:1" ht="15.4" x14ac:dyDescent="0.45">
      <c r="A1200" s="59"/>
    </row>
    <row r="1201" spans="1:1" ht="15.4" x14ac:dyDescent="0.45">
      <c r="A1201" s="59"/>
    </row>
    <row r="1202" spans="1:1" ht="15.4" x14ac:dyDescent="0.45">
      <c r="A1202" s="59"/>
    </row>
    <row r="1203" spans="1:1" ht="15.4" x14ac:dyDescent="0.45">
      <c r="A1203" s="59"/>
    </row>
    <row r="1204" spans="1:1" ht="15.4" x14ac:dyDescent="0.45">
      <c r="A1204" s="59"/>
    </row>
    <row r="1205" spans="1:1" ht="15.4" x14ac:dyDescent="0.45">
      <c r="A1205" s="59"/>
    </row>
    <row r="1206" spans="1:1" ht="15.4" x14ac:dyDescent="0.45">
      <c r="A1206" s="59"/>
    </row>
    <row r="1207" spans="1:1" ht="15.4" x14ac:dyDescent="0.45">
      <c r="A1207" s="59"/>
    </row>
    <row r="1208" spans="1:1" ht="15.4" x14ac:dyDescent="0.45">
      <c r="A1208" s="59"/>
    </row>
    <row r="1209" spans="1:1" ht="15.4" x14ac:dyDescent="0.45">
      <c r="A1209" s="59"/>
    </row>
    <row r="1210" spans="1:1" ht="15.4" x14ac:dyDescent="0.45">
      <c r="A1210" s="59"/>
    </row>
    <row r="1211" spans="1:1" ht="15.4" x14ac:dyDescent="0.45">
      <c r="A1211" s="59"/>
    </row>
    <row r="1212" spans="1:1" ht="15.4" x14ac:dyDescent="0.45">
      <c r="A1212" s="59"/>
    </row>
    <row r="1213" spans="1:1" ht="15.4" x14ac:dyDescent="0.45">
      <c r="A1213" s="59"/>
    </row>
    <row r="1214" spans="1:1" ht="15.4" x14ac:dyDescent="0.45">
      <c r="A1214" s="59"/>
    </row>
    <row r="1215" spans="1:1" ht="15.4" x14ac:dyDescent="0.45">
      <c r="A1215" s="59"/>
    </row>
    <row r="1216" spans="1:1" ht="15.4" x14ac:dyDescent="0.45">
      <c r="A1216" s="59"/>
    </row>
    <row r="1217" spans="1:1" ht="15.4" x14ac:dyDescent="0.45">
      <c r="A1217" s="59"/>
    </row>
    <row r="1218" spans="1:1" ht="15.4" x14ac:dyDescent="0.45">
      <c r="A1218" s="59"/>
    </row>
    <row r="1219" spans="1:1" ht="15.4" x14ac:dyDescent="0.45">
      <c r="A1219" s="59"/>
    </row>
    <row r="1220" spans="1:1" ht="15.4" x14ac:dyDescent="0.45">
      <c r="A1220" s="59"/>
    </row>
    <row r="1221" spans="1:1" ht="15.4" x14ac:dyDescent="0.45">
      <c r="A1221" s="59"/>
    </row>
    <row r="1222" spans="1:1" ht="15.4" x14ac:dyDescent="0.45">
      <c r="A1222" s="59"/>
    </row>
    <row r="1223" spans="1:1" ht="15.4" x14ac:dyDescent="0.45">
      <c r="A1223" s="59"/>
    </row>
    <row r="1224" spans="1:1" ht="15.4" x14ac:dyDescent="0.45">
      <c r="A1224" s="59"/>
    </row>
    <row r="1225" spans="1:1" ht="15.4" x14ac:dyDescent="0.45">
      <c r="A1225" s="59"/>
    </row>
    <row r="1226" spans="1:1" ht="15.4" x14ac:dyDescent="0.45">
      <c r="A1226" s="59"/>
    </row>
    <row r="1227" spans="1:1" ht="15.4" x14ac:dyDescent="0.45">
      <c r="A1227" s="59"/>
    </row>
    <row r="1228" spans="1:1" ht="15.4" x14ac:dyDescent="0.45">
      <c r="A1228" s="59"/>
    </row>
    <row r="1229" spans="1:1" ht="15.4" x14ac:dyDescent="0.45">
      <c r="A1229" s="59"/>
    </row>
    <row r="1230" spans="1:1" ht="15.4" x14ac:dyDescent="0.45">
      <c r="A1230" s="59"/>
    </row>
    <row r="1231" spans="1:1" ht="15.4" x14ac:dyDescent="0.45">
      <c r="A1231" s="59"/>
    </row>
    <row r="1232" spans="1:1" ht="15.4" x14ac:dyDescent="0.45">
      <c r="A1232" s="59"/>
    </row>
    <row r="1233" spans="1:1" ht="15.4" x14ac:dyDescent="0.45">
      <c r="A1233" s="59"/>
    </row>
    <row r="1234" spans="1:1" ht="15.4" x14ac:dyDescent="0.45">
      <c r="A1234" s="59"/>
    </row>
    <row r="1235" spans="1:1" ht="15.4" x14ac:dyDescent="0.45">
      <c r="A1235" s="59"/>
    </row>
    <row r="1236" spans="1:1" ht="15.4" x14ac:dyDescent="0.45">
      <c r="A1236" s="59"/>
    </row>
    <row r="1237" spans="1:1" ht="15.4" x14ac:dyDescent="0.45">
      <c r="A1237" s="59"/>
    </row>
    <row r="1238" spans="1:1" ht="15.4" x14ac:dyDescent="0.45">
      <c r="A1238" s="59"/>
    </row>
    <row r="1239" spans="1:1" ht="15.4" x14ac:dyDescent="0.45">
      <c r="A1239" s="59"/>
    </row>
    <row r="1240" spans="1:1" ht="15.4" x14ac:dyDescent="0.45">
      <c r="A1240" s="59"/>
    </row>
    <row r="1241" spans="1:1" ht="15.4" x14ac:dyDescent="0.45">
      <c r="A1241" s="59"/>
    </row>
    <row r="1242" spans="1:1" ht="15.4" x14ac:dyDescent="0.45">
      <c r="A1242" s="59"/>
    </row>
    <row r="1243" spans="1:1" ht="15.4" x14ac:dyDescent="0.45">
      <c r="A1243" s="59"/>
    </row>
    <row r="1244" spans="1:1" ht="15.4" x14ac:dyDescent="0.45">
      <c r="A1244" s="59"/>
    </row>
    <row r="1245" spans="1:1" ht="15.4" x14ac:dyDescent="0.45">
      <c r="A1245" s="59"/>
    </row>
    <row r="1246" spans="1:1" ht="15.4" x14ac:dyDescent="0.45">
      <c r="A1246" s="59"/>
    </row>
    <row r="1247" spans="1:1" ht="15.4" x14ac:dyDescent="0.45">
      <c r="A1247" s="59"/>
    </row>
    <row r="1248" spans="1:1" ht="15.4" x14ac:dyDescent="0.45">
      <c r="A1248" s="59"/>
    </row>
    <row r="1249" spans="1:1" ht="15.4" x14ac:dyDescent="0.45">
      <c r="A1249" s="59"/>
    </row>
    <row r="1250" spans="1:1" ht="15.4" x14ac:dyDescent="0.45">
      <c r="A1250" s="59"/>
    </row>
    <row r="1251" spans="1:1" ht="15.4" x14ac:dyDescent="0.45">
      <c r="A1251" s="59"/>
    </row>
    <row r="1252" spans="1:1" ht="15.4" x14ac:dyDescent="0.45">
      <c r="A1252" s="59"/>
    </row>
    <row r="1253" spans="1:1" ht="15.4" x14ac:dyDescent="0.45">
      <c r="A1253" s="59"/>
    </row>
    <row r="1254" spans="1:1" ht="15.4" x14ac:dyDescent="0.45">
      <c r="A1254" s="59"/>
    </row>
    <row r="1255" spans="1:1" ht="15.4" x14ac:dyDescent="0.45">
      <c r="A1255" s="59"/>
    </row>
    <row r="1256" spans="1:1" ht="15.4" x14ac:dyDescent="0.45">
      <c r="A1256" s="59"/>
    </row>
    <row r="1257" spans="1:1" ht="15.4" x14ac:dyDescent="0.45">
      <c r="A1257" s="59"/>
    </row>
    <row r="1258" spans="1:1" ht="15.4" x14ac:dyDescent="0.45">
      <c r="A1258" s="59"/>
    </row>
    <row r="1259" spans="1:1" ht="15.4" x14ac:dyDescent="0.45">
      <c r="A1259" s="59"/>
    </row>
    <row r="1260" spans="1:1" ht="15.4" x14ac:dyDescent="0.45">
      <c r="A1260" s="59"/>
    </row>
    <row r="1261" spans="1:1" ht="15.4" x14ac:dyDescent="0.45">
      <c r="A1261" s="59"/>
    </row>
    <row r="1262" spans="1:1" ht="15.4" x14ac:dyDescent="0.45">
      <c r="A1262" s="59"/>
    </row>
    <row r="1263" spans="1:1" ht="15.4" x14ac:dyDescent="0.45">
      <c r="A1263" s="59"/>
    </row>
    <row r="1264" spans="1:1" ht="15.4" x14ac:dyDescent="0.45">
      <c r="A1264" s="59"/>
    </row>
    <row r="1265" spans="1:1" ht="15.4" x14ac:dyDescent="0.45">
      <c r="A1265" s="59"/>
    </row>
    <row r="1266" spans="1:1" ht="15.4" x14ac:dyDescent="0.45">
      <c r="A1266" s="59"/>
    </row>
    <row r="1267" spans="1:1" ht="15.4" x14ac:dyDescent="0.45">
      <c r="A1267" s="59"/>
    </row>
    <row r="1268" spans="1:1" ht="15.4" x14ac:dyDescent="0.45">
      <c r="A1268" s="59"/>
    </row>
    <row r="1269" spans="1:1" ht="15.4" x14ac:dyDescent="0.45">
      <c r="A1269" s="59"/>
    </row>
    <row r="1270" spans="1:1" ht="15.4" x14ac:dyDescent="0.45">
      <c r="A1270" s="59"/>
    </row>
    <row r="1271" spans="1:1" ht="15.4" x14ac:dyDescent="0.45">
      <c r="A1271" s="59"/>
    </row>
    <row r="1272" spans="1:1" ht="15.4" x14ac:dyDescent="0.45">
      <c r="A1272" s="59"/>
    </row>
    <row r="1273" spans="1:1" ht="15.4" x14ac:dyDescent="0.45">
      <c r="A1273" s="59"/>
    </row>
    <row r="1274" spans="1:1" ht="15.4" x14ac:dyDescent="0.45">
      <c r="A1274" s="59"/>
    </row>
    <row r="1275" spans="1:1" ht="15.4" x14ac:dyDescent="0.45">
      <c r="A1275" s="59"/>
    </row>
    <row r="1276" spans="1:1" ht="15.4" x14ac:dyDescent="0.45">
      <c r="A1276" s="59"/>
    </row>
    <row r="1277" spans="1:1" ht="15.4" x14ac:dyDescent="0.45">
      <c r="A1277" s="59"/>
    </row>
    <row r="1278" spans="1:1" ht="15.4" x14ac:dyDescent="0.45">
      <c r="A1278" s="59"/>
    </row>
    <row r="1279" spans="1:1" ht="15.4" x14ac:dyDescent="0.45">
      <c r="A1279" s="59"/>
    </row>
    <row r="1280" spans="1:1" ht="15.4" x14ac:dyDescent="0.45">
      <c r="A1280" s="59"/>
    </row>
    <row r="1281" spans="1:1" ht="15.4" x14ac:dyDescent="0.45">
      <c r="A1281" s="59"/>
    </row>
    <row r="1282" spans="1:1" ht="15.4" x14ac:dyDescent="0.45">
      <c r="A1282" s="59"/>
    </row>
    <row r="1283" spans="1:1" ht="15.4" x14ac:dyDescent="0.45">
      <c r="A1283" s="59"/>
    </row>
    <row r="1284" spans="1:1" ht="15.4" x14ac:dyDescent="0.45">
      <c r="A1284" s="59"/>
    </row>
    <row r="1285" spans="1:1" ht="15.4" x14ac:dyDescent="0.45">
      <c r="A1285" s="59"/>
    </row>
    <row r="1286" spans="1:1" ht="15.4" x14ac:dyDescent="0.45">
      <c r="A1286" s="59"/>
    </row>
    <row r="1287" spans="1:1" ht="15.4" x14ac:dyDescent="0.45">
      <c r="A1287" s="59"/>
    </row>
    <row r="1288" spans="1:1" ht="15.4" x14ac:dyDescent="0.45">
      <c r="A1288" s="59"/>
    </row>
    <row r="1289" spans="1:1" ht="15.4" x14ac:dyDescent="0.45">
      <c r="A1289" s="59"/>
    </row>
    <row r="1290" spans="1:1" ht="15.4" x14ac:dyDescent="0.45">
      <c r="A1290" s="59"/>
    </row>
    <row r="1291" spans="1:1" ht="15.4" x14ac:dyDescent="0.45">
      <c r="A1291" s="59"/>
    </row>
    <row r="1292" spans="1:1" ht="15.4" x14ac:dyDescent="0.45">
      <c r="A1292" s="59"/>
    </row>
    <row r="1293" spans="1:1" ht="15.4" x14ac:dyDescent="0.45">
      <c r="A1293" s="59"/>
    </row>
    <row r="1294" spans="1:1" ht="15.4" x14ac:dyDescent="0.45">
      <c r="A1294" s="59"/>
    </row>
    <row r="1295" spans="1:1" ht="15.4" x14ac:dyDescent="0.45">
      <c r="A1295" s="59"/>
    </row>
    <row r="1296" spans="1:1" ht="15.4" x14ac:dyDescent="0.45">
      <c r="A1296" s="59"/>
    </row>
    <row r="1297" spans="1:1" ht="15.4" x14ac:dyDescent="0.45">
      <c r="A1297" s="59"/>
    </row>
    <row r="1298" spans="1:1" ht="15.4" x14ac:dyDescent="0.45">
      <c r="A1298" s="59"/>
    </row>
    <row r="1299" spans="1:1" ht="15.4" x14ac:dyDescent="0.45">
      <c r="A1299" s="59"/>
    </row>
    <row r="1300" spans="1:1" ht="15.4" x14ac:dyDescent="0.45">
      <c r="A1300" s="59"/>
    </row>
    <row r="1301" spans="1:1" ht="15.4" x14ac:dyDescent="0.45">
      <c r="A1301" s="59"/>
    </row>
    <row r="1302" spans="1:1" ht="15.4" x14ac:dyDescent="0.45">
      <c r="A1302" s="59"/>
    </row>
    <row r="1303" spans="1:1" ht="15.4" x14ac:dyDescent="0.45">
      <c r="A1303" s="59"/>
    </row>
    <row r="1304" spans="1:1" ht="15.4" x14ac:dyDescent="0.45">
      <c r="A1304" s="59"/>
    </row>
    <row r="1305" spans="1:1" ht="15.4" x14ac:dyDescent="0.45">
      <c r="A1305" s="59"/>
    </row>
    <row r="1306" spans="1:1" ht="15.4" x14ac:dyDescent="0.45">
      <c r="A1306" s="59"/>
    </row>
    <row r="1307" spans="1:1" ht="15.4" x14ac:dyDescent="0.45">
      <c r="A1307" s="59"/>
    </row>
    <row r="1308" spans="1:1" ht="15.4" x14ac:dyDescent="0.45">
      <c r="A1308" s="59"/>
    </row>
    <row r="1309" spans="1:1" ht="15.4" x14ac:dyDescent="0.45">
      <c r="A1309" s="59"/>
    </row>
    <row r="1310" spans="1:1" ht="15.4" x14ac:dyDescent="0.45">
      <c r="A1310" s="59"/>
    </row>
    <row r="1311" spans="1:1" ht="15.4" x14ac:dyDescent="0.45">
      <c r="A1311" s="59"/>
    </row>
    <row r="1312" spans="1:1" ht="15.4" x14ac:dyDescent="0.45">
      <c r="A1312" s="59"/>
    </row>
    <row r="1313" spans="1:1" ht="15.4" x14ac:dyDescent="0.45">
      <c r="A1313" s="59"/>
    </row>
    <row r="1314" spans="1:1" ht="15.4" x14ac:dyDescent="0.45">
      <c r="A1314" s="59"/>
    </row>
    <row r="1315" spans="1:1" ht="15.4" x14ac:dyDescent="0.45">
      <c r="A1315" s="59"/>
    </row>
    <row r="1316" spans="1:1" ht="15.4" x14ac:dyDescent="0.45">
      <c r="A1316" s="59"/>
    </row>
    <row r="1317" spans="1:1" ht="15.4" x14ac:dyDescent="0.45">
      <c r="A1317" s="59"/>
    </row>
    <row r="1318" spans="1:1" ht="15.4" x14ac:dyDescent="0.45">
      <c r="A1318" s="59"/>
    </row>
    <row r="1319" spans="1:1" ht="15.4" x14ac:dyDescent="0.45">
      <c r="A1319" s="59"/>
    </row>
    <row r="1320" spans="1:1" ht="15.4" x14ac:dyDescent="0.45">
      <c r="A1320" s="59"/>
    </row>
    <row r="1321" spans="1:1" ht="15.4" x14ac:dyDescent="0.45">
      <c r="A1321" s="59"/>
    </row>
    <row r="1322" spans="1:1" ht="15.4" x14ac:dyDescent="0.45">
      <c r="A1322" s="59"/>
    </row>
    <row r="1323" spans="1:1" ht="15.4" x14ac:dyDescent="0.45">
      <c r="A1323" s="59"/>
    </row>
    <row r="1324" spans="1:1" ht="15.4" x14ac:dyDescent="0.45">
      <c r="A1324" s="59"/>
    </row>
    <row r="1325" spans="1:1" ht="15.4" x14ac:dyDescent="0.45">
      <c r="A1325" s="59"/>
    </row>
    <row r="1326" spans="1:1" ht="15.4" x14ac:dyDescent="0.45">
      <c r="A1326" s="59"/>
    </row>
    <row r="1327" spans="1:1" ht="15.4" x14ac:dyDescent="0.45">
      <c r="A1327" s="59"/>
    </row>
    <row r="1328" spans="1:1" ht="15.4" x14ac:dyDescent="0.45">
      <c r="A1328" s="59"/>
    </row>
    <row r="1329" spans="1:1" ht="15.4" x14ac:dyDescent="0.45">
      <c r="A1329" s="59"/>
    </row>
    <row r="1330" spans="1:1" ht="15.4" x14ac:dyDescent="0.45">
      <c r="A1330" s="59"/>
    </row>
    <row r="1331" spans="1:1" ht="15.4" x14ac:dyDescent="0.45">
      <c r="A1331" s="59"/>
    </row>
    <row r="1332" spans="1:1" ht="15.4" x14ac:dyDescent="0.45">
      <c r="A1332" s="59"/>
    </row>
    <row r="1333" spans="1:1" ht="15.4" x14ac:dyDescent="0.45">
      <c r="A1333" s="59"/>
    </row>
    <row r="1334" spans="1:1" ht="15.4" x14ac:dyDescent="0.45">
      <c r="A1334" s="59"/>
    </row>
    <row r="1335" spans="1:1" ht="15.4" x14ac:dyDescent="0.45">
      <c r="A1335" s="59"/>
    </row>
    <row r="1336" spans="1:1" ht="15.4" x14ac:dyDescent="0.45">
      <c r="A1336" s="59"/>
    </row>
    <row r="1337" spans="1:1" ht="15.4" x14ac:dyDescent="0.45">
      <c r="A1337" s="59"/>
    </row>
    <row r="1338" spans="1:1" ht="15.4" x14ac:dyDescent="0.45">
      <c r="A1338" s="59"/>
    </row>
    <row r="1339" spans="1:1" ht="15.4" x14ac:dyDescent="0.45">
      <c r="A1339" s="59"/>
    </row>
    <row r="1340" spans="1:1" ht="15.4" x14ac:dyDescent="0.45">
      <c r="A1340" s="59"/>
    </row>
    <row r="1341" spans="1:1" ht="15.4" x14ac:dyDescent="0.45">
      <c r="A1341" s="59"/>
    </row>
    <row r="1342" spans="1:1" ht="15.4" x14ac:dyDescent="0.45">
      <c r="A1342" s="59"/>
    </row>
    <row r="1343" spans="1:1" ht="15.4" x14ac:dyDescent="0.45">
      <c r="A1343" s="59"/>
    </row>
    <row r="1344" spans="1:1" ht="15.4" x14ac:dyDescent="0.45">
      <c r="A1344" s="59"/>
    </row>
    <row r="1345" spans="1:1" ht="15.4" x14ac:dyDescent="0.45">
      <c r="A1345" s="59"/>
    </row>
    <row r="1346" spans="1:1" ht="15.4" x14ac:dyDescent="0.45">
      <c r="A1346" s="59"/>
    </row>
    <row r="1347" spans="1:1" ht="15.4" x14ac:dyDescent="0.45">
      <c r="A1347" s="59"/>
    </row>
    <row r="1348" spans="1:1" ht="15.4" x14ac:dyDescent="0.45">
      <c r="A1348" s="59"/>
    </row>
    <row r="1349" spans="1:1" ht="15.4" x14ac:dyDescent="0.45">
      <c r="A1349" s="59"/>
    </row>
    <row r="1350" spans="1:1" ht="15.4" x14ac:dyDescent="0.45">
      <c r="A1350" s="59"/>
    </row>
    <row r="1351" spans="1:1" ht="15.4" x14ac:dyDescent="0.45">
      <c r="A1351" s="59"/>
    </row>
    <row r="1352" spans="1:1" ht="15.4" x14ac:dyDescent="0.45">
      <c r="A1352" s="59"/>
    </row>
    <row r="1353" spans="1:1" ht="15.4" x14ac:dyDescent="0.45">
      <c r="A1353" s="59"/>
    </row>
    <row r="1354" spans="1:1" ht="15.4" x14ac:dyDescent="0.45">
      <c r="A1354" s="59"/>
    </row>
    <row r="1355" spans="1:1" ht="15.4" x14ac:dyDescent="0.45">
      <c r="A1355" s="59"/>
    </row>
    <row r="1356" spans="1:1" ht="15.4" x14ac:dyDescent="0.45">
      <c r="A1356" s="59"/>
    </row>
    <row r="1357" spans="1:1" ht="15.4" x14ac:dyDescent="0.45">
      <c r="A1357" s="59"/>
    </row>
    <row r="1358" spans="1:1" ht="15.4" x14ac:dyDescent="0.45">
      <c r="A1358" s="59"/>
    </row>
    <row r="1359" spans="1:1" ht="15.4" x14ac:dyDescent="0.45">
      <c r="A1359" s="59"/>
    </row>
    <row r="1360" spans="1:1" ht="15.4" x14ac:dyDescent="0.45">
      <c r="A1360" s="59"/>
    </row>
    <row r="1361" spans="1:1" ht="15.4" x14ac:dyDescent="0.45">
      <c r="A1361" s="59"/>
    </row>
    <row r="1362" spans="1:1" ht="15.4" x14ac:dyDescent="0.45">
      <c r="A1362" s="59"/>
    </row>
    <row r="1363" spans="1:1" ht="15.4" x14ac:dyDescent="0.45">
      <c r="A1363" s="59"/>
    </row>
    <row r="1364" spans="1:1" ht="15.4" x14ac:dyDescent="0.45">
      <c r="A1364" s="59"/>
    </row>
    <row r="1365" spans="1:1" ht="15.4" x14ac:dyDescent="0.45">
      <c r="A1365" s="59"/>
    </row>
    <row r="1366" spans="1:1" ht="15.4" x14ac:dyDescent="0.45">
      <c r="A1366" s="59"/>
    </row>
    <row r="1367" spans="1:1" ht="15.4" x14ac:dyDescent="0.45">
      <c r="A1367" s="59"/>
    </row>
    <row r="1368" spans="1:1" ht="15.4" x14ac:dyDescent="0.45">
      <c r="A1368" s="59"/>
    </row>
    <row r="1369" spans="1:1" ht="15.4" x14ac:dyDescent="0.45">
      <c r="A1369" s="59"/>
    </row>
    <row r="1370" spans="1:1" ht="15.4" x14ac:dyDescent="0.45">
      <c r="A1370" s="59"/>
    </row>
    <row r="1371" spans="1:1" ht="15.4" x14ac:dyDescent="0.45">
      <c r="A1371" s="59"/>
    </row>
    <row r="1372" spans="1:1" ht="15.4" x14ac:dyDescent="0.45">
      <c r="A1372" s="59"/>
    </row>
    <row r="1373" spans="1:1" ht="15.4" x14ac:dyDescent="0.45">
      <c r="A1373" s="59"/>
    </row>
    <row r="1374" spans="1:1" ht="15.4" x14ac:dyDescent="0.45">
      <c r="A1374" s="59"/>
    </row>
    <row r="1375" spans="1:1" ht="15.4" x14ac:dyDescent="0.45">
      <c r="A1375" s="59"/>
    </row>
    <row r="1376" spans="1:1" ht="15.4" x14ac:dyDescent="0.45">
      <c r="A1376" s="59"/>
    </row>
    <row r="1377" spans="1:1" ht="15.4" x14ac:dyDescent="0.45">
      <c r="A1377" s="59"/>
    </row>
    <row r="1378" spans="1:1" ht="15.4" x14ac:dyDescent="0.45">
      <c r="A1378" s="59"/>
    </row>
    <row r="1379" spans="1:1" ht="15.4" x14ac:dyDescent="0.45">
      <c r="A1379" s="59"/>
    </row>
    <row r="1380" spans="1:1" ht="15.4" x14ac:dyDescent="0.45">
      <c r="A1380" s="59"/>
    </row>
    <row r="1381" spans="1:1" ht="15.4" x14ac:dyDescent="0.45">
      <c r="A1381" s="59"/>
    </row>
    <row r="1382" spans="1:1" ht="15.4" x14ac:dyDescent="0.45">
      <c r="A1382" s="59"/>
    </row>
    <row r="1383" spans="1:1" ht="15.4" x14ac:dyDescent="0.45">
      <c r="A1383" s="59"/>
    </row>
    <row r="1384" spans="1:1" ht="15.4" x14ac:dyDescent="0.45">
      <c r="A1384" s="59"/>
    </row>
    <row r="1385" spans="1:1" ht="15.4" x14ac:dyDescent="0.45">
      <c r="A1385" s="59"/>
    </row>
    <row r="1386" spans="1:1" ht="15.4" x14ac:dyDescent="0.45">
      <c r="A1386" s="59"/>
    </row>
    <row r="1387" spans="1:1" ht="15.4" x14ac:dyDescent="0.45">
      <c r="A1387" s="59"/>
    </row>
    <row r="1388" spans="1:1" ht="15.4" x14ac:dyDescent="0.45">
      <c r="A1388" s="59"/>
    </row>
    <row r="1389" spans="1:1" ht="15.4" x14ac:dyDescent="0.45">
      <c r="A1389" s="59"/>
    </row>
    <row r="1390" spans="1:1" ht="15.4" x14ac:dyDescent="0.45">
      <c r="A1390" s="59"/>
    </row>
    <row r="1391" spans="1:1" ht="15.4" x14ac:dyDescent="0.45">
      <c r="A1391" s="59"/>
    </row>
    <row r="1392" spans="1:1" ht="15.4" x14ac:dyDescent="0.45">
      <c r="A1392" s="59"/>
    </row>
    <row r="1393" spans="1:1" ht="15.4" x14ac:dyDescent="0.45">
      <c r="A1393" s="59"/>
    </row>
    <row r="1394" spans="1:1" ht="15.4" x14ac:dyDescent="0.45">
      <c r="A1394" s="59"/>
    </row>
    <row r="1395" spans="1:1" ht="15.4" x14ac:dyDescent="0.45">
      <c r="A1395" s="59"/>
    </row>
    <row r="1396" spans="1:1" ht="15.4" x14ac:dyDescent="0.45">
      <c r="A1396" s="59"/>
    </row>
    <row r="1397" spans="1:1" ht="15.4" x14ac:dyDescent="0.45">
      <c r="A1397" s="59"/>
    </row>
    <row r="1398" spans="1:1" ht="15.4" x14ac:dyDescent="0.45">
      <c r="A1398" s="59"/>
    </row>
    <row r="1399" spans="1:1" ht="15.4" x14ac:dyDescent="0.45">
      <c r="A1399" s="59"/>
    </row>
    <row r="1400" spans="1:1" ht="15.4" x14ac:dyDescent="0.45">
      <c r="A1400" s="59"/>
    </row>
    <row r="1401" spans="1:1" ht="15.4" x14ac:dyDescent="0.45">
      <c r="A1401" s="59"/>
    </row>
    <row r="1402" spans="1:1" ht="15.4" x14ac:dyDescent="0.45">
      <c r="A1402" s="59"/>
    </row>
    <row r="1403" spans="1:1" ht="15.4" x14ac:dyDescent="0.45">
      <c r="A1403" s="59"/>
    </row>
    <row r="1404" spans="1:1" ht="15.4" x14ac:dyDescent="0.45">
      <c r="A1404" s="59"/>
    </row>
    <row r="1405" spans="1:1" ht="15.4" x14ac:dyDescent="0.45">
      <c r="A1405" s="59"/>
    </row>
    <row r="1406" spans="1:1" ht="15.4" x14ac:dyDescent="0.45">
      <c r="A1406" s="59"/>
    </row>
    <row r="1407" spans="1:1" ht="15.4" x14ac:dyDescent="0.45">
      <c r="A1407" s="59"/>
    </row>
    <row r="1408" spans="1:1" ht="15.4" x14ac:dyDescent="0.45">
      <c r="A1408" s="59"/>
    </row>
    <row r="1409" spans="1:1" ht="15.4" x14ac:dyDescent="0.45">
      <c r="A1409" s="59"/>
    </row>
    <row r="1410" spans="1:1" ht="15.4" x14ac:dyDescent="0.45">
      <c r="A1410" s="59"/>
    </row>
    <row r="1411" spans="1:1" ht="15.4" x14ac:dyDescent="0.45">
      <c r="A1411" s="59"/>
    </row>
    <row r="1412" spans="1:1" ht="15.4" x14ac:dyDescent="0.45">
      <c r="A1412" s="59"/>
    </row>
    <row r="1413" spans="1:1" ht="15.4" x14ac:dyDescent="0.45">
      <c r="A1413" s="59"/>
    </row>
    <row r="1414" spans="1:1" ht="15.4" x14ac:dyDescent="0.45">
      <c r="A1414" s="59"/>
    </row>
    <row r="1415" spans="1:1" ht="15.4" x14ac:dyDescent="0.45">
      <c r="A1415" s="59"/>
    </row>
    <row r="1416" spans="1:1" ht="15.4" x14ac:dyDescent="0.45">
      <c r="A1416" s="59"/>
    </row>
    <row r="1417" spans="1:1" ht="15.4" x14ac:dyDescent="0.45">
      <c r="A1417" s="59"/>
    </row>
    <row r="1418" spans="1:1" ht="15.4" x14ac:dyDescent="0.45">
      <c r="A1418" s="59"/>
    </row>
    <row r="1419" spans="1:1" ht="15.4" x14ac:dyDescent="0.45">
      <c r="A1419" s="59"/>
    </row>
    <row r="1420" spans="1:1" ht="15.4" x14ac:dyDescent="0.45">
      <c r="A1420" s="59"/>
    </row>
    <row r="1421" spans="1:1" ht="15.4" x14ac:dyDescent="0.45">
      <c r="A1421" s="59"/>
    </row>
    <row r="1422" spans="1:1" ht="15.4" x14ac:dyDescent="0.45">
      <c r="A1422" s="59"/>
    </row>
    <row r="1423" spans="1:1" ht="15.4" x14ac:dyDescent="0.45">
      <c r="A1423" s="59"/>
    </row>
    <row r="1424" spans="1:1" ht="15.4" x14ac:dyDescent="0.45">
      <c r="A1424" s="59"/>
    </row>
    <row r="1425" spans="1:1" ht="15.4" x14ac:dyDescent="0.45">
      <c r="A1425" s="59"/>
    </row>
    <row r="1426" spans="1:1" ht="15.4" x14ac:dyDescent="0.45">
      <c r="A1426" s="59"/>
    </row>
    <row r="1427" spans="1:1" ht="15.4" x14ac:dyDescent="0.45">
      <c r="A1427" s="59"/>
    </row>
  </sheetData>
  <sortState xmlns:xlrd2="http://schemas.microsoft.com/office/spreadsheetml/2017/richdata2" ref="A7:AE1044">
    <sortCondition ref="A7:A1044"/>
    <sortCondition ref="C7:C1044"/>
  </sortState>
  <mergeCells count="3">
    <mergeCell ref="Q6:V6"/>
    <mergeCell ref="A1:O1"/>
    <mergeCell ref="Q4:AB4"/>
  </mergeCells>
  <phoneticPr fontId="12" type="noConversion"/>
  <conditionalFormatting sqref="E1006:E1044 E236:E989 G1006:G1044 G236:G989 I1006:I1044 I236:I989 K1006:K1044 K236:K989 M1006:M1044 M236:M989 O1006:O1044 O236:O989">
    <cfRule type="expression" dxfId="24" priority="17">
      <formula>$B$9="Bi-Monthly"</formula>
    </cfRule>
  </conditionalFormatting>
  <conditionalFormatting sqref="B438">
    <cfRule type="duplicateValues" dxfId="23" priority="11"/>
  </conditionalFormatting>
  <conditionalFormatting sqref="B236:B331 B333:B352 B354:B356">
    <cfRule type="duplicateValues" dxfId="22" priority="10"/>
  </conditionalFormatting>
  <conditionalFormatting sqref="B332">
    <cfRule type="duplicateValues" dxfId="21" priority="9"/>
  </conditionalFormatting>
  <conditionalFormatting sqref="B353">
    <cfRule type="duplicateValues" dxfId="20" priority="8"/>
  </conditionalFormatting>
  <conditionalFormatting sqref="E7:E235">
    <cfRule type="expression" dxfId="19" priority="7">
      <formula>$B$10="Bi-Monthly"</formula>
    </cfRule>
  </conditionalFormatting>
  <conditionalFormatting sqref="G7:G235">
    <cfRule type="expression" dxfId="18" priority="6">
      <formula>$B$10="Bi-Monthly"</formula>
    </cfRule>
  </conditionalFormatting>
  <conditionalFormatting sqref="I7:I235">
    <cfRule type="expression" dxfId="17" priority="5">
      <formula>$B$10="Bi-Monthly"</formula>
    </cfRule>
  </conditionalFormatting>
  <conditionalFormatting sqref="K7:K235">
    <cfRule type="expression" dxfId="16" priority="4">
      <formula>$B$10="Bi-Monthly"</formula>
    </cfRule>
  </conditionalFormatting>
  <conditionalFormatting sqref="M7:M235">
    <cfRule type="expression" dxfId="15" priority="3">
      <formula>$B$10="Bi-Monthly"</formula>
    </cfRule>
  </conditionalFormatting>
  <conditionalFormatting sqref="O7:O235">
    <cfRule type="expression" dxfId="14" priority="2">
      <formula>$B$10="Bi-Monthly"</formula>
    </cfRule>
  </conditionalFormatting>
  <conditionalFormatting sqref="E990:E1005 G990:G1005 I990:I1005 K990:K1005 M990:M1005 O990:O1005">
    <cfRule type="expression" dxfId="13" priority="1">
      <formula>$B$9="Bi-Monthly"</formula>
    </cfRule>
  </conditionalFormatting>
  <dataValidations disablePrompts="1" count="2">
    <dataValidation type="list" allowBlank="1" showInputMessage="1" showErrorMessage="1" promptTitle="Federal Income Tax" prompt="Select the company's Federal Income Tax (FIT) percentage, if unknown than select the &quot;Suggested FIT Rate&quot;." sqref="AC5" xr:uid="{793C7A5C-D9BB-49C0-A718-1A860F0BA8BF}">
      <formula1>"21%"</formula1>
    </dataValidation>
    <dataValidation type="list" allowBlank="1" showInputMessage="1" showErrorMessage="1" sqref="D3:O3" xr:uid="{C0AD5238-2502-4065-A0D9-C1C978CF3EDD}">
      <formula1>#REF!</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E8E08-E358-443D-8348-6774DC05A7B2}">
  <dimension ref="K1:L4"/>
  <sheetViews>
    <sheetView showGridLines="0" workbookViewId="0">
      <selection activeCell="K4" sqref="K4"/>
    </sheetView>
  </sheetViews>
  <sheetFormatPr defaultRowHeight="14.25" x14ac:dyDescent="0.45"/>
  <cols>
    <col min="14" max="25" width="11.59765625" bestFit="1" customWidth="1"/>
    <col min="26" max="26" width="12.59765625" bestFit="1" customWidth="1"/>
  </cols>
  <sheetData>
    <row r="1" spans="11:12" ht="14.65" thickBot="1" x14ac:dyDescent="0.5"/>
    <row r="2" spans="11:12" ht="14.65" thickBot="1" x14ac:dyDescent="0.5">
      <c r="K2" s="214">
        <v>44256</v>
      </c>
      <c r="L2" s="215">
        <v>565</v>
      </c>
    </row>
    <row r="4" spans="11:12" x14ac:dyDescent="0.45">
      <c r="K4" t="s">
        <v>227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C93B3-FB71-41C7-A82C-E4F46CA557AD}">
  <dimension ref="A1:H166"/>
  <sheetViews>
    <sheetView showGridLines="0" workbookViewId="0">
      <selection activeCell="G4" sqref="G4"/>
    </sheetView>
  </sheetViews>
  <sheetFormatPr defaultRowHeight="14.25" x14ac:dyDescent="0.45"/>
  <cols>
    <col min="1" max="1" width="15.86328125" customWidth="1"/>
    <col min="2" max="2" width="13" customWidth="1"/>
    <col min="3" max="3" width="10" customWidth="1"/>
    <col min="4" max="4" width="17.86328125" bestFit="1" customWidth="1"/>
    <col min="6" max="6" width="27.3984375" bestFit="1" customWidth="1"/>
    <col min="7" max="7" width="25" bestFit="1" customWidth="1"/>
    <col min="8" max="8" width="10.73046875" bestFit="1" customWidth="1"/>
  </cols>
  <sheetData>
    <row r="1" spans="1:8" ht="14.65" thickBot="1" x14ac:dyDescent="0.5">
      <c r="A1" t="s">
        <v>79</v>
      </c>
      <c r="H1" s="29"/>
    </row>
    <row r="2" spans="1:8" ht="14.65" thickBot="1" x14ac:dyDescent="0.5">
      <c r="A2" s="266" t="s">
        <v>65</v>
      </c>
      <c r="B2" s="267"/>
      <c r="D2" s="72" t="s">
        <v>68</v>
      </c>
      <c r="F2" s="102"/>
      <c r="G2" s="122" t="s">
        <v>69</v>
      </c>
      <c r="H2" s="103" t="s">
        <v>108</v>
      </c>
    </row>
    <row r="3" spans="1:8" x14ac:dyDescent="0.45">
      <c r="A3" t="s">
        <v>22</v>
      </c>
      <c r="B3">
        <v>10</v>
      </c>
      <c r="D3" s="28">
        <f>$G$3*B3*12</f>
        <v>3624</v>
      </c>
      <c r="F3" s="107" t="s">
        <v>78</v>
      </c>
      <c r="G3" s="123">
        <v>30.2</v>
      </c>
      <c r="H3" s="109"/>
    </row>
    <row r="4" spans="1:8" ht="14.65" thickBot="1" x14ac:dyDescent="0.5">
      <c r="F4" s="44" t="s">
        <v>23</v>
      </c>
      <c r="G4" s="124">
        <f>AVERAGE('2020 Metered Customers'!Q1047:AB1047)</f>
        <v>75.158637221075196</v>
      </c>
      <c r="H4" s="106"/>
    </row>
    <row r="5" spans="1:8" ht="14.65" thickBot="1" x14ac:dyDescent="0.5">
      <c r="A5" s="266" t="s">
        <v>66</v>
      </c>
      <c r="B5" s="267"/>
      <c r="H5" s="29"/>
    </row>
    <row r="6" spans="1:8" ht="14.65" thickBot="1" x14ac:dyDescent="0.5">
      <c r="A6" t="s">
        <v>22</v>
      </c>
      <c r="B6">
        <v>25</v>
      </c>
      <c r="D6" s="28">
        <f>$G$3*B6*12</f>
        <v>9060</v>
      </c>
      <c r="F6" s="102"/>
      <c r="G6" s="122" t="s">
        <v>86</v>
      </c>
      <c r="H6" s="103" t="s">
        <v>108</v>
      </c>
    </row>
    <row r="7" spans="1:8" ht="14.65" thickBot="1" x14ac:dyDescent="0.5">
      <c r="F7" s="44" t="s">
        <v>23</v>
      </c>
      <c r="G7" s="124">
        <f>'2020 Metered Customers'!AD1049</f>
        <v>353.64181872222224</v>
      </c>
      <c r="H7" s="106"/>
    </row>
    <row r="8" spans="1:8" ht="14.65" thickBot="1" x14ac:dyDescent="0.5">
      <c r="A8" s="266" t="s">
        <v>67</v>
      </c>
      <c r="B8" s="267"/>
      <c r="H8" s="29"/>
    </row>
    <row r="9" spans="1:8" ht="14.65" thickBot="1" x14ac:dyDescent="0.5">
      <c r="A9" t="s">
        <v>22</v>
      </c>
      <c r="B9">
        <f>23-11</f>
        <v>12</v>
      </c>
      <c r="D9" s="28">
        <f>$G$3*B9*12</f>
        <v>4348.7999999999993</v>
      </c>
      <c r="F9" s="102"/>
      <c r="G9" s="122" t="s">
        <v>87</v>
      </c>
      <c r="H9" s="103" t="s">
        <v>108</v>
      </c>
    </row>
    <row r="10" spans="1:8" ht="14.65" thickBot="1" x14ac:dyDescent="0.5">
      <c r="A10" s="29"/>
      <c r="B10" s="29"/>
      <c r="D10" s="29"/>
      <c r="F10" s="44" t="s">
        <v>23</v>
      </c>
      <c r="G10" s="124">
        <f>'2020 Metered Customers'!AD1051</f>
        <v>2016.4068770833335</v>
      </c>
      <c r="H10" s="106"/>
    </row>
    <row r="11" spans="1:8" ht="14.65" thickBot="1" x14ac:dyDescent="0.5">
      <c r="A11" s="266" t="s">
        <v>77</v>
      </c>
      <c r="B11" s="267"/>
      <c r="D11" s="29"/>
    </row>
    <row r="12" spans="1:8" ht="14.65" thickBot="1" x14ac:dyDescent="0.5">
      <c r="A12" t="s">
        <v>80</v>
      </c>
      <c r="B12">
        <f>36+42</f>
        <v>78</v>
      </c>
      <c r="D12" s="114">
        <f>B12*G3*12</f>
        <v>28267.199999999997</v>
      </c>
      <c r="F12" s="102"/>
      <c r="G12" s="78" t="s">
        <v>88</v>
      </c>
    </row>
    <row r="13" spans="1:8" x14ac:dyDescent="0.45">
      <c r="A13" s="29" t="s">
        <v>81</v>
      </c>
      <c r="B13" s="29"/>
      <c r="F13" s="104" t="s">
        <v>83</v>
      </c>
      <c r="G13" s="109">
        <f>COUNTIF($C$17:$C$166,F13)</f>
        <v>148</v>
      </c>
    </row>
    <row r="14" spans="1:8" x14ac:dyDescent="0.45">
      <c r="F14" s="104" t="s">
        <v>84</v>
      </c>
      <c r="G14" s="109">
        <f t="shared" ref="G14:G15" si="0">COUNTIF($C$17:$C$166,F14)</f>
        <v>1</v>
      </c>
    </row>
    <row r="15" spans="1:8" ht="14.65" thickBot="1" x14ac:dyDescent="0.5">
      <c r="F15" s="105" t="s">
        <v>85</v>
      </c>
      <c r="G15" s="106">
        <f t="shared" si="0"/>
        <v>1</v>
      </c>
    </row>
    <row r="16" spans="1:8" ht="14.65" thickBot="1" x14ac:dyDescent="0.5">
      <c r="A16" s="82" t="s">
        <v>10</v>
      </c>
      <c r="B16" s="82" t="s">
        <v>82</v>
      </c>
      <c r="C16" s="82" t="s">
        <v>9</v>
      </c>
    </row>
    <row r="17" spans="1:7" x14ac:dyDescent="0.45">
      <c r="A17" s="77">
        <v>89220140</v>
      </c>
      <c r="B17" s="108">
        <v>44217</v>
      </c>
      <c r="C17" t="s">
        <v>83</v>
      </c>
      <c r="F17" s="75" t="s">
        <v>89</v>
      </c>
      <c r="G17" s="74">
        <f>(G4*G13*12)+(G7*G14*12)+(G10*G15*12)</f>
        <v>161922.32405429619</v>
      </c>
    </row>
    <row r="18" spans="1:7" ht="14.65" thickBot="1" x14ac:dyDescent="0.5">
      <c r="A18" s="77">
        <v>89134801</v>
      </c>
      <c r="B18" s="108">
        <v>44221.452777777777</v>
      </c>
      <c r="C18" t="s">
        <v>83</v>
      </c>
      <c r="F18" s="44" t="s">
        <v>90</v>
      </c>
      <c r="G18" s="46">
        <f>D3+D6+D9+D12</f>
        <v>45300</v>
      </c>
    </row>
    <row r="19" spans="1:7" x14ac:dyDescent="0.45">
      <c r="A19" s="77">
        <v>89220141</v>
      </c>
      <c r="B19" s="108">
        <v>44225.657638888886</v>
      </c>
      <c r="C19" t="s">
        <v>83</v>
      </c>
    </row>
    <row r="20" spans="1:7" x14ac:dyDescent="0.45">
      <c r="A20" s="77">
        <v>89220142</v>
      </c>
      <c r="B20" s="108">
        <v>44225.660416666666</v>
      </c>
      <c r="C20" t="s">
        <v>83</v>
      </c>
      <c r="F20" s="29"/>
      <c r="G20" s="114"/>
    </row>
    <row r="21" spans="1:7" x14ac:dyDescent="0.45">
      <c r="A21" s="77">
        <v>89220138</v>
      </c>
      <c r="B21" s="108">
        <v>44225.665972222225</v>
      </c>
      <c r="C21" t="s">
        <v>83</v>
      </c>
    </row>
    <row r="22" spans="1:7" x14ac:dyDescent="0.45">
      <c r="A22" s="77">
        <v>89220143</v>
      </c>
      <c r="B22" s="108">
        <v>44229.407638888886</v>
      </c>
      <c r="C22" t="s">
        <v>83</v>
      </c>
    </row>
    <row r="23" spans="1:7" x14ac:dyDescent="0.45">
      <c r="A23" s="77">
        <v>89220139</v>
      </c>
      <c r="B23" s="108">
        <v>44229.415277777778</v>
      </c>
      <c r="C23" t="s">
        <v>83</v>
      </c>
    </row>
    <row r="24" spans="1:7" x14ac:dyDescent="0.45">
      <c r="A24" s="77">
        <v>89661609</v>
      </c>
      <c r="B24" s="108">
        <v>44229.418055555558</v>
      </c>
      <c r="C24" t="s">
        <v>83</v>
      </c>
    </row>
    <row r="25" spans="1:7" x14ac:dyDescent="0.45">
      <c r="A25" s="77">
        <v>89661607</v>
      </c>
      <c r="B25" s="108">
        <v>44239</v>
      </c>
      <c r="C25" t="s">
        <v>83</v>
      </c>
    </row>
    <row r="26" spans="1:7" x14ac:dyDescent="0.45">
      <c r="A26" s="77">
        <v>89661606</v>
      </c>
      <c r="B26" s="108">
        <v>44256</v>
      </c>
      <c r="C26" t="s">
        <v>83</v>
      </c>
    </row>
    <row r="27" spans="1:7" x14ac:dyDescent="0.45">
      <c r="A27" s="77">
        <v>89661611</v>
      </c>
      <c r="B27" s="108">
        <v>44258</v>
      </c>
      <c r="C27" t="s">
        <v>83</v>
      </c>
    </row>
    <row r="28" spans="1:7" x14ac:dyDescent="0.45">
      <c r="A28" s="77">
        <v>89910360</v>
      </c>
      <c r="B28" s="108">
        <v>44272</v>
      </c>
      <c r="C28" t="s">
        <v>83</v>
      </c>
    </row>
    <row r="29" spans="1:7" x14ac:dyDescent="0.45">
      <c r="A29" s="77">
        <v>89661608</v>
      </c>
      <c r="B29" s="108">
        <v>44279.693749999999</v>
      </c>
      <c r="C29" t="s">
        <v>83</v>
      </c>
    </row>
    <row r="30" spans="1:7" x14ac:dyDescent="0.45">
      <c r="A30" s="77">
        <v>84794510</v>
      </c>
      <c r="B30" s="108">
        <v>44286</v>
      </c>
      <c r="C30" t="s">
        <v>83</v>
      </c>
    </row>
    <row r="31" spans="1:7" x14ac:dyDescent="0.45">
      <c r="A31" s="77">
        <v>89661610</v>
      </c>
      <c r="B31" s="108">
        <v>44288</v>
      </c>
      <c r="C31" t="s">
        <v>83</v>
      </c>
    </row>
    <row r="32" spans="1:7" x14ac:dyDescent="0.45">
      <c r="A32" s="77">
        <v>89910372</v>
      </c>
      <c r="B32" s="108">
        <v>44288</v>
      </c>
      <c r="C32" t="s">
        <v>83</v>
      </c>
    </row>
    <row r="33" spans="1:3" x14ac:dyDescent="0.45">
      <c r="A33" s="77">
        <v>89910376</v>
      </c>
      <c r="B33" s="108">
        <v>44288</v>
      </c>
      <c r="C33" t="s">
        <v>83</v>
      </c>
    </row>
    <row r="34" spans="1:3" x14ac:dyDescent="0.45">
      <c r="A34" s="77">
        <v>89910378</v>
      </c>
      <c r="B34" s="108">
        <v>44288</v>
      </c>
      <c r="C34" t="s">
        <v>83</v>
      </c>
    </row>
    <row r="35" spans="1:3" x14ac:dyDescent="0.45">
      <c r="A35" s="77">
        <v>89609815</v>
      </c>
      <c r="B35" s="108">
        <v>44288</v>
      </c>
      <c r="C35" t="s">
        <v>83</v>
      </c>
    </row>
    <row r="36" spans="1:3" x14ac:dyDescent="0.45">
      <c r="A36" s="77">
        <v>89609816</v>
      </c>
      <c r="B36" s="108">
        <v>44288</v>
      </c>
      <c r="C36" t="s">
        <v>83</v>
      </c>
    </row>
    <row r="37" spans="1:3" x14ac:dyDescent="0.45">
      <c r="A37" s="77">
        <v>89910379</v>
      </c>
      <c r="B37" s="108">
        <v>44292</v>
      </c>
      <c r="C37" t="s">
        <v>83</v>
      </c>
    </row>
    <row r="38" spans="1:3" x14ac:dyDescent="0.45">
      <c r="A38" s="77">
        <v>89910381</v>
      </c>
      <c r="B38" s="108">
        <v>44292</v>
      </c>
      <c r="C38" t="s">
        <v>83</v>
      </c>
    </row>
    <row r="39" spans="1:3" x14ac:dyDescent="0.45">
      <c r="A39" s="77">
        <v>89910369</v>
      </c>
      <c r="B39" s="108">
        <v>44300</v>
      </c>
      <c r="C39" t="s">
        <v>83</v>
      </c>
    </row>
    <row r="40" spans="1:3" x14ac:dyDescent="0.45">
      <c r="A40" s="77">
        <v>89910373</v>
      </c>
      <c r="B40" s="108">
        <v>44308</v>
      </c>
      <c r="C40" t="s">
        <v>83</v>
      </c>
    </row>
    <row r="41" spans="1:3" x14ac:dyDescent="0.45">
      <c r="A41" s="77">
        <v>89910363</v>
      </c>
      <c r="B41" s="108">
        <v>44312</v>
      </c>
      <c r="C41" t="s">
        <v>83</v>
      </c>
    </row>
    <row r="42" spans="1:3" x14ac:dyDescent="0.45">
      <c r="A42" s="77">
        <v>89910364</v>
      </c>
      <c r="B42" s="108">
        <v>44312</v>
      </c>
      <c r="C42" t="s">
        <v>83</v>
      </c>
    </row>
    <row r="43" spans="1:3" x14ac:dyDescent="0.45">
      <c r="A43" s="77">
        <v>89910374</v>
      </c>
      <c r="B43" s="108">
        <v>44313.446527777778</v>
      </c>
      <c r="C43" t="s">
        <v>83</v>
      </c>
    </row>
    <row r="44" spans="1:3" x14ac:dyDescent="0.45">
      <c r="A44" s="77">
        <v>89910362</v>
      </c>
      <c r="B44" s="108">
        <v>44313.448611111111</v>
      </c>
      <c r="C44" t="s">
        <v>83</v>
      </c>
    </row>
    <row r="45" spans="1:3" x14ac:dyDescent="0.45">
      <c r="A45" s="77">
        <v>89910375</v>
      </c>
      <c r="B45" s="108">
        <v>44313.45</v>
      </c>
      <c r="C45" t="s">
        <v>83</v>
      </c>
    </row>
    <row r="46" spans="1:3" x14ac:dyDescent="0.45">
      <c r="A46" s="77">
        <v>89910365</v>
      </c>
      <c r="B46" s="108">
        <v>44313.584027777775</v>
      </c>
      <c r="C46" t="s">
        <v>83</v>
      </c>
    </row>
    <row r="47" spans="1:3" x14ac:dyDescent="0.45">
      <c r="A47" s="77">
        <v>89910361</v>
      </c>
      <c r="B47" s="108">
        <v>44315</v>
      </c>
      <c r="C47" t="s">
        <v>83</v>
      </c>
    </row>
    <row r="48" spans="1:3" x14ac:dyDescent="0.45">
      <c r="A48" s="77">
        <v>54</v>
      </c>
      <c r="B48" s="108">
        <v>44316</v>
      </c>
      <c r="C48" t="s">
        <v>83</v>
      </c>
    </row>
    <row r="49" spans="1:3" x14ac:dyDescent="0.45">
      <c r="A49" s="77">
        <v>741</v>
      </c>
      <c r="B49" s="108">
        <v>44316</v>
      </c>
      <c r="C49" t="s">
        <v>83</v>
      </c>
    </row>
    <row r="50" spans="1:3" x14ac:dyDescent="0.45">
      <c r="A50" s="77">
        <v>89625558</v>
      </c>
      <c r="B50" s="108">
        <v>44317</v>
      </c>
      <c r="C50" t="s">
        <v>84</v>
      </c>
    </row>
    <row r="51" spans="1:3" x14ac:dyDescent="0.45">
      <c r="A51" s="77">
        <v>89910367</v>
      </c>
      <c r="B51" s="108">
        <v>44326</v>
      </c>
      <c r="C51" t="s">
        <v>83</v>
      </c>
    </row>
    <row r="52" spans="1:3" x14ac:dyDescent="0.45">
      <c r="A52" s="77">
        <v>89910368</v>
      </c>
      <c r="B52" s="108">
        <v>44326</v>
      </c>
      <c r="C52" t="s">
        <v>83</v>
      </c>
    </row>
    <row r="53" spans="1:3" x14ac:dyDescent="0.45">
      <c r="A53" s="77">
        <v>89910370</v>
      </c>
      <c r="B53" s="108">
        <v>44326</v>
      </c>
      <c r="C53" t="s">
        <v>83</v>
      </c>
    </row>
    <row r="54" spans="1:3" x14ac:dyDescent="0.45">
      <c r="A54" s="77">
        <v>89910380</v>
      </c>
      <c r="B54" s="108">
        <v>44326</v>
      </c>
      <c r="C54" t="s">
        <v>83</v>
      </c>
    </row>
    <row r="55" spans="1:3" x14ac:dyDescent="0.45">
      <c r="A55" s="77">
        <v>89220116</v>
      </c>
      <c r="B55" s="108">
        <v>44327</v>
      </c>
      <c r="C55" t="s">
        <v>83</v>
      </c>
    </row>
    <row r="56" spans="1:3" x14ac:dyDescent="0.45">
      <c r="A56" s="77">
        <v>89220117</v>
      </c>
      <c r="B56" s="108">
        <v>44327</v>
      </c>
      <c r="C56" t="s">
        <v>83</v>
      </c>
    </row>
    <row r="57" spans="1:3" x14ac:dyDescent="0.45">
      <c r="A57" s="77">
        <v>89220118</v>
      </c>
      <c r="B57" s="108">
        <v>44327</v>
      </c>
      <c r="C57" t="s">
        <v>83</v>
      </c>
    </row>
    <row r="58" spans="1:3" x14ac:dyDescent="0.45">
      <c r="A58" s="77">
        <v>88944774</v>
      </c>
      <c r="B58" s="108">
        <v>44327</v>
      </c>
      <c r="C58" t="s">
        <v>83</v>
      </c>
    </row>
    <row r="59" spans="1:3" x14ac:dyDescent="0.45">
      <c r="A59" s="77">
        <v>89461778</v>
      </c>
      <c r="B59" s="108">
        <v>44328</v>
      </c>
      <c r="C59" t="s">
        <v>83</v>
      </c>
    </row>
    <row r="60" spans="1:3" x14ac:dyDescent="0.45">
      <c r="A60" s="77">
        <v>89461779</v>
      </c>
      <c r="B60" s="108">
        <v>44328</v>
      </c>
      <c r="C60" t="s">
        <v>83</v>
      </c>
    </row>
    <row r="61" spans="1:3" x14ac:dyDescent="0.45">
      <c r="A61" s="77">
        <v>89461781</v>
      </c>
      <c r="B61" s="108">
        <v>44328</v>
      </c>
      <c r="C61" t="s">
        <v>83</v>
      </c>
    </row>
    <row r="62" spans="1:3" x14ac:dyDescent="0.45">
      <c r="A62" s="77">
        <v>88944775</v>
      </c>
      <c r="B62" s="108">
        <v>44328</v>
      </c>
      <c r="C62" t="s">
        <v>83</v>
      </c>
    </row>
    <row r="63" spans="1:3" x14ac:dyDescent="0.45">
      <c r="A63" s="77">
        <v>89220119</v>
      </c>
      <c r="B63" s="108">
        <v>44334</v>
      </c>
      <c r="C63" t="s">
        <v>83</v>
      </c>
    </row>
    <row r="64" spans="1:3" x14ac:dyDescent="0.45">
      <c r="A64" s="77">
        <v>89661637</v>
      </c>
      <c r="B64" s="108">
        <v>44334</v>
      </c>
      <c r="C64" t="s">
        <v>83</v>
      </c>
    </row>
    <row r="65" spans="1:3" x14ac:dyDescent="0.45">
      <c r="A65" s="77">
        <v>89661639</v>
      </c>
      <c r="B65" s="108">
        <v>44334</v>
      </c>
      <c r="C65" t="s">
        <v>83</v>
      </c>
    </row>
    <row r="66" spans="1:3" x14ac:dyDescent="0.45">
      <c r="A66" s="77">
        <v>89910366</v>
      </c>
      <c r="B66" s="108">
        <v>44334</v>
      </c>
      <c r="C66" t="s">
        <v>83</v>
      </c>
    </row>
    <row r="67" spans="1:3" x14ac:dyDescent="0.45">
      <c r="A67" s="77">
        <v>89910371</v>
      </c>
      <c r="B67" s="108">
        <v>44334</v>
      </c>
      <c r="C67" t="s">
        <v>83</v>
      </c>
    </row>
    <row r="68" spans="1:3" x14ac:dyDescent="0.45">
      <c r="A68" s="77">
        <v>89661636</v>
      </c>
      <c r="B68" s="108">
        <v>44335.606249999997</v>
      </c>
      <c r="C68" t="s">
        <v>83</v>
      </c>
    </row>
    <row r="69" spans="1:3" x14ac:dyDescent="0.45">
      <c r="A69" s="77">
        <v>89461780</v>
      </c>
      <c r="B69" s="108">
        <v>44337</v>
      </c>
      <c r="C69" t="s">
        <v>83</v>
      </c>
    </row>
    <row r="70" spans="1:3" x14ac:dyDescent="0.45">
      <c r="A70" s="77">
        <v>89910390</v>
      </c>
      <c r="B70" s="108">
        <v>44337</v>
      </c>
      <c r="C70" t="s">
        <v>83</v>
      </c>
    </row>
    <row r="71" spans="1:3" x14ac:dyDescent="0.45">
      <c r="A71" s="77">
        <v>89910391</v>
      </c>
      <c r="B71" s="108">
        <v>44337</v>
      </c>
      <c r="C71" t="s">
        <v>83</v>
      </c>
    </row>
    <row r="72" spans="1:3" x14ac:dyDescent="0.45">
      <c r="A72" s="77">
        <v>89910392</v>
      </c>
      <c r="B72" s="108">
        <v>44337</v>
      </c>
      <c r="C72" t="s">
        <v>83</v>
      </c>
    </row>
    <row r="73" spans="1:3" x14ac:dyDescent="0.45">
      <c r="A73" s="77">
        <v>89910393</v>
      </c>
      <c r="B73" s="108">
        <v>44337</v>
      </c>
      <c r="C73" t="s">
        <v>83</v>
      </c>
    </row>
    <row r="74" spans="1:3" x14ac:dyDescent="0.45">
      <c r="A74" s="77">
        <v>89910394</v>
      </c>
      <c r="B74" s="108">
        <v>44337</v>
      </c>
      <c r="C74" t="s">
        <v>83</v>
      </c>
    </row>
    <row r="75" spans="1:3" x14ac:dyDescent="0.45">
      <c r="A75" s="77">
        <v>89910395</v>
      </c>
      <c r="B75" s="108">
        <v>44337</v>
      </c>
      <c r="C75" t="s">
        <v>83</v>
      </c>
    </row>
    <row r="76" spans="1:3" x14ac:dyDescent="0.45">
      <c r="A76" s="77">
        <v>89661641</v>
      </c>
      <c r="B76" s="108">
        <v>44343.673611111109</v>
      </c>
      <c r="C76" t="s">
        <v>83</v>
      </c>
    </row>
    <row r="77" spans="1:3" x14ac:dyDescent="0.45">
      <c r="A77" s="77">
        <v>89661640</v>
      </c>
      <c r="B77" s="108">
        <v>44343.684027777781</v>
      </c>
      <c r="C77" t="s">
        <v>83</v>
      </c>
    </row>
    <row r="78" spans="1:3" x14ac:dyDescent="0.45">
      <c r="A78" s="77">
        <v>89661638</v>
      </c>
      <c r="B78" s="108">
        <v>44348</v>
      </c>
      <c r="C78" t="s">
        <v>83</v>
      </c>
    </row>
    <row r="79" spans="1:3" x14ac:dyDescent="0.45">
      <c r="A79" s="77">
        <v>89461789</v>
      </c>
      <c r="B79" s="108">
        <v>44348</v>
      </c>
      <c r="C79" t="s">
        <v>83</v>
      </c>
    </row>
    <row r="80" spans="1:3" x14ac:dyDescent="0.45">
      <c r="A80" s="77">
        <v>89461790</v>
      </c>
      <c r="B80" s="108">
        <v>44348</v>
      </c>
      <c r="C80" t="s">
        <v>83</v>
      </c>
    </row>
    <row r="81" spans="1:3" x14ac:dyDescent="0.45">
      <c r="A81" s="77">
        <v>89461791</v>
      </c>
      <c r="B81" s="108">
        <v>44348</v>
      </c>
      <c r="C81" t="s">
        <v>83</v>
      </c>
    </row>
    <row r="82" spans="1:3" x14ac:dyDescent="0.45">
      <c r="A82" s="77">
        <v>89461793</v>
      </c>
      <c r="B82" s="108">
        <v>44348</v>
      </c>
      <c r="C82" t="s">
        <v>83</v>
      </c>
    </row>
    <row r="83" spans="1:3" x14ac:dyDescent="0.45">
      <c r="A83" s="77">
        <v>89461794</v>
      </c>
      <c r="B83" s="108">
        <v>44348</v>
      </c>
      <c r="C83" t="s">
        <v>83</v>
      </c>
    </row>
    <row r="84" spans="1:3" x14ac:dyDescent="0.45">
      <c r="A84" s="77">
        <v>89461769</v>
      </c>
      <c r="B84" s="108">
        <v>44354</v>
      </c>
      <c r="C84" t="s">
        <v>83</v>
      </c>
    </row>
    <row r="85" spans="1:3" x14ac:dyDescent="0.45">
      <c r="A85" s="77">
        <v>89461792</v>
      </c>
      <c r="B85" s="108">
        <v>44354</v>
      </c>
      <c r="C85" t="s">
        <v>83</v>
      </c>
    </row>
    <row r="86" spans="1:3" x14ac:dyDescent="0.45">
      <c r="A86" s="77">
        <v>89461770</v>
      </c>
      <c r="B86" s="108">
        <v>44355</v>
      </c>
      <c r="C86" t="s">
        <v>83</v>
      </c>
    </row>
    <row r="87" spans="1:3" x14ac:dyDescent="0.45">
      <c r="A87" s="77">
        <v>22098782</v>
      </c>
      <c r="B87" s="108">
        <v>44356</v>
      </c>
      <c r="C87" t="s">
        <v>83</v>
      </c>
    </row>
    <row r="88" spans="1:3" x14ac:dyDescent="0.45">
      <c r="A88" s="77">
        <v>89461765</v>
      </c>
      <c r="B88" s="108">
        <v>44357</v>
      </c>
      <c r="C88" t="s">
        <v>83</v>
      </c>
    </row>
    <row r="89" spans="1:3" x14ac:dyDescent="0.45">
      <c r="A89" s="77">
        <v>89461766</v>
      </c>
      <c r="B89" s="108">
        <v>44357</v>
      </c>
      <c r="C89" t="s">
        <v>83</v>
      </c>
    </row>
    <row r="90" spans="1:3" x14ac:dyDescent="0.45">
      <c r="A90" s="77">
        <v>89461768</v>
      </c>
      <c r="B90" s="108">
        <v>44357</v>
      </c>
      <c r="C90" t="s">
        <v>83</v>
      </c>
    </row>
    <row r="91" spans="1:3" x14ac:dyDescent="0.45">
      <c r="A91" s="77">
        <v>89461782</v>
      </c>
      <c r="B91" s="108">
        <v>44357</v>
      </c>
      <c r="C91" t="s">
        <v>83</v>
      </c>
    </row>
    <row r="92" spans="1:3" x14ac:dyDescent="0.45">
      <c r="A92" s="77">
        <v>89461788</v>
      </c>
      <c r="B92" s="108">
        <v>44357</v>
      </c>
      <c r="C92" t="s">
        <v>83</v>
      </c>
    </row>
    <row r="93" spans="1:3" x14ac:dyDescent="0.45">
      <c r="A93" s="77">
        <v>89461783</v>
      </c>
      <c r="B93" s="108">
        <v>44362</v>
      </c>
      <c r="C93" t="s">
        <v>83</v>
      </c>
    </row>
    <row r="94" spans="1:3" x14ac:dyDescent="0.45">
      <c r="A94" s="77">
        <v>89461786</v>
      </c>
      <c r="B94" s="108">
        <v>44362</v>
      </c>
      <c r="C94" t="s">
        <v>83</v>
      </c>
    </row>
    <row r="95" spans="1:3" x14ac:dyDescent="0.45">
      <c r="A95" s="77">
        <v>89461787</v>
      </c>
      <c r="B95" s="108">
        <v>44362</v>
      </c>
      <c r="C95" t="s">
        <v>83</v>
      </c>
    </row>
    <row r="96" spans="1:3" x14ac:dyDescent="0.45">
      <c r="A96" s="77">
        <v>89461784</v>
      </c>
      <c r="B96" s="108">
        <v>44363</v>
      </c>
      <c r="C96" t="s">
        <v>83</v>
      </c>
    </row>
    <row r="97" spans="1:3" x14ac:dyDescent="0.45">
      <c r="A97" s="77">
        <v>89461785</v>
      </c>
      <c r="B97" s="108">
        <v>44368</v>
      </c>
      <c r="C97" t="s">
        <v>83</v>
      </c>
    </row>
    <row r="98" spans="1:3" x14ac:dyDescent="0.45">
      <c r="A98" s="77">
        <v>89461764</v>
      </c>
      <c r="B98" s="108">
        <v>44370</v>
      </c>
      <c r="C98" t="s">
        <v>83</v>
      </c>
    </row>
    <row r="99" spans="1:3" x14ac:dyDescent="0.45">
      <c r="A99" s="77">
        <v>89461759</v>
      </c>
      <c r="B99" s="108">
        <v>44371</v>
      </c>
      <c r="C99" t="s">
        <v>83</v>
      </c>
    </row>
    <row r="100" spans="1:3" x14ac:dyDescent="0.45">
      <c r="A100" s="77">
        <v>89461760</v>
      </c>
      <c r="B100" s="108">
        <v>44371</v>
      </c>
      <c r="C100" t="s">
        <v>83</v>
      </c>
    </row>
    <row r="101" spans="1:3" x14ac:dyDescent="0.45">
      <c r="A101" s="77">
        <v>89461761</v>
      </c>
      <c r="B101" s="108">
        <v>44371</v>
      </c>
      <c r="C101" t="s">
        <v>83</v>
      </c>
    </row>
    <row r="102" spans="1:3" x14ac:dyDescent="0.45">
      <c r="A102" s="77">
        <v>89461777</v>
      </c>
      <c r="B102" s="108">
        <v>44371</v>
      </c>
      <c r="C102" t="s">
        <v>83</v>
      </c>
    </row>
    <row r="103" spans="1:3" x14ac:dyDescent="0.45">
      <c r="A103" s="77">
        <v>89461762</v>
      </c>
      <c r="B103" s="108">
        <v>44372</v>
      </c>
      <c r="C103" t="s">
        <v>83</v>
      </c>
    </row>
    <row r="104" spans="1:3" x14ac:dyDescent="0.45">
      <c r="A104" s="77">
        <v>89461763</v>
      </c>
      <c r="B104" s="108">
        <v>44372</v>
      </c>
      <c r="C104" t="s">
        <v>83</v>
      </c>
    </row>
    <row r="105" spans="1:3" x14ac:dyDescent="0.45">
      <c r="A105" s="77">
        <v>90028573</v>
      </c>
      <c r="B105" s="108">
        <v>44372</v>
      </c>
      <c r="C105" t="s">
        <v>83</v>
      </c>
    </row>
    <row r="106" spans="1:3" x14ac:dyDescent="0.45">
      <c r="A106" s="77">
        <v>90028576</v>
      </c>
      <c r="B106" s="108">
        <v>44372</v>
      </c>
      <c r="C106" t="s">
        <v>83</v>
      </c>
    </row>
    <row r="107" spans="1:3" x14ac:dyDescent="0.45">
      <c r="A107" s="77">
        <v>90028578</v>
      </c>
      <c r="B107" s="108">
        <v>44372</v>
      </c>
      <c r="C107" t="s">
        <v>83</v>
      </c>
    </row>
    <row r="108" spans="1:3" x14ac:dyDescent="0.45">
      <c r="A108" s="77">
        <v>90028577</v>
      </c>
      <c r="B108" s="108">
        <v>44375</v>
      </c>
      <c r="C108" t="s">
        <v>83</v>
      </c>
    </row>
    <row r="109" spans="1:3" x14ac:dyDescent="0.45">
      <c r="A109" s="77">
        <v>89220150</v>
      </c>
      <c r="B109" s="108">
        <v>44376</v>
      </c>
      <c r="C109" t="s">
        <v>83</v>
      </c>
    </row>
    <row r="110" spans="1:3" x14ac:dyDescent="0.45">
      <c r="A110" s="77">
        <v>89220151</v>
      </c>
      <c r="B110" s="108">
        <v>44376</v>
      </c>
      <c r="C110" t="s">
        <v>83</v>
      </c>
    </row>
    <row r="111" spans="1:3" x14ac:dyDescent="0.45">
      <c r="A111" s="77">
        <v>89220152</v>
      </c>
      <c r="B111" s="108">
        <v>44376</v>
      </c>
      <c r="C111" t="s">
        <v>83</v>
      </c>
    </row>
    <row r="112" spans="1:3" x14ac:dyDescent="0.45">
      <c r="A112" s="77">
        <v>89220153</v>
      </c>
      <c r="B112" s="108">
        <v>44376</v>
      </c>
      <c r="C112" t="s">
        <v>83</v>
      </c>
    </row>
    <row r="113" spans="1:3" x14ac:dyDescent="0.45">
      <c r="A113" s="77">
        <v>89220154</v>
      </c>
      <c r="B113" s="108">
        <v>44376</v>
      </c>
      <c r="C113" t="s">
        <v>83</v>
      </c>
    </row>
    <row r="114" spans="1:3" x14ac:dyDescent="0.45">
      <c r="A114" s="77">
        <v>89220155</v>
      </c>
      <c r="B114" s="108">
        <v>44384.690972222219</v>
      </c>
      <c r="C114" t="s">
        <v>83</v>
      </c>
    </row>
    <row r="115" spans="1:3" x14ac:dyDescent="0.45">
      <c r="A115" s="77">
        <v>90028575</v>
      </c>
      <c r="B115" s="108">
        <v>44384.692361111112</v>
      </c>
      <c r="C115" t="s">
        <v>83</v>
      </c>
    </row>
    <row r="116" spans="1:3" x14ac:dyDescent="0.45">
      <c r="A116" s="77">
        <v>90028574</v>
      </c>
      <c r="B116" s="108">
        <v>44386</v>
      </c>
      <c r="C116" t="s">
        <v>83</v>
      </c>
    </row>
    <row r="117" spans="1:3" x14ac:dyDescent="0.45">
      <c r="A117" s="77">
        <v>20786363</v>
      </c>
      <c r="B117" s="108">
        <v>44391.658333333333</v>
      </c>
      <c r="C117" t="s">
        <v>85</v>
      </c>
    </row>
    <row r="118" spans="1:3" x14ac:dyDescent="0.45">
      <c r="A118" s="77">
        <v>90852336</v>
      </c>
      <c r="B118" s="108">
        <v>44396</v>
      </c>
      <c r="C118" t="s">
        <v>83</v>
      </c>
    </row>
    <row r="119" spans="1:3" x14ac:dyDescent="0.45">
      <c r="A119" s="77">
        <v>90852335</v>
      </c>
      <c r="B119" s="108">
        <v>44397.455555555556</v>
      </c>
      <c r="C119" t="s">
        <v>83</v>
      </c>
    </row>
    <row r="120" spans="1:3" x14ac:dyDescent="0.45">
      <c r="A120" s="77">
        <v>90852337</v>
      </c>
      <c r="B120" s="108">
        <v>44397.456944444442</v>
      </c>
      <c r="C120" t="s">
        <v>83</v>
      </c>
    </row>
    <row r="121" spans="1:3" x14ac:dyDescent="0.45">
      <c r="A121" s="77">
        <v>90852333</v>
      </c>
      <c r="B121" s="108">
        <v>44397.457638888889</v>
      </c>
      <c r="C121" t="s">
        <v>83</v>
      </c>
    </row>
    <row r="122" spans="1:3" x14ac:dyDescent="0.45">
      <c r="A122" s="77">
        <v>90852332</v>
      </c>
      <c r="B122" s="108">
        <v>44397.459027777775</v>
      </c>
      <c r="C122" t="s">
        <v>83</v>
      </c>
    </row>
    <row r="123" spans="1:3" x14ac:dyDescent="0.45">
      <c r="A123" s="77">
        <v>90919865</v>
      </c>
      <c r="B123" s="108">
        <v>44397.463194444441</v>
      </c>
      <c r="C123" t="s">
        <v>83</v>
      </c>
    </row>
    <row r="124" spans="1:3" x14ac:dyDescent="0.45">
      <c r="A124" s="77">
        <v>90852334</v>
      </c>
      <c r="B124" s="108">
        <v>44397.470138888886</v>
      </c>
      <c r="C124" t="s">
        <v>83</v>
      </c>
    </row>
    <row r="125" spans="1:3" x14ac:dyDescent="0.45">
      <c r="A125" s="77">
        <v>90919867</v>
      </c>
      <c r="B125" s="108">
        <v>44397.522916666669</v>
      </c>
      <c r="C125" t="s">
        <v>83</v>
      </c>
    </row>
    <row r="126" spans="1:3" x14ac:dyDescent="0.45">
      <c r="A126" s="77">
        <v>90919866</v>
      </c>
      <c r="B126" s="108">
        <v>44397.523611111108</v>
      </c>
      <c r="C126" t="s">
        <v>83</v>
      </c>
    </row>
    <row r="127" spans="1:3" x14ac:dyDescent="0.45">
      <c r="A127" s="77">
        <v>90919864</v>
      </c>
      <c r="B127" s="108">
        <v>44397.525000000001</v>
      </c>
      <c r="C127" t="s">
        <v>83</v>
      </c>
    </row>
    <row r="128" spans="1:3" x14ac:dyDescent="0.45">
      <c r="A128" s="77">
        <v>90919863</v>
      </c>
      <c r="B128" s="108">
        <v>44397.526388888888</v>
      </c>
      <c r="C128" t="s">
        <v>83</v>
      </c>
    </row>
    <row r="129" spans="1:3" x14ac:dyDescent="0.45">
      <c r="A129" s="77">
        <v>90919827</v>
      </c>
      <c r="B129" s="108">
        <v>44397.6875</v>
      </c>
      <c r="C129" t="s">
        <v>83</v>
      </c>
    </row>
    <row r="130" spans="1:3" x14ac:dyDescent="0.45">
      <c r="A130" s="77">
        <v>90919830</v>
      </c>
      <c r="B130" s="108">
        <v>44397.688888888886</v>
      </c>
      <c r="C130" t="s">
        <v>83</v>
      </c>
    </row>
    <row r="131" spans="1:3" x14ac:dyDescent="0.45">
      <c r="A131" s="77">
        <v>90919832</v>
      </c>
      <c r="B131" s="108">
        <v>44397.69027777778</v>
      </c>
      <c r="C131" t="s">
        <v>83</v>
      </c>
    </row>
    <row r="132" spans="1:3" x14ac:dyDescent="0.45">
      <c r="A132" s="77">
        <v>90919868</v>
      </c>
      <c r="B132" s="108">
        <v>44397.691666666666</v>
      </c>
      <c r="C132" t="s">
        <v>83</v>
      </c>
    </row>
    <row r="133" spans="1:3" x14ac:dyDescent="0.45">
      <c r="A133" s="77">
        <v>90919831</v>
      </c>
      <c r="B133" s="108">
        <v>44397.693055555559</v>
      </c>
      <c r="C133" t="s">
        <v>83</v>
      </c>
    </row>
    <row r="134" spans="1:3" x14ac:dyDescent="0.45">
      <c r="A134" s="77">
        <v>90919828</v>
      </c>
      <c r="B134" s="108">
        <v>44400.544444444444</v>
      </c>
      <c r="C134" t="s">
        <v>83</v>
      </c>
    </row>
    <row r="135" spans="1:3" x14ac:dyDescent="0.45">
      <c r="A135" s="77">
        <v>90919829</v>
      </c>
      <c r="B135" s="108">
        <v>44400.54583333333</v>
      </c>
      <c r="C135" t="s">
        <v>83</v>
      </c>
    </row>
    <row r="136" spans="1:3" x14ac:dyDescent="0.45">
      <c r="A136" s="77">
        <v>90919871</v>
      </c>
      <c r="B136" s="108">
        <v>44410</v>
      </c>
      <c r="C136" t="s">
        <v>83</v>
      </c>
    </row>
    <row r="137" spans="1:3" x14ac:dyDescent="0.45">
      <c r="A137" s="77">
        <v>9141051</v>
      </c>
      <c r="B137" s="108">
        <v>44413.645833333336</v>
      </c>
      <c r="C137" t="s">
        <v>83</v>
      </c>
    </row>
    <row r="138" spans="1:3" x14ac:dyDescent="0.45">
      <c r="A138" s="77">
        <v>90919873</v>
      </c>
      <c r="B138" s="108">
        <v>44414.57708333333</v>
      </c>
      <c r="C138" t="s">
        <v>83</v>
      </c>
    </row>
    <row r="139" spans="1:3" x14ac:dyDescent="0.45">
      <c r="A139" s="77">
        <v>90919872</v>
      </c>
      <c r="B139" s="108">
        <v>44414.578472222223</v>
      </c>
      <c r="C139" t="s">
        <v>83</v>
      </c>
    </row>
    <row r="140" spans="1:3" x14ac:dyDescent="0.45">
      <c r="A140" s="77">
        <v>90919874</v>
      </c>
      <c r="B140" s="108">
        <v>44414.580555555556</v>
      </c>
      <c r="C140" t="s">
        <v>83</v>
      </c>
    </row>
    <row r="141" spans="1:3" x14ac:dyDescent="0.45">
      <c r="A141" s="77">
        <v>90919870</v>
      </c>
      <c r="B141" s="108">
        <v>44414.676388888889</v>
      </c>
      <c r="C141" t="s">
        <v>83</v>
      </c>
    </row>
    <row r="142" spans="1:3" x14ac:dyDescent="0.45">
      <c r="A142" s="77">
        <v>90919850</v>
      </c>
      <c r="B142" s="108">
        <v>44414.677777777775</v>
      </c>
      <c r="C142" t="s">
        <v>83</v>
      </c>
    </row>
    <row r="143" spans="1:3" x14ac:dyDescent="0.45">
      <c r="A143" s="77">
        <v>90919847</v>
      </c>
      <c r="B143" s="108">
        <v>44414.679166666669</v>
      </c>
      <c r="C143" t="s">
        <v>83</v>
      </c>
    </row>
    <row r="144" spans="1:3" x14ac:dyDescent="0.45">
      <c r="A144" s="77">
        <v>90919869</v>
      </c>
      <c r="B144" s="108">
        <v>44414.680555555555</v>
      </c>
      <c r="C144" t="s">
        <v>83</v>
      </c>
    </row>
    <row r="145" spans="1:3" x14ac:dyDescent="0.45">
      <c r="A145" s="77">
        <v>90852340</v>
      </c>
      <c r="B145" s="108">
        <v>44418</v>
      </c>
      <c r="C145" t="s">
        <v>83</v>
      </c>
    </row>
    <row r="146" spans="1:3" x14ac:dyDescent="0.45">
      <c r="A146" s="77">
        <v>90852343</v>
      </c>
      <c r="B146" s="108">
        <v>44418</v>
      </c>
      <c r="C146" t="s">
        <v>83</v>
      </c>
    </row>
    <row r="147" spans="1:3" x14ac:dyDescent="0.45">
      <c r="A147" s="77">
        <v>90919846</v>
      </c>
      <c r="B147" s="108">
        <v>44424</v>
      </c>
      <c r="C147" t="s">
        <v>83</v>
      </c>
    </row>
    <row r="148" spans="1:3" x14ac:dyDescent="0.45">
      <c r="A148" s="77">
        <v>90919845</v>
      </c>
      <c r="B148" s="108">
        <v>44428</v>
      </c>
      <c r="C148" t="s">
        <v>83</v>
      </c>
    </row>
    <row r="149" spans="1:3" x14ac:dyDescent="0.45">
      <c r="A149" s="77">
        <v>90919848</v>
      </c>
      <c r="B149" s="108">
        <v>44428</v>
      </c>
      <c r="C149" t="s">
        <v>83</v>
      </c>
    </row>
    <row r="150" spans="1:3" x14ac:dyDescent="0.45">
      <c r="A150" s="77">
        <v>90919849</v>
      </c>
      <c r="B150" s="108">
        <v>44428</v>
      </c>
      <c r="C150" t="s">
        <v>83</v>
      </c>
    </row>
    <row r="151" spans="1:3" x14ac:dyDescent="0.45">
      <c r="A151" s="77">
        <v>90919858</v>
      </c>
      <c r="B151" s="108">
        <v>44428</v>
      </c>
      <c r="C151" t="s">
        <v>83</v>
      </c>
    </row>
    <row r="152" spans="1:3" x14ac:dyDescent="0.45">
      <c r="A152" s="77">
        <v>90919859</v>
      </c>
      <c r="B152" s="108">
        <v>44428</v>
      </c>
      <c r="C152" t="s">
        <v>83</v>
      </c>
    </row>
    <row r="153" spans="1:3" x14ac:dyDescent="0.45">
      <c r="A153" s="77">
        <v>90919861</v>
      </c>
      <c r="B153" s="108">
        <v>44428</v>
      </c>
      <c r="C153" t="s">
        <v>83</v>
      </c>
    </row>
    <row r="154" spans="1:3" x14ac:dyDescent="0.45">
      <c r="A154" s="77">
        <v>90919862</v>
      </c>
      <c r="B154" s="108">
        <v>44428</v>
      </c>
      <c r="C154" t="s">
        <v>83</v>
      </c>
    </row>
    <row r="155" spans="1:3" x14ac:dyDescent="0.45">
      <c r="A155" s="77">
        <v>90852342</v>
      </c>
      <c r="B155" s="108">
        <v>44438</v>
      </c>
      <c r="C155" t="s">
        <v>83</v>
      </c>
    </row>
    <row r="156" spans="1:3" x14ac:dyDescent="0.45">
      <c r="A156" s="77">
        <v>90852339</v>
      </c>
      <c r="B156" s="108">
        <v>44440</v>
      </c>
      <c r="C156" t="s">
        <v>83</v>
      </c>
    </row>
    <row r="157" spans="1:3" x14ac:dyDescent="0.45">
      <c r="A157" s="77">
        <v>90852341</v>
      </c>
      <c r="B157" s="108">
        <v>44446</v>
      </c>
      <c r="C157" t="s">
        <v>83</v>
      </c>
    </row>
    <row r="158" spans="1:3" x14ac:dyDescent="0.45">
      <c r="A158" s="77">
        <v>90919857</v>
      </c>
      <c r="B158" s="108">
        <v>44446</v>
      </c>
      <c r="C158" t="s">
        <v>83</v>
      </c>
    </row>
    <row r="159" spans="1:3" x14ac:dyDescent="0.45">
      <c r="A159" s="77">
        <v>90852327</v>
      </c>
      <c r="B159" s="108">
        <v>44447</v>
      </c>
      <c r="C159" t="s">
        <v>83</v>
      </c>
    </row>
    <row r="160" spans="1:3" x14ac:dyDescent="0.45">
      <c r="A160" s="77">
        <v>90852328</v>
      </c>
      <c r="B160" s="108">
        <v>44447</v>
      </c>
      <c r="C160" t="s">
        <v>83</v>
      </c>
    </row>
    <row r="161" spans="1:3" x14ac:dyDescent="0.45">
      <c r="A161" s="77">
        <v>90852331</v>
      </c>
      <c r="B161" s="108">
        <v>44447</v>
      </c>
      <c r="C161" t="s">
        <v>83</v>
      </c>
    </row>
    <row r="162" spans="1:3" x14ac:dyDescent="0.45">
      <c r="A162" s="77">
        <v>90852338</v>
      </c>
      <c r="B162" s="108">
        <v>44447</v>
      </c>
      <c r="C162" t="s">
        <v>83</v>
      </c>
    </row>
    <row r="163" spans="1:3" x14ac:dyDescent="0.45">
      <c r="A163" s="77">
        <v>90919860</v>
      </c>
      <c r="B163" s="108">
        <v>44447</v>
      </c>
      <c r="C163" t="s">
        <v>83</v>
      </c>
    </row>
    <row r="164" spans="1:3" x14ac:dyDescent="0.45">
      <c r="A164" s="77">
        <v>90852326</v>
      </c>
      <c r="B164" s="108">
        <v>44461</v>
      </c>
      <c r="C164" t="s">
        <v>83</v>
      </c>
    </row>
    <row r="165" spans="1:3" x14ac:dyDescent="0.45">
      <c r="A165" s="77">
        <v>90852329</v>
      </c>
      <c r="B165" s="108">
        <v>44461</v>
      </c>
      <c r="C165" t="s">
        <v>83</v>
      </c>
    </row>
    <row r="166" spans="1:3" x14ac:dyDescent="0.45">
      <c r="A166" s="77">
        <v>90852330</v>
      </c>
      <c r="B166" s="108">
        <v>44461</v>
      </c>
      <c r="C166" t="s">
        <v>83</v>
      </c>
    </row>
  </sheetData>
  <mergeCells count="4">
    <mergeCell ref="A8:B8"/>
    <mergeCell ref="A5:B5"/>
    <mergeCell ref="A2:B2"/>
    <mergeCell ref="A11:B11"/>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42DF5-8927-4254-BBFF-E582BB6B0B96}">
  <dimension ref="B2:N29"/>
  <sheetViews>
    <sheetView showGridLines="0" zoomScale="86" workbookViewId="0">
      <selection activeCell="G3" sqref="G3"/>
    </sheetView>
  </sheetViews>
  <sheetFormatPr defaultRowHeight="14.25" x14ac:dyDescent="0.45"/>
  <cols>
    <col min="3" max="9" width="22.3984375" customWidth="1"/>
  </cols>
  <sheetData>
    <row r="2" spans="2:9" ht="28.5" x14ac:dyDescent="0.45">
      <c r="C2" s="141" t="s">
        <v>88</v>
      </c>
      <c r="D2" s="141" t="s">
        <v>97</v>
      </c>
      <c r="E2" s="141" t="s">
        <v>99</v>
      </c>
      <c r="F2" s="141" t="s">
        <v>98</v>
      </c>
      <c r="G2" s="141" t="s">
        <v>100</v>
      </c>
      <c r="H2" s="141" t="s">
        <v>132</v>
      </c>
      <c r="I2" s="141" t="s">
        <v>101</v>
      </c>
    </row>
    <row r="3" spans="2:9" x14ac:dyDescent="0.45">
      <c r="B3" t="str">
        <f>'2021 Customers'!F13</f>
        <v>1"</v>
      </c>
      <c r="C3" s="77">
        <f>'2021 Customers'!G13</f>
        <v>148</v>
      </c>
      <c r="D3" s="154">
        <f>'2020 Metered Customers'!AF17</f>
        <v>107032.79954954956</v>
      </c>
      <c r="E3" s="155">
        <f>C3*D3</f>
        <v>15840854.333333334</v>
      </c>
      <c r="F3" s="77">
        <f>0.00552</f>
        <v>5.5199999999999997E-3</v>
      </c>
      <c r="G3" s="77">
        <v>0.13367999999999999</v>
      </c>
      <c r="H3" s="77"/>
      <c r="I3" s="40">
        <f>E3*G3*F3</f>
        <v>11689.181848185599</v>
      </c>
    </row>
    <row r="4" spans="2:9" x14ac:dyDescent="0.45">
      <c r="B4" t="str">
        <f>'2021 Customers'!F14</f>
        <v>2"</v>
      </c>
      <c r="C4" s="77">
        <f>'2021 Customers'!G14</f>
        <v>1</v>
      </c>
      <c r="D4" s="154">
        <f>'2020 Metered Customers'!AF23</f>
        <v>530226.66666666663</v>
      </c>
      <c r="E4" s="155">
        <f t="shared" ref="E4:E5" si="0">C4*D4</f>
        <v>530226.66666666663</v>
      </c>
      <c r="F4" s="77">
        <f t="shared" ref="F4:F5" si="1">0.00552</f>
        <v>5.5199999999999997E-3</v>
      </c>
      <c r="G4" s="77">
        <v>0.13367999999999999</v>
      </c>
      <c r="H4" s="77"/>
      <c r="I4" s="40">
        <f>E4*G4*F4</f>
        <v>391.26146841599996</v>
      </c>
    </row>
    <row r="5" spans="2:9" x14ac:dyDescent="0.45">
      <c r="B5" t="str">
        <f>'2021 Customers'!F15</f>
        <v>4"</v>
      </c>
      <c r="C5" s="77">
        <f>'2021 Customers'!G15</f>
        <v>1</v>
      </c>
      <c r="D5" s="154">
        <f>'2020 Metered Customers'!AF29</f>
        <v>3491747.5</v>
      </c>
      <c r="E5" s="155">
        <f t="shared" si="0"/>
        <v>3491747.5</v>
      </c>
      <c r="F5" s="77">
        <f t="shared" si="1"/>
        <v>5.5199999999999997E-3</v>
      </c>
      <c r="G5" s="77">
        <v>0.13367999999999999</v>
      </c>
      <c r="H5" s="77"/>
      <c r="I5" s="40">
        <f>E5*G5*F5</f>
        <v>2576.6079680159996</v>
      </c>
    </row>
    <row r="6" spans="2:9" ht="14.65" thickBot="1" x14ac:dyDescent="0.5">
      <c r="H6" s="113">
        <f>(14014-13210)*12+(3289-3041)*12</f>
        <v>12624</v>
      </c>
      <c r="I6" s="112">
        <f>SUM(I3:I5)+H6</f>
        <v>27281.051284617599</v>
      </c>
    </row>
    <row r="27" spans="9:14" x14ac:dyDescent="0.45">
      <c r="I27" s="268" t="s">
        <v>169</v>
      </c>
      <c r="J27" s="268"/>
      <c r="K27" s="268"/>
      <c r="L27" s="268"/>
      <c r="M27" s="268"/>
      <c r="N27" s="268"/>
    </row>
    <row r="28" spans="9:14" x14ac:dyDescent="0.45">
      <c r="I28" s="81"/>
      <c r="J28" s="81"/>
      <c r="K28" s="81"/>
      <c r="L28" s="81"/>
      <c r="M28" s="221" t="s">
        <v>167</v>
      </c>
      <c r="N28" s="81">
        <f>1000*G3</f>
        <v>133.68</v>
      </c>
    </row>
    <row r="29" spans="9:14" x14ac:dyDescent="0.45">
      <c r="I29" s="81"/>
      <c r="J29" s="81"/>
      <c r="K29" s="81"/>
      <c r="L29" s="81"/>
      <c r="M29" s="221" t="s">
        <v>168</v>
      </c>
      <c r="N29" s="81">
        <f>0.00552*N28</f>
        <v>0.73791359999999995</v>
      </c>
    </row>
  </sheetData>
  <mergeCells count="1">
    <mergeCell ref="I27:N2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47851-0248-4494-ADBA-77262A0BCDA3}">
  <dimension ref="A1:E27"/>
  <sheetViews>
    <sheetView showGridLines="0" workbookViewId="0">
      <selection activeCell="E18" sqref="E18"/>
    </sheetView>
  </sheetViews>
  <sheetFormatPr defaultRowHeight="14.25" x14ac:dyDescent="0.45"/>
  <cols>
    <col min="2" max="2" width="34.1328125" bestFit="1" customWidth="1"/>
    <col min="3" max="3" width="12.59765625" bestFit="1" customWidth="1"/>
    <col min="4" max="4" width="14.86328125" customWidth="1"/>
    <col min="5" max="5" width="15.73046875" bestFit="1" customWidth="1"/>
  </cols>
  <sheetData>
    <row r="1" spans="1:5" x14ac:dyDescent="0.45">
      <c r="A1" s="81" t="s">
        <v>193</v>
      </c>
    </row>
    <row r="2" spans="1:5" x14ac:dyDescent="0.45">
      <c r="A2" s="81" t="s">
        <v>194</v>
      </c>
    </row>
    <row r="4" spans="1:5" ht="30" customHeight="1" x14ac:dyDescent="0.45">
      <c r="B4" s="235" t="s">
        <v>225</v>
      </c>
      <c r="C4" s="235" t="s">
        <v>195</v>
      </c>
      <c r="D4" s="213" t="s">
        <v>224</v>
      </c>
      <c r="E4" s="235" t="s">
        <v>104</v>
      </c>
    </row>
    <row r="5" spans="1:5" x14ac:dyDescent="0.45">
      <c r="B5" s="77" t="s">
        <v>202</v>
      </c>
      <c r="C5" s="77" t="s">
        <v>199</v>
      </c>
      <c r="D5" s="40">
        <v>10.75</v>
      </c>
      <c r="E5" s="28">
        <f>D5*12</f>
        <v>129</v>
      </c>
    </row>
    <row r="6" spans="1:5" x14ac:dyDescent="0.45">
      <c r="B6" s="77" t="s">
        <v>203</v>
      </c>
      <c r="C6" s="77" t="s">
        <v>198</v>
      </c>
      <c r="D6" s="40">
        <v>34.39</v>
      </c>
      <c r="E6" s="28">
        <f t="shared" ref="E6:E26" si="0">D6*12</f>
        <v>412.68</v>
      </c>
    </row>
    <row r="7" spans="1:5" x14ac:dyDescent="0.45">
      <c r="B7" s="77" t="s">
        <v>204</v>
      </c>
      <c r="C7" s="77" t="s">
        <v>198</v>
      </c>
      <c r="D7" s="40">
        <v>34.39</v>
      </c>
      <c r="E7" s="28">
        <f t="shared" si="0"/>
        <v>412.68</v>
      </c>
    </row>
    <row r="8" spans="1:5" x14ac:dyDescent="0.45">
      <c r="B8" s="77" t="s">
        <v>205</v>
      </c>
      <c r="C8" s="77" t="s">
        <v>198</v>
      </c>
      <c r="D8" s="40">
        <v>34.39</v>
      </c>
      <c r="E8" s="28">
        <f t="shared" si="0"/>
        <v>412.68</v>
      </c>
    </row>
    <row r="9" spans="1:5" x14ac:dyDescent="0.45">
      <c r="B9" s="77" t="s">
        <v>206</v>
      </c>
      <c r="C9" s="77" t="s">
        <v>198</v>
      </c>
      <c r="D9" s="40">
        <v>34.39</v>
      </c>
      <c r="E9" s="28">
        <f t="shared" si="0"/>
        <v>412.68</v>
      </c>
    </row>
    <row r="10" spans="1:5" x14ac:dyDescent="0.45">
      <c r="B10" s="77" t="s">
        <v>207</v>
      </c>
      <c r="C10" s="77" t="s">
        <v>200</v>
      </c>
      <c r="D10" s="40">
        <v>64.5</v>
      </c>
      <c r="E10" s="28">
        <f t="shared" si="0"/>
        <v>774</v>
      </c>
    </row>
    <row r="11" spans="1:5" x14ac:dyDescent="0.45">
      <c r="B11" s="77" t="s">
        <v>208</v>
      </c>
      <c r="C11" s="77" t="s">
        <v>197</v>
      </c>
      <c r="D11" s="40">
        <v>107.46</v>
      </c>
      <c r="E11" s="28">
        <f t="shared" si="0"/>
        <v>1289.52</v>
      </c>
    </row>
    <row r="12" spans="1:5" x14ac:dyDescent="0.45">
      <c r="B12" s="77" t="s">
        <v>209</v>
      </c>
      <c r="C12" s="77" t="s">
        <v>197</v>
      </c>
      <c r="D12" s="40">
        <v>107.46</v>
      </c>
      <c r="E12" s="28">
        <f t="shared" si="0"/>
        <v>1289.52</v>
      </c>
    </row>
    <row r="13" spans="1:5" x14ac:dyDescent="0.45">
      <c r="B13" s="77" t="s">
        <v>210</v>
      </c>
      <c r="C13" s="77" t="s">
        <v>197</v>
      </c>
      <c r="D13" s="40">
        <v>107.46</v>
      </c>
      <c r="E13" s="28">
        <f t="shared" si="0"/>
        <v>1289.52</v>
      </c>
    </row>
    <row r="14" spans="1:5" x14ac:dyDescent="0.45">
      <c r="B14" s="77" t="s">
        <v>211</v>
      </c>
      <c r="C14" s="77" t="s">
        <v>197</v>
      </c>
      <c r="D14" s="40">
        <v>107.46</v>
      </c>
      <c r="E14" s="28">
        <f t="shared" si="0"/>
        <v>1289.52</v>
      </c>
    </row>
    <row r="15" spans="1:5" x14ac:dyDescent="0.45">
      <c r="B15" s="77" t="s">
        <v>212</v>
      </c>
      <c r="C15" s="77" t="s">
        <v>197</v>
      </c>
      <c r="D15" s="40">
        <v>107.46</v>
      </c>
      <c r="E15" s="28">
        <f t="shared" si="0"/>
        <v>1289.52</v>
      </c>
    </row>
    <row r="16" spans="1:5" x14ac:dyDescent="0.45">
      <c r="B16" s="77" t="s">
        <v>213</v>
      </c>
      <c r="C16" s="77" t="s">
        <v>197</v>
      </c>
      <c r="D16" s="40">
        <v>107.46</v>
      </c>
      <c r="E16" s="28">
        <f t="shared" si="0"/>
        <v>1289.52</v>
      </c>
    </row>
    <row r="17" spans="2:5" x14ac:dyDescent="0.45">
      <c r="B17" s="77" t="s">
        <v>214</v>
      </c>
      <c r="C17" s="77" t="s">
        <v>197</v>
      </c>
      <c r="D17" s="40">
        <v>107.46</v>
      </c>
      <c r="E17" s="28">
        <f t="shared" si="0"/>
        <v>1289.52</v>
      </c>
    </row>
    <row r="18" spans="2:5" x14ac:dyDescent="0.45">
      <c r="B18" s="77" t="s">
        <v>215</v>
      </c>
      <c r="C18" s="77" t="s">
        <v>197</v>
      </c>
      <c r="D18" s="40">
        <v>107.46</v>
      </c>
      <c r="E18" s="28">
        <f t="shared" si="0"/>
        <v>1289.52</v>
      </c>
    </row>
    <row r="19" spans="2:5" x14ac:dyDescent="0.45">
      <c r="B19" s="77" t="s">
        <v>216</v>
      </c>
      <c r="C19" s="77" t="s">
        <v>197</v>
      </c>
      <c r="D19" s="40">
        <v>107.46</v>
      </c>
      <c r="E19" s="28">
        <f t="shared" si="0"/>
        <v>1289.52</v>
      </c>
    </row>
    <row r="20" spans="2:5" x14ac:dyDescent="0.45">
      <c r="B20" s="77" t="s">
        <v>217</v>
      </c>
      <c r="C20" s="77" t="s">
        <v>197</v>
      </c>
      <c r="D20" s="40">
        <v>107.46</v>
      </c>
      <c r="E20" s="28">
        <f t="shared" si="0"/>
        <v>1289.52</v>
      </c>
    </row>
    <row r="21" spans="2:5" x14ac:dyDescent="0.45">
      <c r="B21" s="77" t="s">
        <v>218</v>
      </c>
      <c r="C21" s="77" t="s">
        <v>196</v>
      </c>
      <c r="D21" s="40">
        <v>214.91</v>
      </c>
      <c r="E21" s="28">
        <f t="shared" si="0"/>
        <v>2578.92</v>
      </c>
    </row>
    <row r="22" spans="2:5" x14ac:dyDescent="0.45">
      <c r="B22" s="77" t="s">
        <v>219</v>
      </c>
      <c r="C22" s="77" t="s">
        <v>196</v>
      </c>
      <c r="D22" s="40">
        <v>214.91</v>
      </c>
      <c r="E22" s="28">
        <f t="shared" si="0"/>
        <v>2578.92</v>
      </c>
    </row>
    <row r="23" spans="2:5" x14ac:dyDescent="0.45">
      <c r="B23" s="77" t="s">
        <v>220</v>
      </c>
      <c r="C23" s="77" t="s">
        <v>196</v>
      </c>
      <c r="D23" s="40">
        <v>214.91</v>
      </c>
      <c r="E23" s="28">
        <f t="shared" si="0"/>
        <v>2578.92</v>
      </c>
    </row>
    <row r="24" spans="2:5" x14ac:dyDescent="0.45">
      <c r="B24" s="77" t="s">
        <v>221</v>
      </c>
      <c r="C24" s="77" t="s">
        <v>196</v>
      </c>
      <c r="D24" s="40">
        <v>214.91</v>
      </c>
      <c r="E24" s="28">
        <f t="shared" si="0"/>
        <v>2578.92</v>
      </c>
    </row>
    <row r="25" spans="2:5" x14ac:dyDescent="0.45">
      <c r="B25" s="77" t="s">
        <v>222</v>
      </c>
      <c r="C25" s="77" t="s">
        <v>196</v>
      </c>
      <c r="D25" s="40">
        <v>214.91</v>
      </c>
      <c r="E25" s="28">
        <f t="shared" si="0"/>
        <v>2578.92</v>
      </c>
    </row>
    <row r="26" spans="2:5" x14ac:dyDescent="0.45">
      <c r="B26" s="77" t="s">
        <v>223</v>
      </c>
      <c r="C26" s="77" t="s">
        <v>201</v>
      </c>
      <c r="D26" s="40">
        <v>343.86</v>
      </c>
      <c r="E26" s="28">
        <f t="shared" si="0"/>
        <v>4126.32</v>
      </c>
    </row>
    <row r="27" spans="2:5" x14ac:dyDescent="0.45">
      <c r="B27" s="236" t="s">
        <v>71</v>
      </c>
      <c r="C27" s="237"/>
      <c r="D27" s="237"/>
      <c r="E27" s="238">
        <f>SUM(E5:E26)</f>
        <v>32469.839999999997</v>
      </c>
    </row>
  </sheetData>
  <phoneticPr fontId="1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0C767-5737-41A9-A2FD-702D68AFEBE0}">
  <dimension ref="A1:W56"/>
  <sheetViews>
    <sheetView showGridLines="0" tabSelected="1" workbookViewId="0">
      <selection activeCell="A2" sqref="A2"/>
    </sheetView>
  </sheetViews>
  <sheetFormatPr defaultRowHeight="14.25" x14ac:dyDescent="0.45"/>
  <cols>
    <col min="2" max="2" width="10.3984375" bestFit="1" customWidth="1"/>
    <col min="3" max="3" width="14.59765625" bestFit="1" customWidth="1"/>
    <col min="4" max="4" width="15.73046875" bestFit="1" customWidth="1"/>
    <col min="5" max="5" width="15.265625" bestFit="1" customWidth="1"/>
    <col min="6" max="6" width="15.73046875" bestFit="1" customWidth="1"/>
    <col min="7" max="7" width="11.59765625" bestFit="1" customWidth="1"/>
    <col min="8" max="8" width="12.3984375" customWidth="1"/>
    <col min="9" max="9" width="15.3984375" customWidth="1"/>
    <col min="10" max="10" width="11.59765625" customWidth="1"/>
    <col min="11" max="11" width="12.59765625" bestFit="1" customWidth="1"/>
    <col min="12" max="12" width="12.3984375" customWidth="1"/>
    <col min="13" max="13" width="14.265625" bestFit="1" customWidth="1"/>
    <col min="14" max="14" width="13.86328125" customWidth="1"/>
    <col min="15" max="15" width="12.59765625" bestFit="1" customWidth="1"/>
    <col min="16" max="16" width="13.265625" customWidth="1"/>
    <col min="17" max="17" width="14.265625" bestFit="1" customWidth="1"/>
    <col min="18" max="18" width="14.3984375" bestFit="1" customWidth="1"/>
    <col min="19" max="19" width="15.86328125" customWidth="1"/>
    <col min="20" max="20" width="14.265625" bestFit="1" customWidth="1"/>
    <col min="21" max="21" width="10.59765625" bestFit="1" customWidth="1"/>
    <col min="22" max="22" width="11.59765625" bestFit="1" customWidth="1"/>
    <col min="23" max="23" width="10.73046875" customWidth="1"/>
  </cols>
  <sheetData>
    <row r="1" spans="1:23" ht="14.65" thickBot="1" x14ac:dyDescent="0.5">
      <c r="A1" s="81" t="s">
        <v>236</v>
      </c>
      <c r="O1" t="s">
        <v>141</v>
      </c>
    </row>
    <row r="2" spans="1:23" x14ac:dyDescent="0.45">
      <c r="A2" s="81" t="s">
        <v>112</v>
      </c>
      <c r="O2" s="168" t="s">
        <v>133</v>
      </c>
      <c r="P2" s="169" t="s">
        <v>134</v>
      </c>
      <c r="Q2" s="169" t="s">
        <v>135</v>
      </c>
      <c r="R2" s="170" t="s">
        <v>136</v>
      </c>
    </row>
    <row r="3" spans="1:23" x14ac:dyDescent="0.45">
      <c r="A3" s="81" t="s">
        <v>111</v>
      </c>
      <c r="O3" s="171">
        <v>0.4</v>
      </c>
      <c r="P3" s="29" t="s">
        <v>140</v>
      </c>
      <c r="Q3" s="172">
        <v>0.35</v>
      </c>
      <c r="R3" s="173">
        <v>0.05</v>
      </c>
    </row>
    <row r="4" spans="1:23" ht="14.65" thickBot="1" x14ac:dyDescent="0.5">
      <c r="O4" s="105" t="s">
        <v>142</v>
      </c>
      <c r="P4" s="127" t="s">
        <v>138</v>
      </c>
      <c r="Q4" s="127" t="s">
        <v>152</v>
      </c>
      <c r="R4" s="106" t="s">
        <v>153</v>
      </c>
    </row>
    <row r="5" spans="1:23" ht="14.65" thickBot="1" x14ac:dyDescent="0.5"/>
    <row r="6" spans="1:23" ht="14.65" thickBot="1" x14ac:dyDescent="0.5">
      <c r="B6" s="132" t="s">
        <v>113</v>
      </c>
      <c r="C6" s="122"/>
      <c r="D6" s="122"/>
      <c r="E6" s="133">
        <f>[1]Output!$B$8</f>
        <v>751178.12432747218</v>
      </c>
      <c r="I6" s="132"/>
      <c r="J6" s="122"/>
      <c r="K6" s="136" t="s">
        <v>120</v>
      </c>
      <c r="L6" s="137">
        <v>3.6299999999999999E-2</v>
      </c>
    </row>
    <row r="7" spans="1:23" ht="14.65" thickBot="1" x14ac:dyDescent="0.5"/>
    <row r="8" spans="1:23" ht="14.65" thickBot="1" x14ac:dyDescent="0.5">
      <c r="B8" s="132" t="s">
        <v>163</v>
      </c>
      <c r="C8" s="122"/>
      <c r="D8" s="122"/>
      <c r="E8" s="133">
        <f>[1]Inputs!$J$14+[1]Inputs!$K$14</f>
        <v>1568679.5338142393</v>
      </c>
      <c r="L8" s="269" t="s">
        <v>118</v>
      </c>
      <c r="M8" s="269"/>
      <c r="N8" s="269"/>
      <c r="P8" s="269" t="s">
        <v>119</v>
      </c>
      <c r="Q8" s="269"/>
      <c r="R8" s="269"/>
    </row>
    <row r="9" spans="1:23" ht="14.65" thickBot="1" x14ac:dyDescent="0.5">
      <c r="L9" s="108">
        <v>44682</v>
      </c>
      <c r="M9" s="108">
        <v>44866</v>
      </c>
      <c r="N9" s="108">
        <v>45047</v>
      </c>
      <c r="P9" s="108">
        <v>44682</v>
      </c>
      <c r="Q9" s="108">
        <v>44866</v>
      </c>
      <c r="R9" s="108">
        <v>45047</v>
      </c>
    </row>
    <row r="10" spans="1:23" ht="42.75" x14ac:dyDescent="0.45">
      <c r="B10" s="115" t="s">
        <v>9</v>
      </c>
      <c r="C10" s="156" t="s">
        <v>162</v>
      </c>
      <c r="D10" s="115" t="s">
        <v>110</v>
      </c>
      <c r="E10" s="115" t="s">
        <v>103</v>
      </c>
      <c r="F10" s="115" t="s">
        <v>104</v>
      </c>
      <c r="G10" s="115" t="s">
        <v>105</v>
      </c>
      <c r="I10" s="134" t="s">
        <v>114</v>
      </c>
      <c r="L10" s="134" t="s">
        <v>115</v>
      </c>
      <c r="M10" s="134" t="s">
        <v>116</v>
      </c>
      <c r="N10" s="134" t="s">
        <v>117</v>
      </c>
      <c r="P10" s="141" t="s">
        <v>115</v>
      </c>
      <c r="Q10" s="141" t="s">
        <v>116</v>
      </c>
      <c r="R10" s="141" t="s">
        <v>117</v>
      </c>
      <c r="T10" s="175" t="s">
        <v>139</v>
      </c>
      <c r="U10" s="176" t="s">
        <v>134</v>
      </c>
      <c r="V10" s="176" t="s">
        <v>135</v>
      </c>
      <c r="W10" s="177" t="s">
        <v>136</v>
      </c>
    </row>
    <row r="11" spans="1:23" ht="15.4" x14ac:dyDescent="0.45">
      <c r="B11" t="s">
        <v>83</v>
      </c>
      <c r="C11" s="121">
        <f>'2020 Metered Customers'!AF17</f>
        <v>107032.79954954956</v>
      </c>
      <c r="D11" s="116">
        <f>'2020 Metered Customers'!AU2+'2021 Customers'!G13</f>
        <v>1147</v>
      </c>
      <c r="E11" s="130">
        <f>C11*D11</f>
        <v>122766621.08333334</v>
      </c>
      <c r="F11" s="28">
        <f>D11*'2020 Metered Customers'!AD1047*12</f>
        <v>1034483.4827108789</v>
      </c>
      <c r="G11" s="117">
        <f>F11/($F$17-$F$16)</f>
        <v>0.68895219459175616</v>
      </c>
      <c r="I11" s="131">
        <f>$E$6*G11</f>
        <v>517525.81728473102</v>
      </c>
      <c r="L11" s="131">
        <f>$E$6*2/3*$L$6*G11</f>
        <v>12524.124778290492</v>
      </c>
      <c r="M11" s="131">
        <f>$E$6*1/3*$L$6*G11</f>
        <v>6262.062389145246</v>
      </c>
      <c r="N11">
        <v>0</v>
      </c>
      <c r="P11" s="131">
        <f>I11/3+L11</f>
        <v>185032.73053986748</v>
      </c>
      <c r="Q11" s="131">
        <f>I11/3*2+M11</f>
        <v>351279.27391229925</v>
      </c>
      <c r="R11" s="131">
        <f>I11</f>
        <v>517525.81728473102</v>
      </c>
      <c r="T11" s="178">
        <v>1</v>
      </c>
      <c r="U11" s="206">
        <v>5000</v>
      </c>
      <c r="V11" s="206">
        <v>18000</v>
      </c>
      <c r="W11" s="180" t="s">
        <v>157</v>
      </c>
    </row>
    <row r="12" spans="1:23" ht="15.4" x14ac:dyDescent="0.45">
      <c r="B12" t="s">
        <v>106</v>
      </c>
      <c r="C12" s="165">
        <f>'2020 Metered Customers'!AF20</f>
        <v>2172700</v>
      </c>
      <c r="D12" s="116">
        <f>'2020 Metered Customers'!AU3</f>
        <v>1</v>
      </c>
      <c r="E12" s="130">
        <f t="shared" ref="E12:E15" si="0">C12*D12</f>
        <v>2172700</v>
      </c>
      <c r="F12" s="28">
        <f>D12*'2020 Metered Customers'!AD1048*12</f>
        <v>15801.880999999998</v>
      </c>
      <c r="G12" s="117">
        <f t="shared" ref="G12:G15" si="1">F12/($F$17-$F$16)</f>
        <v>1.0523841874303214E-2</v>
      </c>
      <c r="I12" s="131">
        <f t="shared" ref="I12:I16" si="2">$E$6*G12</f>
        <v>7905.2797998579972</v>
      </c>
      <c r="L12" s="131">
        <f t="shared" ref="L12:L16" si="3">$E$6*2/3*$L$6*G12</f>
        <v>191.30777115656355</v>
      </c>
      <c r="M12" s="131">
        <f t="shared" ref="M12:M16" si="4">$E$6*1/3*$L$6*G12</f>
        <v>95.653885578281773</v>
      </c>
      <c r="N12">
        <v>0</v>
      </c>
      <c r="P12" s="131">
        <f t="shared" ref="P12:P16" si="5">I12/3+L12</f>
        <v>2826.4010377758959</v>
      </c>
      <c r="Q12" s="131">
        <f t="shared" ref="Q12:Q16" si="6">I12/3*2+M12</f>
        <v>5365.840418816947</v>
      </c>
      <c r="R12" s="131">
        <f t="shared" ref="R12:R16" si="7">I12</f>
        <v>7905.2797998579972</v>
      </c>
      <c r="T12" s="178">
        <v>2</v>
      </c>
      <c r="U12" s="179">
        <f>$U$11*T12</f>
        <v>10000</v>
      </c>
      <c r="V12" s="179">
        <f>$V$11*T12</f>
        <v>36000</v>
      </c>
      <c r="W12" s="180" t="s">
        <v>158</v>
      </c>
    </row>
    <row r="13" spans="1:23" ht="15.4" x14ac:dyDescent="0.45">
      <c r="B13" t="s">
        <v>84</v>
      </c>
      <c r="C13" s="121">
        <f>'2020 Metered Customers'!AF23</f>
        <v>530226.66666666663</v>
      </c>
      <c r="D13" s="116">
        <f>'2020 Metered Customers'!AU4+'2021 Customers'!G14</f>
        <v>22</v>
      </c>
      <c r="E13" s="130">
        <f t="shared" si="0"/>
        <v>11664986.666666666</v>
      </c>
      <c r="F13" s="28">
        <f>D13*'2020 Metered Customers'!AD1049*12</f>
        <v>93361.440142666674</v>
      </c>
      <c r="G13" s="117">
        <f t="shared" si="1"/>
        <v>6.2177473252624085E-2</v>
      </c>
      <c r="I13" s="131">
        <f t="shared" si="2"/>
        <v>46706.357733327728</v>
      </c>
      <c r="L13" s="131">
        <f t="shared" si="3"/>
        <v>1130.2938571465311</v>
      </c>
      <c r="M13" s="131">
        <f t="shared" si="4"/>
        <v>565.14692857326554</v>
      </c>
      <c r="N13">
        <v>0</v>
      </c>
      <c r="P13" s="131">
        <f t="shared" si="5"/>
        <v>16699.079768255775</v>
      </c>
      <c r="Q13" s="131">
        <f t="shared" si="6"/>
        <v>31702.718750791748</v>
      </c>
      <c r="R13" s="131">
        <f t="shared" si="7"/>
        <v>46706.357733327728</v>
      </c>
      <c r="T13" s="178">
        <v>3.2</v>
      </c>
      <c r="U13" s="179">
        <f t="shared" ref="U13:U15" si="8">$U$11*T13</f>
        <v>16000</v>
      </c>
      <c r="V13" s="179">
        <f t="shared" ref="V13:V15" si="9">$V$11*T13</f>
        <v>57600</v>
      </c>
      <c r="W13" s="180" t="s">
        <v>161</v>
      </c>
    </row>
    <row r="14" spans="1:23" ht="15.4" x14ac:dyDescent="0.45">
      <c r="B14" t="s">
        <v>107</v>
      </c>
      <c r="C14" s="121">
        <f>'2020 Metered Customers'!AF26</f>
        <v>1055454.8</v>
      </c>
      <c r="D14">
        <f>'2020 Metered Customers'!AW2</f>
        <v>5</v>
      </c>
      <c r="E14" s="130">
        <f t="shared" si="0"/>
        <v>5277274</v>
      </c>
      <c r="F14" s="28">
        <f>D14*'2020 Metered Customers'!AD1050*12</f>
        <v>43325.311190000008</v>
      </c>
      <c r="G14" s="117">
        <f t="shared" si="1"/>
        <v>2.8854079088340166E-2</v>
      </c>
      <c r="I14" s="131">
        <f t="shared" si="2"/>
        <v>21674.553008775903</v>
      </c>
      <c r="L14" s="131">
        <f t="shared" si="3"/>
        <v>524.52418281237692</v>
      </c>
      <c r="M14" s="131">
        <f t="shared" si="4"/>
        <v>262.26209140618846</v>
      </c>
      <c r="N14">
        <v>0</v>
      </c>
      <c r="P14" s="131">
        <f t="shared" si="5"/>
        <v>7749.3751857376783</v>
      </c>
      <c r="Q14" s="131">
        <f t="shared" si="6"/>
        <v>14711.96409725679</v>
      </c>
      <c r="R14" s="131">
        <f t="shared" si="7"/>
        <v>21674.553008775903</v>
      </c>
      <c r="T14" s="178">
        <v>6</v>
      </c>
      <c r="U14" s="179">
        <f t="shared" si="8"/>
        <v>30000</v>
      </c>
      <c r="V14" s="179">
        <f t="shared" si="9"/>
        <v>108000</v>
      </c>
      <c r="W14" s="180" t="s">
        <v>160</v>
      </c>
    </row>
    <row r="15" spans="1:23" ht="15.75" thickBot="1" x14ac:dyDescent="0.5">
      <c r="B15" t="s">
        <v>85</v>
      </c>
      <c r="C15" s="121">
        <f>'2020 Metered Customers'!AF29</f>
        <v>3491747.5</v>
      </c>
      <c r="D15">
        <f>'2020 Metered Customers'!AW3+'2021 Customers'!G15</f>
        <v>13</v>
      </c>
      <c r="E15" s="130">
        <f t="shared" si="0"/>
        <v>45392717.5</v>
      </c>
      <c r="F15" s="28">
        <f>D15*'2020 Metered Customers'!AD1051*12</f>
        <v>314559.472825</v>
      </c>
      <c r="G15" s="117">
        <f t="shared" si="1"/>
        <v>0.20949241119297632</v>
      </c>
      <c r="I15" s="131">
        <f t="shared" si="2"/>
        <v>157366.11650077949</v>
      </c>
      <c r="L15" s="131">
        <f t="shared" si="3"/>
        <v>3808.2600193188637</v>
      </c>
      <c r="M15" s="131">
        <f t="shared" si="4"/>
        <v>1904.1300096594318</v>
      </c>
      <c r="N15">
        <v>0</v>
      </c>
      <c r="P15" s="131">
        <f t="shared" si="5"/>
        <v>56263.632186245362</v>
      </c>
      <c r="Q15" s="131">
        <f t="shared" si="6"/>
        <v>106814.87434351243</v>
      </c>
      <c r="R15" s="131">
        <f t="shared" si="7"/>
        <v>157366.11650077949</v>
      </c>
      <c r="T15" s="181">
        <v>10</v>
      </c>
      <c r="U15" s="182">
        <f t="shared" si="8"/>
        <v>50000</v>
      </c>
      <c r="V15" s="182">
        <f t="shared" si="9"/>
        <v>180000</v>
      </c>
      <c r="W15" s="183" t="s">
        <v>159</v>
      </c>
    </row>
    <row r="16" spans="1:23" x14ac:dyDescent="0.45">
      <c r="B16" t="s">
        <v>78</v>
      </c>
      <c r="D16" s="41">
        <f>'2021 Customers'!B12+'2021 Customers'!B9+'2021 Customers'!B6+'2021 Customers'!B3+'2020 RTS Customers'!L2-'2021 Customers'!G13-'2021 Customers'!G14-'2021 Customers'!G15</f>
        <v>540</v>
      </c>
      <c r="E16" s="130"/>
      <c r="F16" s="28">
        <f>D16*30.2*12</f>
        <v>195696</v>
      </c>
      <c r="G16" s="117"/>
      <c r="I16" s="131">
        <f t="shared" si="2"/>
        <v>0</v>
      </c>
      <c r="L16" s="131">
        <f t="shared" si="3"/>
        <v>0</v>
      </c>
      <c r="M16" s="131">
        <f t="shared" si="4"/>
        <v>0</v>
      </c>
      <c r="N16">
        <v>0</v>
      </c>
      <c r="P16" s="131">
        <f t="shared" si="5"/>
        <v>0</v>
      </c>
      <c r="Q16" s="131">
        <f t="shared" si="6"/>
        <v>0</v>
      </c>
      <c r="R16" s="131">
        <f t="shared" si="7"/>
        <v>0</v>
      </c>
    </row>
    <row r="17" spans="2:21" x14ac:dyDescent="0.45">
      <c r="D17" s="118">
        <f t="shared" ref="D17:E17" si="10">SUM(D11:D16)</f>
        <v>1728</v>
      </c>
      <c r="E17" s="118">
        <f t="shared" si="10"/>
        <v>187274299.25</v>
      </c>
      <c r="F17" s="119">
        <f>SUM(F11:F16)</f>
        <v>1697227.5878685457</v>
      </c>
      <c r="G17" s="120">
        <f>SUM(G11:G16)</f>
        <v>1</v>
      </c>
      <c r="I17" s="135">
        <f>SUM(I11:I16)</f>
        <v>751178.12432747229</v>
      </c>
      <c r="L17" s="135">
        <f>SUM(L11:L16)</f>
        <v>18178.510608724828</v>
      </c>
      <c r="M17" s="135">
        <f t="shared" ref="M17:N17" si="11">SUM(M11:M16)</f>
        <v>9089.2553043624139</v>
      </c>
      <c r="N17" s="135">
        <f t="shared" si="11"/>
        <v>0</v>
      </c>
      <c r="P17" s="135">
        <f>SUM(P11:P16)</f>
        <v>268571.21871788218</v>
      </c>
      <c r="Q17" s="135">
        <f t="shared" ref="Q17:R17" si="12">SUM(Q11:Q16)</f>
        <v>509874.67152267718</v>
      </c>
      <c r="R17" s="135">
        <f t="shared" si="12"/>
        <v>751178.12432747229</v>
      </c>
    </row>
    <row r="18" spans="2:21" x14ac:dyDescent="0.45">
      <c r="P18" s="212">
        <f>P17/E8</f>
        <v>0.17120846733102466</v>
      </c>
      <c r="Q18" s="212">
        <f>(Q17-P17)/($E$8+P17)</f>
        <v>0.13133942248886149</v>
      </c>
      <c r="R18" s="212">
        <f>(R17-Q17)/($E$8+P17+Q17)</f>
        <v>0.10280807763052094</v>
      </c>
    </row>
    <row r="19" spans="2:21" x14ac:dyDescent="0.45">
      <c r="D19" s="111"/>
      <c r="F19" s="28"/>
      <c r="I19" s="28">
        <f>I17/3</f>
        <v>250392.70810915742</v>
      </c>
      <c r="K19" s="28"/>
      <c r="P19" s="131">
        <f>P17</f>
        <v>268571.21871788218</v>
      </c>
      <c r="Q19" s="131">
        <f>Q17-P17</f>
        <v>241303.452804795</v>
      </c>
      <c r="R19" s="131">
        <f>R17-Q17</f>
        <v>241303.45280479512</v>
      </c>
    </row>
    <row r="20" spans="2:21" x14ac:dyDescent="0.45">
      <c r="F20" s="28"/>
      <c r="I20" s="28"/>
      <c r="M20" s="28"/>
      <c r="P20" s="161"/>
    </row>
    <row r="21" spans="2:21" ht="14.65" thickBot="1" x14ac:dyDescent="0.5">
      <c r="I21" s="28"/>
      <c r="K21" s="28"/>
      <c r="M21" s="28"/>
      <c r="O21" s="28"/>
    </row>
    <row r="22" spans="2:21" ht="14.65" thickBot="1" x14ac:dyDescent="0.5">
      <c r="B22" s="138" t="s">
        <v>137</v>
      </c>
      <c r="C22" s="128"/>
      <c r="D22" s="270" t="s">
        <v>121</v>
      </c>
      <c r="E22" s="272" t="s">
        <v>165</v>
      </c>
      <c r="F22" s="272" t="s">
        <v>166</v>
      </c>
      <c r="G22" s="272" t="s">
        <v>123</v>
      </c>
      <c r="H22" s="272" t="s">
        <v>104</v>
      </c>
      <c r="I22" s="274" t="s">
        <v>122</v>
      </c>
      <c r="K22" s="28"/>
    </row>
    <row r="23" spans="2:21" ht="30.75" customHeight="1" thickBot="1" x14ac:dyDescent="0.5">
      <c r="B23" s="140"/>
      <c r="C23" s="219" t="s">
        <v>162</v>
      </c>
      <c r="D23" s="271"/>
      <c r="E23" s="273" t="s">
        <v>165</v>
      </c>
      <c r="F23" s="273"/>
      <c r="G23" s="273"/>
      <c r="H23" s="273"/>
      <c r="I23" s="275"/>
      <c r="M23" s="152" t="s">
        <v>125</v>
      </c>
      <c r="N23" s="157" t="s">
        <v>126</v>
      </c>
      <c r="O23" s="157" t="s">
        <v>127</v>
      </c>
      <c r="P23" s="157" t="s">
        <v>128</v>
      </c>
      <c r="Q23" s="157" t="s">
        <v>129</v>
      </c>
      <c r="R23" s="157" t="s">
        <v>130</v>
      </c>
      <c r="S23" s="152" t="s">
        <v>131</v>
      </c>
    </row>
    <row r="24" spans="2:21" ht="15.4" x14ac:dyDescent="0.45">
      <c r="B24" s="140" t="str">
        <f>B11</f>
        <v>1"</v>
      </c>
      <c r="C24" s="218">
        <f>C11</f>
        <v>107032.79954954956</v>
      </c>
      <c r="D24" s="142">
        <f>$C$11/12</f>
        <v>8919.399962462463</v>
      </c>
      <c r="E24" s="220">
        <f>38+(8000/1000)*2.2+(D24-8000)/1000*4.3</f>
        <v>59.553419838588596</v>
      </c>
      <c r="F24" s="143">
        <f>M24+($U$11/1000)*O24+(D24-$U$11)/1000*Q24</f>
        <v>77.142048911393516</v>
      </c>
      <c r="G24" s="144">
        <f>(F24-E24)/E24</f>
        <v>0.29534204954940446</v>
      </c>
      <c r="H24" s="145">
        <f t="shared" ref="H24:H29" si="13">F24*D11*12</f>
        <v>1061783.1612164204</v>
      </c>
      <c r="I24" s="146">
        <f t="shared" ref="I24:I29" si="14">P11+F11</f>
        <v>1219516.2132507465</v>
      </c>
      <c r="L24" s="28"/>
      <c r="M24" s="153">
        <v>38</v>
      </c>
      <c r="N24" s="167">
        <f>U11</f>
        <v>5000</v>
      </c>
      <c r="O24" s="153">
        <v>3.5</v>
      </c>
      <c r="P24" s="167">
        <f>V11</f>
        <v>18000</v>
      </c>
      <c r="Q24" s="153">
        <v>5.5217760674254714</v>
      </c>
      <c r="R24" s="167" t="str">
        <f>W11</f>
        <v>18,000+</v>
      </c>
      <c r="S24" s="153">
        <v>8</v>
      </c>
    </row>
    <row r="25" spans="2:21" ht="15.4" x14ac:dyDescent="0.45">
      <c r="B25" s="140" t="str">
        <f t="shared" ref="B25:C29" si="15">B12</f>
        <v>1.5"</v>
      </c>
      <c r="C25" s="218">
        <f t="shared" si="15"/>
        <v>2172700</v>
      </c>
      <c r="D25" s="142">
        <f>$C$12/12</f>
        <v>181058.33333333334</v>
      </c>
      <c r="E25" s="220">
        <f>76+(16000/1000)*2.2+(56000-16000)/1000*4.3+(D25-56000)/1000*7.43</f>
        <v>1212.3834166666666</v>
      </c>
      <c r="F25" s="143">
        <f>M25+($U$12/1000)*O25+($V$12-$U$12)/1000*Q25+(D25-$V$12)/1000*S25</f>
        <v>1415.0328444197289</v>
      </c>
      <c r="G25" s="144">
        <f t="shared" ref="G25:G29" si="16">(F25-E25)/E25</f>
        <v>0.16714962029935032</v>
      </c>
      <c r="H25" s="145">
        <f t="shared" si="13"/>
        <v>16980.394133036745</v>
      </c>
      <c r="I25" s="146">
        <f t="shared" si="14"/>
        <v>18628.282037775894</v>
      </c>
      <c r="L25" s="28"/>
      <c r="M25" s="162">
        <f>$M$24*T12</f>
        <v>76</v>
      </c>
      <c r="N25" s="167">
        <f>U12</f>
        <v>10000</v>
      </c>
      <c r="O25" s="162">
        <f>$O$24</f>
        <v>3.5</v>
      </c>
      <c r="P25" s="167">
        <f>V12</f>
        <v>36000</v>
      </c>
      <c r="Q25" s="162">
        <f>$Q$24</f>
        <v>5.5217760674254714</v>
      </c>
      <c r="R25" s="167" t="str">
        <f>W12</f>
        <v>36,000+</v>
      </c>
      <c r="S25" s="162">
        <f>$S$24</f>
        <v>8</v>
      </c>
      <c r="U25" s="28"/>
    </row>
    <row r="26" spans="2:21" ht="15.4" x14ac:dyDescent="0.45">
      <c r="B26" s="140" t="str">
        <f t="shared" si="15"/>
        <v>2"</v>
      </c>
      <c r="C26" s="218">
        <f t="shared" si="15"/>
        <v>530226.66666666663</v>
      </c>
      <c r="D26" s="142">
        <f>$C$13/12</f>
        <v>44185.555555555555</v>
      </c>
      <c r="E26" s="220">
        <f>121.6+(25600/1000)*2.2+(D26-25600)/1000*4.3</f>
        <v>257.83788888888887</v>
      </c>
      <c r="F26" s="143">
        <f>M26+($U$13/1000)*O26+(D26-$U$13)/1000*Q26</f>
        <v>333.23432611375773</v>
      </c>
      <c r="G26" s="144">
        <f t="shared" si="16"/>
        <v>0.29241799003931401</v>
      </c>
      <c r="H26" s="145">
        <f t="shared" si="13"/>
        <v>87973.86209403204</v>
      </c>
      <c r="I26" s="146">
        <f t="shared" si="14"/>
        <v>110060.51991092245</v>
      </c>
      <c r="L26" s="28"/>
      <c r="M26" s="162">
        <f t="shared" ref="M26:M28" si="17">$M$24*T13</f>
        <v>121.60000000000001</v>
      </c>
      <c r="N26" s="167">
        <f>U13</f>
        <v>16000</v>
      </c>
      <c r="O26" s="162">
        <f t="shared" ref="O26:O28" si="18">$O$24</f>
        <v>3.5</v>
      </c>
      <c r="P26" s="167">
        <f>V13</f>
        <v>57600</v>
      </c>
      <c r="Q26" s="162">
        <f t="shared" ref="Q26:Q28" si="19">$Q$24</f>
        <v>5.5217760674254714</v>
      </c>
      <c r="R26" s="167" t="str">
        <f>W13</f>
        <v>57,600+</v>
      </c>
      <c r="S26" s="162">
        <f t="shared" ref="S26:S28" si="20">$S$24</f>
        <v>8</v>
      </c>
    </row>
    <row r="27" spans="2:21" ht="15.4" x14ac:dyDescent="0.45">
      <c r="B27" s="140" t="str">
        <f t="shared" si="15"/>
        <v>3"</v>
      </c>
      <c r="C27" s="218">
        <f t="shared" si="15"/>
        <v>1055454.8</v>
      </c>
      <c r="D27" s="142">
        <f>$C$14/12</f>
        <v>87954.566666666666</v>
      </c>
      <c r="E27" s="220">
        <f>228+(48000/1000)*2.2+(D27-48000)/1000*4.3</f>
        <v>505.40463666666665</v>
      </c>
      <c r="F27" s="143">
        <f>M27+($U$14/1000)*O27+(D27-$U$14)/1000*Q27</f>
        <v>653.012139218014</v>
      </c>
      <c r="G27" s="144">
        <f t="shared" si="16"/>
        <v>0.29205806959919134</v>
      </c>
      <c r="H27" s="145">
        <f t="shared" si="13"/>
        <v>39180.728353080842</v>
      </c>
      <c r="I27" s="146">
        <f t="shared" si="14"/>
        <v>51074.686375737685</v>
      </c>
      <c r="L27" s="28"/>
      <c r="M27" s="162">
        <f t="shared" si="17"/>
        <v>228</v>
      </c>
      <c r="N27" s="167">
        <f>U14</f>
        <v>30000</v>
      </c>
      <c r="O27" s="162">
        <f t="shared" si="18"/>
        <v>3.5</v>
      </c>
      <c r="P27" s="167">
        <f>V14</f>
        <v>108000</v>
      </c>
      <c r="Q27" s="162">
        <f t="shared" si="19"/>
        <v>5.5217760674254714</v>
      </c>
      <c r="R27" s="167" t="str">
        <f>W14</f>
        <v>108,000+</v>
      </c>
      <c r="S27" s="162">
        <f t="shared" si="20"/>
        <v>8</v>
      </c>
    </row>
    <row r="28" spans="2:21" ht="15.4" x14ac:dyDescent="0.45">
      <c r="B28" s="140" t="str">
        <f t="shared" si="15"/>
        <v>4"</v>
      </c>
      <c r="C28" s="218">
        <f t="shared" si="15"/>
        <v>3491747.5</v>
      </c>
      <c r="D28" s="142">
        <f>$C$15/12</f>
        <v>290978.95833333331</v>
      </c>
      <c r="E28" s="220">
        <f>380+(80000/1000)*2.2+(280000-80000)/1000*4.3+(D28-280000)/1000*7.43</f>
        <v>1497.5736604166666</v>
      </c>
      <c r="F28" s="143">
        <f>M28+($U$15/1000)*O28+($V$15-$U$15)/1000*Q28+(D28-$V$15)/1000*S28</f>
        <v>2160.662555431978</v>
      </c>
      <c r="G28" s="144">
        <f t="shared" si="16"/>
        <v>0.4427754791245605</v>
      </c>
      <c r="H28" s="145">
        <f t="shared" si="13"/>
        <v>337063.35864738852</v>
      </c>
      <c r="I28" s="146">
        <f t="shared" si="14"/>
        <v>370823.10501124535</v>
      </c>
      <c r="L28" s="28"/>
      <c r="M28" s="162">
        <f t="shared" si="17"/>
        <v>380</v>
      </c>
      <c r="N28" s="167">
        <f>U15</f>
        <v>50000</v>
      </c>
      <c r="O28" s="162">
        <f t="shared" si="18"/>
        <v>3.5</v>
      </c>
      <c r="P28" s="167">
        <f>V15</f>
        <v>180000</v>
      </c>
      <c r="Q28" s="162">
        <f t="shared" si="19"/>
        <v>5.5217760674254714</v>
      </c>
      <c r="R28" s="167" t="str">
        <f>W15</f>
        <v>180,000+</v>
      </c>
      <c r="S28" s="162">
        <f t="shared" si="20"/>
        <v>8</v>
      </c>
    </row>
    <row r="29" spans="2:21" ht="15.75" thickBot="1" x14ac:dyDescent="0.5">
      <c r="B29" s="140" t="str">
        <f t="shared" si="15"/>
        <v>RTS</v>
      </c>
      <c r="C29" s="216"/>
      <c r="E29" s="143">
        <v>30.2</v>
      </c>
      <c r="F29" s="143">
        <f>E29</f>
        <v>30.2</v>
      </c>
      <c r="G29" s="144">
        <f t="shared" si="16"/>
        <v>0</v>
      </c>
      <c r="H29" s="147">
        <f t="shared" si="13"/>
        <v>195696</v>
      </c>
      <c r="I29" s="146">
        <f t="shared" si="14"/>
        <v>195696</v>
      </c>
      <c r="N29" s="41"/>
      <c r="O29" s="160"/>
      <c r="P29" s="41"/>
      <c r="Q29" s="41"/>
      <c r="R29" s="41"/>
    </row>
    <row r="30" spans="2:21" ht="14.65" thickBot="1" x14ac:dyDescent="0.5">
      <c r="B30" s="104"/>
      <c r="C30" s="29"/>
      <c r="D30">
        <v>6.75</v>
      </c>
      <c r="H30" s="148">
        <f>SUM(H24:H29)</f>
        <v>1738677.5044439584</v>
      </c>
      <c r="I30" s="149">
        <f>SUM(I24:I29)</f>
        <v>1965798.8065864281</v>
      </c>
      <c r="K30" s="187" t="s">
        <v>149</v>
      </c>
      <c r="M30" s="188">
        <v>0.4</v>
      </c>
      <c r="N30" s="158"/>
      <c r="O30" s="189">
        <v>0.2</v>
      </c>
      <c r="P30" s="158"/>
      <c r="Q30" s="189">
        <v>0.35</v>
      </c>
      <c r="R30" s="158"/>
      <c r="S30" s="188">
        <v>0.05</v>
      </c>
      <c r="T30" t="s">
        <v>150</v>
      </c>
    </row>
    <row r="31" spans="2:21" ht="15.75" thickBot="1" x14ac:dyDescent="0.5">
      <c r="B31" s="150"/>
      <c r="C31" s="217"/>
      <c r="D31" s="151"/>
      <c r="E31" s="151"/>
      <c r="F31" s="127"/>
      <c r="G31" s="127"/>
      <c r="H31" s="127"/>
      <c r="I31" s="106"/>
      <c r="K31" t="s">
        <v>147</v>
      </c>
      <c r="M31" s="28">
        <f>($F$11+$P$11)*M30</f>
        <v>487806.48530029861</v>
      </c>
      <c r="N31" s="28"/>
      <c r="O31" s="28">
        <f t="shared" ref="O31:S31" si="21">($F$11+$P$11)*O30</f>
        <v>243903.2426501493</v>
      </c>
      <c r="P31" s="28"/>
      <c r="Q31" s="28">
        <f t="shared" si="21"/>
        <v>426830.67463776126</v>
      </c>
      <c r="R31" s="28"/>
      <c r="S31" s="28">
        <f t="shared" si="21"/>
        <v>60975.810662537326</v>
      </c>
      <c r="T31" s="28">
        <f>M31+O31+Q31+S31</f>
        <v>1219516.2132507465</v>
      </c>
    </row>
    <row r="32" spans="2:21" ht="14.65" thickBot="1" x14ac:dyDescent="0.5">
      <c r="K32" t="s">
        <v>148</v>
      </c>
      <c r="M32" s="28">
        <f>M24*12*D11</f>
        <v>523032</v>
      </c>
      <c r="N32" s="41"/>
      <c r="O32" s="160">
        <f>(U11/1000)*O24*D11*12</f>
        <v>240870</v>
      </c>
      <c r="P32" s="41"/>
      <c r="Q32" s="160">
        <f>(D24-U11)/1000*Q24*12*D11</f>
        <v>297881.16121642041</v>
      </c>
      <c r="R32" s="41"/>
      <c r="S32" s="160">
        <v>0</v>
      </c>
      <c r="T32" s="28">
        <f>M32+O32+Q32+S32</f>
        <v>1061783.1612164204</v>
      </c>
    </row>
    <row r="33" spans="2:19" ht="14.65" thickBot="1" x14ac:dyDescent="0.5">
      <c r="B33" s="138" t="s">
        <v>234</v>
      </c>
      <c r="C33" s="128"/>
      <c r="D33" s="270" t="str">
        <f>D22</f>
        <v>Average Monthly Usage</v>
      </c>
      <c r="E33" s="272" t="s">
        <v>165</v>
      </c>
      <c r="F33" s="272" t="s">
        <v>124</v>
      </c>
      <c r="G33" s="139"/>
      <c r="H33" s="272" t="s">
        <v>104</v>
      </c>
      <c r="I33" s="274" t="s">
        <v>122</v>
      </c>
      <c r="N33" s="41"/>
      <c r="O33" s="41"/>
      <c r="P33" s="41"/>
      <c r="Q33" s="41"/>
      <c r="R33" s="41"/>
    </row>
    <row r="34" spans="2:19" ht="28.9" thickBot="1" x14ac:dyDescent="0.5">
      <c r="B34" s="140"/>
      <c r="C34" s="216"/>
      <c r="D34" s="271"/>
      <c r="E34" s="273"/>
      <c r="F34" s="273"/>
      <c r="G34" s="134" t="s">
        <v>123</v>
      </c>
      <c r="H34" s="273"/>
      <c r="I34" s="275"/>
      <c r="M34" s="152" t="s">
        <v>125</v>
      </c>
      <c r="N34" s="157" t="s">
        <v>126</v>
      </c>
      <c r="O34" s="157" t="s">
        <v>127</v>
      </c>
      <c r="P34" s="157" t="s">
        <v>128</v>
      </c>
      <c r="Q34" s="157" t="s">
        <v>129</v>
      </c>
      <c r="R34" s="157" t="s">
        <v>130</v>
      </c>
      <c r="S34" s="152" t="s">
        <v>131</v>
      </c>
    </row>
    <row r="35" spans="2:19" ht="15.4" x14ac:dyDescent="0.45">
      <c r="B35" s="140" t="str">
        <f>B24</f>
        <v>1"</v>
      </c>
      <c r="C35" s="216"/>
      <c r="D35" s="142">
        <f>$C$11/12</f>
        <v>8919.399962462463</v>
      </c>
      <c r="E35" s="220">
        <f>F24</f>
        <v>77.142048911393516</v>
      </c>
      <c r="F35" s="143">
        <f>M35+($U$11/1000)*O35+(D35-$U$11)/1000*Q35</f>
        <v>88.076121906372947</v>
      </c>
      <c r="G35" s="144">
        <f>(F35-E35)/E35</f>
        <v>0.1417394682832247</v>
      </c>
      <c r="H35" s="145">
        <f t="shared" ref="H35:H40" si="22">F35*D11*12</f>
        <v>1212279.7419193173</v>
      </c>
      <c r="I35" s="146">
        <f t="shared" ref="I35:I40" si="23">Q11+F11</f>
        <v>1385762.7566231783</v>
      </c>
      <c r="M35" s="153">
        <v>44</v>
      </c>
      <c r="N35" s="207">
        <f>N24</f>
        <v>5000</v>
      </c>
      <c r="O35" s="153">
        <v>4</v>
      </c>
      <c r="P35" s="207">
        <f>P24</f>
        <v>18000</v>
      </c>
      <c r="Q35" s="153">
        <v>6.1428081178136518</v>
      </c>
      <c r="R35" s="158" t="str">
        <f>R24</f>
        <v>18,000+</v>
      </c>
      <c r="S35" s="153">
        <v>9</v>
      </c>
    </row>
    <row r="36" spans="2:19" ht="15.4" x14ac:dyDescent="0.45">
      <c r="B36" s="140" t="str">
        <f t="shared" ref="B36:B40" si="24">B25</f>
        <v>1.5"</v>
      </c>
      <c r="C36" s="216"/>
      <c r="D36" s="142">
        <f>$C$12/12</f>
        <v>181058.33333333334</v>
      </c>
      <c r="E36" s="220">
        <f t="shared" ref="E36:E40" si="25">F25</f>
        <v>1415.0328444197289</v>
      </c>
      <c r="F36" s="143">
        <f>M36+($U$12/1000)*O36+($V$12-$U$12)/1000*Q36+(D36-$V$12)/1000*S36</f>
        <v>1593.238011063155</v>
      </c>
      <c r="G36" s="144">
        <f t="shared" ref="G36:G40" si="26">(F36-E36)/E36</f>
        <v>0.12593712389517273</v>
      </c>
      <c r="H36" s="145">
        <f t="shared" si="22"/>
        <v>19118.856132757861</v>
      </c>
      <c r="I36" s="146">
        <f t="shared" si="23"/>
        <v>21167.721418816946</v>
      </c>
      <c r="M36" s="162">
        <f>$M$35*T12</f>
        <v>88</v>
      </c>
      <c r="N36" s="207">
        <f t="shared" ref="N36:N39" si="27">N25</f>
        <v>10000</v>
      </c>
      <c r="O36" s="162">
        <f>$O$35</f>
        <v>4</v>
      </c>
      <c r="P36" s="208">
        <f t="shared" ref="P36:P39" si="28">P25</f>
        <v>36000</v>
      </c>
      <c r="Q36" s="162">
        <f>$Q$35</f>
        <v>6.1428081178136518</v>
      </c>
      <c r="R36" s="163" t="str">
        <f t="shared" ref="R36:R39" si="29">R25</f>
        <v>36,000+</v>
      </c>
      <c r="S36" s="162">
        <f>$S$35</f>
        <v>9</v>
      </c>
    </row>
    <row r="37" spans="2:19" ht="15.4" x14ac:dyDescent="0.45">
      <c r="B37" s="140" t="str">
        <f t="shared" si="24"/>
        <v>2"</v>
      </c>
      <c r="C37" s="216"/>
      <c r="D37" s="142">
        <f>$C$13/12</f>
        <v>44185.555555555555</v>
      </c>
      <c r="E37" s="220">
        <f t="shared" si="25"/>
        <v>333.23432611375773</v>
      </c>
      <c r="F37" s="143">
        <f>M37+($U$13/1000)*O37+(D37-$U$13)/1000*Q37</f>
        <v>377.93845947175436</v>
      </c>
      <c r="G37" s="144">
        <f t="shared" si="26"/>
        <v>0.13415224619667715</v>
      </c>
      <c r="H37" s="145">
        <f t="shared" si="22"/>
        <v>99775.753300543147</v>
      </c>
      <c r="I37" s="146">
        <f t="shared" si="23"/>
        <v>125064.15889345843</v>
      </c>
      <c r="M37" s="162">
        <f>$M$35*T13</f>
        <v>140.80000000000001</v>
      </c>
      <c r="N37" s="207">
        <f t="shared" si="27"/>
        <v>16000</v>
      </c>
      <c r="O37" s="162">
        <f t="shared" ref="O37:O39" si="30">$O$35</f>
        <v>4</v>
      </c>
      <c r="P37" s="208">
        <f t="shared" si="28"/>
        <v>57600</v>
      </c>
      <c r="Q37" s="162">
        <f t="shared" ref="Q37:Q39" si="31">$Q$35</f>
        <v>6.1428081178136518</v>
      </c>
      <c r="R37" s="163" t="str">
        <f t="shared" si="29"/>
        <v>57,600+</v>
      </c>
      <c r="S37" s="162">
        <f t="shared" ref="S37:S39" si="32">$S$35</f>
        <v>9</v>
      </c>
    </row>
    <row r="38" spans="2:19" ht="15.4" x14ac:dyDescent="0.45">
      <c r="B38" s="140" t="str">
        <f t="shared" si="24"/>
        <v>3"</v>
      </c>
      <c r="C38" s="216"/>
      <c r="D38" s="142">
        <f>$C$14/12</f>
        <v>87954.566666666666</v>
      </c>
      <c r="E38" s="220">
        <f t="shared" si="25"/>
        <v>653.012139218014</v>
      </c>
      <c r="F38" s="143">
        <f>M38+($U$14/1000)*O38+(D38-$U$14)/1000*Q38</f>
        <v>740.0037825843724</v>
      </c>
      <c r="G38" s="144">
        <f t="shared" si="26"/>
        <v>0.13321596665956537</v>
      </c>
      <c r="H38" s="145">
        <f t="shared" si="22"/>
        <v>44400.226955062346</v>
      </c>
      <c r="I38" s="146">
        <f t="shared" si="23"/>
        <v>58037.275287256794</v>
      </c>
      <c r="M38" s="162">
        <f>$M$35*T14</f>
        <v>264</v>
      </c>
      <c r="N38" s="207">
        <f t="shared" si="27"/>
        <v>30000</v>
      </c>
      <c r="O38" s="162">
        <f t="shared" si="30"/>
        <v>4</v>
      </c>
      <c r="P38" s="208">
        <f t="shared" si="28"/>
        <v>108000</v>
      </c>
      <c r="Q38" s="162">
        <f t="shared" si="31"/>
        <v>6.1428081178136518</v>
      </c>
      <c r="R38" s="163" t="str">
        <f t="shared" si="29"/>
        <v>108,000+</v>
      </c>
      <c r="S38" s="162">
        <f t="shared" si="32"/>
        <v>9</v>
      </c>
    </row>
    <row r="39" spans="2:19" ht="15.4" x14ac:dyDescent="0.45">
      <c r="B39" s="140" t="str">
        <f t="shared" si="24"/>
        <v>4"</v>
      </c>
      <c r="C39" s="216"/>
      <c r="D39" s="142">
        <f>$C$15/12</f>
        <v>290978.95833333331</v>
      </c>
      <c r="E39" s="220">
        <f t="shared" si="25"/>
        <v>2160.662555431978</v>
      </c>
      <c r="F39" s="143">
        <f>M39+($U$15/1000)*O39+($V$15-$U$15)/1000*Q39+(D39-$V$15)/1000*S39</f>
        <v>2437.3756803157748</v>
      </c>
      <c r="G39" s="144">
        <f t="shared" si="26"/>
        <v>0.1280686445868795</v>
      </c>
      <c r="H39" s="145">
        <f t="shared" si="22"/>
        <v>380230.60612926085</v>
      </c>
      <c r="I39" s="146">
        <f t="shared" si="23"/>
        <v>421374.34716851241</v>
      </c>
      <c r="M39" s="162">
        <f>$M$35*T15</f>
        <v>440</v>
      </c>
      <c r="N39" s="207">
        <f t="shared" si="27"/>
        <v>50000</v>
      </c>
      <c r="O39" s="162">
        <f t="shared" si="30"/>
        <v>4</v>
      </c>
      <c r="P39" s="208">
        <f t="shared" si="28"/>
        <v>180000</v>
      </c>
      <c r="Q39" s="162">
        <f t="shared" si="31"/>
        <v>6.1428081178136518</v>
      </c>
      <c r="R39" s="163" t="str">
        <f t="shared" si="29"/>
        <v>180,000+</v>
      </c>
      <c r="S39" s="162">
        <f t="shared" si="32"/>
        <v>9</v>
      </c>
    </row>
    <row r="40" spans="2:19" ht="15.75" thickBot="1" x14ac:dyDescent="0.5">
      <c r="B40" s="140" t="str">
        <f t="shared" si="24"/>
        <v>RTS</v>
      </c>
      <c r="C40" s="216"/>
      <c r="D40" s="184"/>
      <c r="E40" s="220">
        <f t="shared" si="25"/>
        <v>30.2</v>
      </c>
      <c r="F40" s="143">
        <f>E40</f>
        <v>30.2</v>
      </c>
      <c r="G40" s="144">
        <f t="shared" si="26"/>
        <v>0</v>
      </c>
      <c r="H40" s="145">
        <f t="shared" si="22"/>
        <v>195696</v>
      </c>
      <c r="I40" s="146">
        <f t="shared" si="23"/>
        <v>195696</v>
      </c>
      <c r="N40" s="41"/>
      <c r="O40" s="41"/>
      <c r="P40" s="41"/>
      <c r="Q40" s="41"/>
      <c r="R40" s="41"/>
    </row>
    <row r="41" spans="2:19" ht="14.65" thickBot="1" x14ac:dyDescent="0.5">
      <c r="B41" s="104"/>
      <c r="C41" s="29"/>
      <c r="D41" s="41"/>
      <c r="E41" s="41"/>
      <c r="F41" s="41"/>
      <c r="G41" s="41"/>
      <c r="H41" s="185">
        <f>SUM(H35:H40)</f>
        <v>1951501.1844369415</v>
      </c>
      <c r="I41" s="186">
        <f>SUM(I35:I40)</f>
        <v>2207102.2593912231</v>
      </c>
      <c r="K41" s="187" t="s">
        <v>149</v>
      </c>
      <c r="M41" s="188">
        <v>0.4</v>
      </c>
      <c r="N41" s="158"/>
      <c r="O41" s="189">
        <v>0.2</v>
      </c>
      <c r="P41" s="158"/>
      <c r="Q41" s="189">
        <v>0.35</v>
      </c>
      <c r="R41" s="158"/>
      <c r="S41" s="188">
        <v>0.05</v>
      </c>
    </row>
    <row r="42" spans="2:19" ht="15.75" thickBot="1" x14ac:dyDescent="0.5">
      <c r="B42" s="150"/>
      <c r="C42" s="217"/>
      <c r="D42" s="151"/>
      <c r="E42" s="151"/>
      <c r="F42" s="127"/>
      <c r="G42" s="127"/>
      <c r="H42" s="127"/>
      <c r="I42" s="106"/>
      <c r="K42" t="s">
        <v>147</v>
      </c>
      <c r="M42" s="28">
        <f>($F$11+$Q$11)*M41</f>
        <v>554305.10264927137</v>
      </c>
      <c r="N42" s="28"/>
      <c r="O42" s="28">
        <f>($F$11+$Q$11)*O41</f>
        <v>277152.55132463569</v>
      </c>
      <c r="P42" s="28"/>
      <c r="Q42" s="28">
        <f>($F$11+$Q$11)*Q41</f>
        <v>485016.96481811238</v>
      </c>
      <c r="R42" s="28"/>
      <c r="S42" s="28">
        <f>($F$11+$Q$11)*S41</f>
        <v>69288.137831158921</v>
      </c>
    </row>
    <row r="43" spans="2:19" ht="14.65" thickBot="1" x14ac:dyDescent="0.5">
      <c r="K43" t="s">
        <v>148</v>
      </c>
      <c r="M43" s="28">
        <f>M35*12*$D$11</f>
        <v>605616</v>
      </c>
      <c r="N43" s="41"/>
      <c r="O43" s="160">
        <f>($U$11/1000)*O35*$D$11*12</f>
        <v>275280</v>
      </c>
      <c r="P43" s="41"/>
      <c r="Q43" s="160">
        <f>(D35-$U$11)/1000*Q35*12*$D$11</f>
        <v>331383.74191931711</v>
      </c>
      <c r="R43" s="41"/>
      <c r="S43" s="160">
        <v>0</v>
      </c>
    </row>
    <row r="44" spans="2:19" ht="15.75" thickBot="1" x14ac:dyDescent="0.5">
      <c r="B44" s="138" t="s">
        <v>235</v>
      </c>
      <c r="C44" s="128"/>
      <c r="D44" s="270" t="str">
        <f>D33</f>
        <v>Average Monthly Usage</v>
      </c>
      <c r="E44" s="210"/>
      <c r="F44" s="272" t="s">
        <v>124</v>
      </c>
      <c r="G44" s="139"/>
      <c r="H44" s="272" t="s">
        <v>104</v>
      </c>
      <c r="I44" s="274" t="s">
        <v>122</v>
      </c>
      <c r="N44" s="41"/>
      <c r="O44" s="41"/>
      <c r="P44" s="41"/>
      <c r="Q44" s="41"/>
      <c r="R44" s="41"/>
    </row>
    <row r="45" spans="2:19" ht="28.9" thickBot="1" x14ac:dyDescent="0.5">
      <c r="B45" s="140"/>
      <c r="C45" s="216"/>
      <c r="D45" s="271"/>
      <c r="E45" s="211"/>
      <c r="F45" s="273"/>
      <c r="G45" s="134" t="s">
        <v>123</v>
      </c>
      <c r="H45" s="273"/>
      <c r="I45" s="275"/>
      <c r="M45" s="152" t="s">
        <v>125</v>
      </c>
      <c r="N45" s="157" t="s">
        <v>126</v>
      </c>
      <c r="O45" s="157" t="s">
        <v>127</v>
      </c>
      <c r="P45" s="157" t="s">
        <v>128</v>
      </c>
      <c r="Q45" s="157" t="s">
        <v>129</v>
      </c>
      <c r="R45" s="157" t="s">
        <v>130</v>
      </c>
      <c r="S45" s="152" t="s">
        <v>131</v>
      </c>
    </row>
    <row r="46" spans="2:19" ht="15.4" x14ac:dyDescent="0.45">
      <c r="B46" s="140" t="str">
        <f>B35</f>
        <v>1"</v>
      </c>
      <c r="C46" s="216"/>
      <c r="D46" s="142">
        <f>$C$11/12</f>
        <v>8919.399962462463</v>
      </c>
      <c r="E46" s="220">
        <f>F35</f>
        <v>88.076121906372947</v>
      </c>
      <c r="F46" s="143">
        <f>M46+($U$11/1000)*O46+(D46-$U$11)/1000*Q46</f>
        <v>99.868591040183247</v>
      </c>
      <c r="G46" s="144">
        <f>(F46-E46)/E46</f>
        <v>0.13388951373615179</v>
      </c>
      <c r="H46" s="145">
        <f t="shared" ref="H46:H51" si="33">F46*D11*12</f>
        <v>1374591.2870770821</v>
      </c>
      <c r="I46" s="146">
        <f>R11+F11</f>
        <v>1552009.29999561</v>
      </c>
      <c r="M46" s="153">
        <v>45</v>
      </c>
      <c r="N46" s="207">
        <f>N35</f>
        <v>5000</v>
      </c>
      <c r="O46" s="153">
        <v>4.5</v>
      </c>
      <c r="P46" s="207">
        <f>P35</f>
        <v>18000</v>
      </c>
      <c r="Q46" s="153">
        <v>8.2585577767487788</v>
      </c>
      <c r="R46" s="158" t="str">
        <f>R35</f>
        <v>18,000+</v>
      </c>
      <c r="S46" s="153">
        <v>10</v>
      </c>
    </row>
    <row r="47" spans="2:19" ht="15.4" x14ac:dyDescent="0.45">
      <c r="B47" s="140" t="str">
        <f t="shared" ref="B47:B51" si="34">B36</f>
        <v>1.5"</v>
      </c>
      <c r="C47" s="216"/>
      <c r="D47" s="142">
        <f>$C$12/12</f>
        <v>181058.33333333334</v>
      </c>
      <c r="E47" s="220">
        <f t="shared" ref="E47:E51" si="35">F36</f>
        <v>1593.238011063155</v>
      </c>
      <c r="F47" s="143">
        <f>M47+($U$12/1000)*O47+($V$12-$U$12)/1000*Q47+(D47-$V$12)/1000*S47</f>
        <v>1800.3058355288017</v>
      </c>
      <c r="G47" s="144">
        <f t="shared" ref="G47:G51" si="36">(F47-E47)/E47</f>
        <v>0.12996666099340173</v>
      </c>
      <c r="H47" s="145">
        <f t="shared" si="33"/>
        <v>21603.670026345622</v>
      </c>
      <c r="I47" s="146">
        <f>R12+F12</f>
        <v>23707.160799857993</v>
      </c>
      <c r="M47" s="162">
        <f>$M$46*T12</f>
        <v>90</v>
      </c>
      <c r="N47" s="207">
        <f t="shared" ref="N47:N50" si="37">N36</f>
        <v>10000</v>
      </c>
      <c r="O47" s="162">
        <f>$O$46</f>
        <v>4.5</v>
      </c>
      <c r="P47" s="208">
        <f t="shared" ref="P47:P50" si="38">P36</f>
        <v>36000</v>
      </c>
      <c r="Q47" s="162">
        <f>$Q$46</f>
        <v>8.2585577767487788</v>
      </c>
      <c r="R47" s="163" t="str">
        <f t="shared" ref="R47:R50" si="39">R36</f>
        <v>36,000+</v>
      </c>
      <c r="S47" s="162">
        <f>$S$46</f>
        <v>10</v>
      </c>
    </row>
    <row r="48" spans="2:19" ht="15.4" x14ac:dyDescent="0.45">
      <c r="B48" s="140" t="str">
        <f t="shared" si="34"/>
        <v>2"</v>
      </c>
      <c r="C48" s="216"/>
      <c r="D48" s="142">
        <f>$C$13/12</f>
        <v>44185.555555555555</v>
      </c>
      <c r="E48" s="220">
        <f t="shared" si="35"/>
        <v>377.93845947175436</v>
      </c>
      <c r="F48" s="143">
        <f>M48+($U$13/1000)*O48+(D48-$U$13)/1000*Q48</f>
        <v>448.77203902531812</v>
      </c>
      <c r="G48" s="144">
        <f t="shared" si="36"/>
        <v>0.18742093528287135</v>
      </c>
      <c r="H48" s="145">
        <f t="shared" si="33"/>
        <v>118475.81830268397</v>
      </c>
      <c r="I48" s="146">
        <f t="shared" ref="I48:I51" si="40">R13+F13</f>
        <v>140067.79787599441</v>
      </c>
      <c r="M48" s="162">
        <f t="shared" ref="M48:M50" si="41">$M$46*T13</f>
        <v>144</v>
      </c>
      <c r="N48" s="207">
        <f t="shared" si="37"/>
        <v>16000</v>
      </c>
      <c r="O48" s="162">
        <f t="shared" ref="O48:O50" si="42">$O$46</f>
        <v>4.5</v>
      </c>
      <c r="P48" s="208">
        <f t="shared" si="38"/>
        <v>57600</v>
      </c>
      <c r="Q48" s="162">
        <f t="shared" ref="Q48:Q50" si="43">$Q$46</f>
        <v>8.2585577767487788</v>
      </c>
      <c r="R48" s="163" t="str">
        <f t="shared" si="39"/>
        <v>57,600+</v>
      </c>
      <c r="S48" s="162">
        <f t="shared" ref="S48:S50" si="44">$S$46</f>
        <v>10</v>
      </c>
    </row>
    <row r="49" spans="2:19" ht="15.4" x14ac:dyDescent="0.45">
      <c r="B49" s="140" t="str">
        <f t="shared" si="34"/>
        <v>3"</v>
      </c>
      <c r="C49" s="216"/>
      <c r="D49" s="142">
        <f>$C$14/12</f>
        <v>87954.566666666666</v>
      </c>
      <c r="E49" s="220">
        <f t="shared" si="35"/>
        <v>740.0037825843724</v>
      </c>
      <c r="F49" s="143">
        <f>M49+($U$14/1000)*O49+(D49-$U$14)/1000*Q49</f>
        <v>883.62113724310552</v>
      </c>
      <c r="G49" s="144">
        <f t="shared" si="36"/>
        <v>0.19407651425397737</v>
      </c>
      <c r="H49" s="145">
        <f t="shared" si="33"/>
        <v>53017.268234586329</v>
      </c>
      <c r="I49" s="146">
        <f t="shared" si="40"/>
        <v>64999.864198775911</v>
      </c>
      <c r="M49" s="162">
        <f t="shared" si="41"/>
        <v>270</v>
      </c>
      <c r="N49" s="207">
        <f t="shared" si="37"/>
        <v>30000</v>
      </c>
      <c r="O49" s="162">
        <f t="shared" si="42"/>
        <v>4.5</v>
      </c>
      <c r="P49" s="208">
        <f t="shared" si="38"/>
        <v>108000</v>
      </c>
      <c r="Q49" s="162">
        <f t="shared" si="43"/>
        <v>8.2585577767487788</v>
      </c>
      <c r="R49" s="163" t="str">
        <f t="shared" si="39"/>
        <v>108,000+</v>
      </c>
      <c r="S49" s="162">
        <f t="shared" si="44"/>
        <v>10</v>
      </c>
    </row>
    <row r="50" spans="2:19" ht="15.4" x14ac:dyDescent="0.45">
      <c r="B50" s="140" t="str">
        <f t="shared" si="34"/>
        <v>4"</v>
      </c>
      <c r="C50" s="216"/>
      <c r="D50" s="142">
        <f>$C$15/12</f>
        <v>290978.95833333331</v>
      </c>
      <c r="E50" s="220">
        <f t="shared" si="35"/>
        <v>2437.3756803157748</v>
      </c>
      <c r="F50" s="143">
        <f>M50+($U$15/1000)*O50+($V$15-$U$15)/1000*Q50+(D50-$V$15)/1000*S50</f>
        <v>2858.4020943106743</v>
      </c>
      <c r="G50" s="144">
        <f t="shared" si="36"/>
        <v>0.1727375953551622</v>
      </c>
      <c r="H50" s="145">
        <f t="shared" si="33"/>
        <v>445910.72671246523</v>
      </c>
      <c r="I50" s="146">
        <f t="shared" si="40"/>
        <v>471925.58932577947</v>
      </c>
      <c r="M50" s="162">
        <f t="shared" si="41"/>
        <v>450</v>
      </c>
      <c r="N50" s="207">
        <f t="shared" si="37"/>
        <v>50000</v>
      </c>
      <c r="O50" s="162">
        <f t="shared" si="42"/>
        <v>4.5</v>
      </c>
      <c r="P50" s="208">
        <f t="shared" si="38"/>
        <v>180000</v>
      </c>
      <c r="Q50" s="162">
        <f t="shared" si="43"/>
        <v>8.2585577767487788</v>
      </c>
      <c r="R50" s="163" t="str">
        <f t="shared" si="39"/>
        <v>180,000+</v>
      </c>
      <c r="S50" s="162">
        <f t="shared" si="44"/>
        <v>10</v>
      </c>
    </row>
    <row r="51" spans="2:19" ht="15.75" thickBot="1" x14ac:dyDescent="0.5">
      <c r="B51" s="140" t="str">
        <f t="shared" si="34"/>
        <v>RTS</v>
      </c>
      <c r="C51" s="216"/>
      <c r="D51" s="184"/>
      <c r="E51" s="220">
        <f t="shared" si="35"/>
        <v>30.2</v>
      </c>
      <c r="F51" s="143">
        <f>E51</f>
        <v>30.2</v>
      </c>
      <c r="G51" s="144">
        <f t="shared" si="36"/>
        <v>0</v>
      </c>
      <c r="H51" s="145">
        <f t="shared" si="33"/>
        <v>195696</v>
      </c>
      <c r="I51" s="146">
        <f t="shared" si="40"/>
        <v>195696</v>
      </c>
      <c r="N51" s="41"/>
      <c r="O51" s="41"/>
      <c r="P51" s="41"/>
      <c r="Q51" s="41"/>
      <c r="R51" s="41"/>
    </row>
    <row r="52" spans="2:19" ht="14.65" thickBot="1" x14ac:dyDescent="0.5">
      <c r="B52" s="104"/>
      <c r="C52" s="29"/>
      <c r="D52" s="41"/>
      <c r="E52" s="41"/>
      <c r="F52" s="41"/>
      <c r="G52" s="41"/>
      <c r="H52" s="185">
        <f>SUM(H46:H51)</f>
        <v>2209294.7703531636</v>
      </c>
      <c r="I52" s="186">
        <f>SUM(I46:I51)</f>
        <v>2448405.7121960176</v>
      </c>
      <c r="K52" s="187" t="s">
        <v>149</v>
      </c>
      <c r="M52" s="188">
        <v>0.4</v>
      </c>
      <c r="N52" s="158"/>
      <c r="O52" s="189">
        <v>0.2</v>
      </c>
      <c r="P52" s="158"/>
      <c r="Q52" s="189">
        <v>0.35</v>
      </c>
      <c r="R52" s="158"/>
      <c r="S52" s="188">
        <v>0.05</v>
      </c>
    </row>
    <row r="53" spans="2:19" ht="15.75" thickBot="1" x14ac:dyDescent="0.5">
      <c r="B53" s="150"/>
      <c r="C53" s="217"/>
      <c r="D53" s="151"/>
      <c r="E53" s="151"/>
      <c r="F53" s="127"/>
      <c r="G53" s="127"/>
      <c r="H53" s="127"/>
      <c r="I53" s="106"/>
      <c r="K53" t="s">
        <v>147</v>
      </c>
      <c r="M53" s="28">
        <f>($F$11+$R$11)*M52</f>
        <v>620803.71999824408</v>
      </c>
      <c r="N53" s="28"/>
      <c r="O53" s="28">
        <f>($F$11+$R$11)*O52</f>
        <v>310401.85999912204</v>
      </c>
      <c r="P53" s="28"/>
      <c r="Q53" s="28">
        <f>($F$11+$R$11)*Q52</f>
        <v>543203.25499846344</v>
      </c>
      <c r="R53" s="28"/>
      <c r="S53" s="28">
        <f>($F$11+$R$11)*S52</f>
        <v>77600.46499978051</v>
      </c>
    </row>
    <row r="54" spans="2:19" x14ac:dyDescent="0.45">
      <c r="I54" t="s">
        <v>148</v>
      </c>
      <c r="K54" s="28">
        <f>M46*12*$D$11</f>
        <v>619380</v>
      </c>
      <c r="L54" s="41"/>
      <c r="M54" s="28">
        <f>M46*12*$D$11</f>
        <v>619380</v>
      </c>
      <c r="N54" s="41"/>
      <c r="O54" s="160">
        <f>($U$11/1000)*O46*$D$11*12</f>
        <v>309690</v>
      </c>
      <c r="P54" s="41"/>
      <c r="Q54" s="160">
        <f>(D46-$U$11)/1000*Q46*12*$D$11</f>
        <v>445521.2870770822</v>
      </c>
      <c r="S54" s="160">
        <v>0</v>
      </c>
    </row>
    <row r="55" spans="2:19" x14ac:dyDescent="0.45">
      <c r="L55" s="41"/>
      <c r="M55" s="41"/>
      <c r="N55" s="41"/>
      <c r="O55" s="41"/>
      <c r="P55" s="41"/>
    </row>
    <row r="56" spans="2:19" x14ac:dyDescent="0.45">
      <c r="L56" s="41"/>
      <c r="M56" s="41"/>
      <c r="N56" s="41"/>
      <c r="O56" s="41"/>
      <c r="P56" s="41"/>
    </row>
  </sheetData>
  <mergeCells count="17">
    <mergeCell ref="D44:D45"/>
    <mergeCell ref="F44:F45"/>
    <mergeCell ref="H44:H45"/>
    <mergeCell ref="I44:I45"/>
    <mergeCell ref="E22:E23"/>
    <mergeCell ref="E33:E34"/>
    <mergeCell ref="D33:D34"/>
    <mergeCell ref="F33:F34"/>
    <mergeCell ref="H33:H34"/>
    <mergeCell ref="I33:I34"/>
    <mergeCell ref="L8:N8"/>
    <mergeCell ref="P8:R8"/>
    <mergeCell ref="D22:D23"/>
    <mergeCell ref="F22:F23"/>
    <mergeCell ref="H22:H23"/>
    <mergeCell ref="I22:I23"/>
    <mergeCell ref="G22:G23"/>
  </mergeCells>
  <phoneticPr fontId="12"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5689B-1A00-4731-B1A2-1267C0212F84}">
  <dimension ref="B2:K30"/>
  <sheetViews>
    <sheetView showGridLines="0" workbookViewId="0">
      <selection activeCell="P13" sqref="P13"/>
    </sheetView>
  </sheetViews>
  <sheetFormatPr defaultRowHeight="14.25" outlineLevelRow="1" outlineLevelCol="1" x14ac:dyDescent="0.45"/>
  <cols>
    <col min="3" max="3" width="9.59765625" bestFit="1" customWidth="1"/>
    <col min="4" max="4" width="10.3984375" customWidth="1"/>
    <col min="6" max="6" width="10.3984375" customWidth="1"/>
    <col min="8" max="8" width="10.3984375" customWidth="1"/>
    <col min="10" max="10" width="9.1328125" hidden="1" customWidth="1" outlineLevel="1"/>
    <col min="11" max="11" width="11.265625" bestFit="1" customWidth="1" collapsed="1"/>
  </cols>
  <sheetData>
    <row r="2" spans="2:11" ht="14.65" thickBot="1" x14ac:dyDescent="0.5">
      <c r="B2" t="s">
        <v>189</v>
      </c>
    </row>
    <row r="3" spans="2:11" ht="29.25" thickBot="1" x14ac:dyDescent="0.5">
      <c r="B3" s="222" t="s">
        <v>9</v>
      </c>
      <c r="C3" s="223" t="s">
        <v>125</v>
      </c>
      <c r="D3" s="223" t="s">
        <v>170</v>
      </c>
      <c r="E3" s="223" t="s">
        <v>171</v>
      </c>
      <c r="F3" s="223" t="s">
        <v>172</v>
      </c>
      <c r="G3" s="223" t="s">
        <v>173</v>
      </c>
      <c r="H3" s="223" t="s">
        <v>174</v>
      </c>
      <c r="I3" s="223" t="s">
        <v>175</v>
      </c>
      <c r="K3" s="222" t="s">
        <v>226</v>
      </c>
    </row>
    <row r="4" spans="2:11" ht="34.5" customHeight="1" thickBot="1" x14ac:dyDescent="0.5">
      <c r="B4" s="224" t="s">
        <v>176</v>
      </c>
      <c r="C4" s="229">
        <f>'Rate Design'!M24</f>
        <v>38</v>
      </c>
      <c r="D4" s="225">
        <v>5000</v>
      </c>
      <c r="E4" s="229">
        <f>'Rate Design'!O24</f>
        <v>3.5</v>
      </c>
      <c r="F4" s="226" t="s">
        <v>177</v>
      </c>
      <c r="G4" s="229">
        <f>'Rate Design'!Q24</f>
        <v>5.5217760674254714</v>
      </c>
      <c r="H4" s="226" t="s">
        <v>178</v>
      </c>
      <c r="I4" s="229">
        <f>'Rate Design'!S24</f>
        <v>8</v>
      </c>
      <c r="K4" s="239">
        <f>'Rate Design'!F24</f>
        <v>77.142048911393516</v>
      </c>
    </row>
    <row r="5" spans="2:11" ht="34.5" customHeight="1" thickBot="1" x14ac:dyDescent="0.5">
      <c r="B5" s="230" t="s">
        <v>106</v>
      </c>
      <c r="C5" s="229">
        <f>'Rate Design'!M25</f>
        <v>76</v>
      </c>
      <c r="D5" s="231">
        <v>10000</v>
      </c>
      <c r="E5" s="229">
        <f>'Rate Design'!O25</f>
        <v>3.5</v>
      </c>
      <c r="F5" s="230" t="s">
        <v>179</v>
      </c>
      <c r="G5" s="229">
        <f>'Rate Design'!Q25</f>
        <v>5.5217760674254714</v>
      </c>
      <c r="H5" s="230" t="s">
        <v>192</v>
      </c>
      <c r="I5" s="229">
        <f>'Rate Design'!S25</f>
        <v>8</v>
      </c>
      <c r="K5" s="239">
        <f>'Rate Design'!F25</f>
        <v>1415.0328444197289</v>
      </c>
    </row>
    <row r="6" spans="2:11" ht="34.5" customHeight="1" thickBot="1" x14ac:dyDescent="0.5">
      <c r="B6" s="232" t="s">
        <v>180</v>
      </c>
      <c r="C6" s="229">
        <f>'Rate Design'!M26</f>
        <v>121.60000000000001</v>
      </c>
      <c r="D6" s="233">
        <v>16000</v>
      </c>
      <c r="E6" s="229">
        <f>'Rate Design'!O26</f>
        <v>3.5</v>
      </c>
      <c r="F6" s="234" t="s">
        <v>181</v>
      </c>
      <c r="G6" s="229">
        <f>'Rate Design'!Q26</f>
        <v>5.5217760674254714</v>
      </c>
      <c r="H6" s="234" t="s">
        <v>182</v>
      </c>
      <c r="I6" s="229">
        <f>'Rate Design'!S26</f>
        <v>8</v>
      </c>
      <c r="K6" s="239">
        <f>'Rate Design'!F26</f>
        <v>333.23432611375773</v>
      </c>
    </row>
    <row r="7" spans="2:11" ht="34.5" customHeight="1" thickBot="1" x14ac:dyDescent="0.5">
      <c r="B7" s="224" t="s">
        <v>183</v>
      </c>
      <c r="C7" s="229">
        <f>'Rate Design'!M27</f>
        <v>228</v>
      </c>
      <c r="D7" s="225">
        <v>30000</v>
      </c>
      <c r="E7" s="229">
        <f>'Rate Design'!O27</f>
        <v>3.5</v>
      </c>
      <c r="F7" s="226" t="s">
        <v>184</v>
      </c>
      <c r="G7" s="229">
        <f>'Rate Design'!Q27</f>
        <v>5.5217760674254714</v>
      </c>
      <c r="H7" s="226" t="s">
        <v>185</v>
      </c>
      <c r="I7" s="229">
        <f>'Rate Design'!S27</f>
        <v>8</v>
      </c>
      <c r="K7" s="239">
        <f>'Rate Design'!F27</f>
        <v>653.012139218014</v>
      </c>
    </row>
    <row r="8" spans="2:11" ht="34.5" customHeight="1" thickBot="1" x14ac:dyDescent="0.5">
      <c r="B8" s="224" t="s">
        <v>186</v>
      </c>
      <c r="C8" s="229">
        <f>'Rate Design'!M28</f>
        <v>380</v>
      </c>
      <c r="D8" s="225">
        <v>50000</v>
      </c>
      <c r="E8" s="229">
        <f>'Rate Design'!O28</f>
        <v>3.5</v>
      </c>
      <c r="F8" s="226" t="s">
        <v>187</v>
      </c>
      <c r="G8" s="229">
        <f>'Rate Design'!Q28</f>
        <v>5.5217760674254714</v>
      </c>
      <c r="H8" s="226" t="s">
        <v>188</v>
      </c>
      <c r="I8" s="229">
        <f>'Rate Design'!S28</f>
        <v>8</v>
      </c>
      <c r="K8" s="239">
        <f>'Rate Design'!F28</f>
        <v>2160.662555431978</v>
      </c>
    </row>
    <row r="9" spans="2:11" ht="17.25" hidden="1" customHeight="1" outlineLevel="1" thickBot="1" x14ac:dyDescent="0.5">
      <c r="B9" s="245"/>
      <c r="C9" s="246"/>
      <c r="D9" s="247"/>
      <c r="E9" s="246"/>
      <c r="F9" s="245"/>
      <c r="G9" s="246"/>
      <c r="H9" s="245"/>
      <c r="I9" s="246"/>
      <c r="J9" s="29"/>
      <c r="K9" s="246"/>
    </row>
    <row r="10" spans="2:11" ht="34.5" customHeight="1" collapsed="1" thickBot="1" x14ac:dyDescent="0.5">
      <c r="B10" s="232" t="s">
        <v>22</v>
      </c>
      <c r="C10" s="240">
        <f>'2021 Customers'!G3</f>
        <v>30.2</v>
      </c>
      <c r="D10" s="242"/>
      <c r="E10" s="243"/>
      <c r="F10" s="244"/>
      <c r="G10" s="243"/>
      <c r="H10" s="244"/>
      <c r="I10" s="243"/>
      <c r="K10" s="241">
        <f>C10</f>
        <v>30.2</v>
      </c>
    </row>
    <row r="12" spans="2:11" ht="15.75" thickBot="1" x14ac:dyDescent="0.5">
      <c r="B12" s="228" t="s">
        <v>190</v>
      </c>
    </row>
    <row r="13" spans="2:11" ht="29.25" thickBot="1" x14ac:dyDescent="0.5">
      <c r="B13" s="222" t="s">
        <v>9</v>
      </c>
      <c r="C13" s="223" t="s">
        <v>125</v>
      </c>
      <c r="D13" s="223" t="s">
        <v>170</v>
      </c>
      <c r="E13" s="223" t="s">
        <v>171</v>
      </c>
      <c r="F13" s="223" t="s">
        <v>172</v>
      </c>
      <c r="G13" s="223" t="s">
        <v>173</v>
      </c>
      <c r="H13" s="223" t="s">
        <v>174</v>
      </c>
      <c r="I13" s="223" t="s">
        <v>175</v>
      </c>
      <c r="K13" s="222" t="s">
        <v>226</v>
      </c>
    </row>
    <row r="14" spans="2:11" ht="31.15" thickBot="1" x14ac:dyDescent="0.5">
      <c r="B14" s="224" t="s">
        <v>176</v>
      </c>
      <c r="C14" s="229">
        <f>'Rate Design'!M35</f>
        <v>44</v>
      </c>
      <c r="D14" s="225">
        <v>5000</v>
      </c>
      <c r="E14" s="229">
        <f>'Rate Design'!O35</f>
        <v>4</v>
      </c>
      <c r="F14" s="226" t="s">
        <v>177</v>
      </c>
      <c r="G14" s="229">
        <f>'Rate Design'!Q35</f>
        <v>6.1428081178136518</v>
      </c>
      <c r="H14" s="226" t="s">
        <v>178</v>
      </c>
      <c r="I14" s="229">
        <f>'Rate Design'!S35</f>
        <v>9</v>
      </c>
      <c r="K14" s="239">
        <f>'Rate Design'!F35</f>
        <v>88.076121906372947</v>
      </c>
    </row>
    <row r="15" spans="2:11" ht="31.15" thickBot="1" x14ac:dyDescent="0.5">
      <c r="B15" s="230" t="s">
        <v>106</v>
      </c>
      <c r="C15" s="229">
        <f>'Rate Design'!M36</f>
        <v>88</v>
      </c>
      <c r="D15" s="231">
        <v>10000</v>
      </c>
      <c r="E15" s="229">
        <f>'Rate Design'!O36</f>
        <v>4</v>
      </c>
      <c r="F15" s="230" t="s">
        <v>179</v>
      </c>
      <c r="G15" s="229">
        <f>'Rate Design'!Q36</f>
        <v>6.1428081178136518</v>
      </c>
      <c r="H15" s="227" t="s">
        <v>192</v>
      </c>
      <c r="I15" s="229">
        <f>'Rate Design'!S36</f>
        <v>9</v>
      </c>
      <c r="K15" s="239">
        <f>'Rate Design'!F36</f>
        <v>1593.238011063155</v>
      </c>
    </row>
    <row r="16" spans="2:11" ht="31.15" thickBot="1" x14ac:dyDescent="0.5">
      <c r="B16" s="232" t="s">
        <v>180</v>
      </c>
      <c r="C16" s="229">
        <f>'Rate Design'!M37</f>
        <v>140.80000000000001</v>
      </c>
      <c r="D16" s="233">
        <v>16000</v>
      </c>
      <c r="E16" s="229">
        <f>'Rate Design'!O37</f>
        <v>4</v>
      </c>
      <c r="F16" s="234" t="s">
        <v>181</v>
      </c>
      <c r="G16" s="229">
        <f>'Rate Design'!Q37</f>
        <v>6.1428081178136518</v>
      </c>
      <c r="H16" s="234" t="s">
        <v>182</v>
      </c>
      <c r="I16" s="229">
        <f>'Rate Design'!S37</f>
        <v>9</v>
      </c>
      <c r="K16" s="239">
        <f>'Rate Design'!F37</f>
        <v>377.93845947175436</v>
      </c>
    </row>
    <row r="17" spans="2:11" ht="31.15" thickBot="1" x14ac:dyDescent="0.5">
      <c r="B17" s="224" t="s">
        <v>183</v>
      </c>
      <c r="C17" s="229">
        <f>'Rate Design'!M38</f>
        <v>264</v>
      </c>
      <c r="D17" s="225">
        <v>30000</v>
      </c>
      <c r="E17" s="229">
        <f>'Rate Design'!O38</f>
        <v>4</v>
      </c>
      <c r="F17" s="226" t="s">
        <v>184</v>
      </c>
      <c r="G17" s="229">
        <f>'Rate Design'!Q38</f>
        <v>6.1428081178136518</v>
      </c>
      <c r="H17" s="226" t="s">
        <v>185</v>
      </c>
      <c r="I17" s="229">
        <f>'Rate Design'!S38</f>
        <v>9</v>
      </c>
      <c r="K17" s="239">
        <f>'Rate Design'!F38</f>
        <v>740.0037825843724</v>
      </c>
    </row>
    <row r="18" spans="2:11" ht="31.15" thickBot="1" x14ac:dyDescent="0.5">
      <c r="B18" s="224" t="s">
        <v>186</v>
      </c>
      <c r="C18" s="229">
        <f>'Rate Design'!M39</f>
        <v>440</v>
      </c>
      <c r="D18" s="225">
        <v>50000</v>
      </c>
      <c r="E18" s="229">
        <f>'Rate Design'!O39</f>
        <v>4</v>
      </c>
      <c r="F18" s="226" t="s">
        <v>187</v>
      </c>
      <c r="G18" s="229">
        <f>'Rate Design'!Q39</f>
        <v>6.1428081178136518</v>
      </c>
      <c r="H18" s="226" t="s">
        <v>188</v>
      </c>
      <c r="I18" s="229">
        <f>'Rate Design'!S39</f>
        <v>9</v>
      </c>
      <c r="K18" s="239">
        <f>'Rate Design'!F39</f>
        <v>2437.3756803157748</v>
      </c>
    </row>
    <row r="19" spans="2:11" ht="15.75" hidden="1" outlineLevel="1" thickBot="1" x14ac:dyDescent="0.5">
      <c r="B19" s="248"/>
      <c r="C19" s="249"/>
      <c r="D19" s="250"/>
      <c r="E19" s="249"/>
      <c r="F19" s="248"/>
      <c r="G19" s="249"/>
      <c r="H19" s="248"/>
      <c r="I19" s="249"/>
      <c r="K19" s="239"/>
    </row>
    <row r="20" spans="2:11" ht="31.15" collapsed="1" thickBot="1" x14ac:dyDescent="0.5">
      <c r="B20" s="232" t="s">
        <v>22</v>
      </c>
      <c r="C20" s="240">
        <f>'2021 Customers'!G3</f>
        <v>30.2</v>
      </c>
      <c r="D20" s="242"/>
      <c r="E20" s="243"/>
      <c r="F20" s="244"/>
      <c r="G20" s="243"/>
      <c r="H20" s="244"/>
      <c r="I20" s="243"/>
      <c r="K20" s="241">
        <f>C20</f>
        <v>30.2</v>
      </c>
    </row>
    <row r="22" spans="2:11" ht="15.75" thickBot="1" x14ac:dyDescent="0.5">
      <c r="B22" s="228" t="s">
        <v>191</v>
      </c>
    </row>
    <row r="23" spans="2:11" ht="29.25" thickBot="1" x14ac:dyDescent="0.5">
      <c r="B23" s="222" t="s">
        <v>9</v>
      </c>
      <c r="C23" s="223" t="s">
        <v>125</v>
      </c>
      <c r="D23" s="223" t="s">
        <v>170</v>
      </c>
      <c r="E23" s="223" t="s">
        <v>171</v>
      </c>
      <c r="F23" s="223" t="s">
        <v>172</v>
      </c>
      <c r="G23" s="223" t="s">
        <v>173</v>
      </c>
      <c r="H23" s="223" t="s">
        <v>174</v>
      </c>
      <c r="I23" s="223" t="s">
        <v>175</v>
      </c>
      <c r="K23" s="222" t="s">
        <v>226</v>
      </c>
    </row>
    <row r="24" spans="2:11" ht="31.15" thickBot="1" x14ac:dyDescent="0.5">
      <c r="B24" s="224" t="s">
        <v>176</v>
      </c>
      <c r="C24" s="229">
        <f>'Rate Design'!M46</f>
        <v>45</v>
      </c>
      <c r="D24" s="225">
        <v>5000</v>
      </c>
      <c r="E24" s="229">
        <f>'Rate Design'!O46</f>
        <v>4.5</v>
      </c>
      <c r="F24" s="226" t="s">
        <v>177</v>
      </c>
      <c r="G24" s="229">
        <f>'Rate Design'!Q46</f>
        <v>8.2585577767487788</v>
      </c>
      <c r="H24" s="226" t="s">
        <v>178</v>
      </c>
      <c r="I24" s="229">
        <f>'Rate Design'!S46</f>
        <v>10</v>
      </c>
      <c r="K24" s="239">
        <f>'Rate Design'!F46</f>
        <v>99.868591040183247</v>
      </c>
    </row>
    <row r="25" spans="2:11" ht="31.15" thickBot="1" x14ac:dyDescent="0.5">
      <c r="B25" s="230" t="s">
        <v>106</v>
      </c>
      <c r="C25" s="229">
        <f>'Rate Design'!M47</f>
        <v>90</v>
      </c>
      <c r="D25" s="231">
        <v>10000</v>
      </c>
      <c r="E25" s="229">
        <f>'Rate Design'!O47</f>
        <v>4.5</v>
      </c>
      <c r="F25" s="230" t="s">
        <v>179</v>
      </c>
      <c r="G25" s="229">
        <f>'Rate Design'!Q47</f>
        <v>8.2585577767487788</v>
      </c>
      <c r="H25" s="227" t="s">
        <v>192</v>
      </c>
      <c r="I25" s="229">
        <f>'Rate Design'!S47</f>
        <v>10</v>
      </c>
      <c r="K25" s="239">
        <f>'Rate Design'!F47</f>
        <v>1800.3058355288017</v>
      </c>
    </row>
    <row r="26" spans="2:11" ht="31.15" thickBot="1" x14ac:dyDescent="0.5">
      <c r="B26" s="232" t="s">
        <v>180</v>
      </c>
      <c r="C26" s="229">
        <f>'Rate Design'!M48</f>
        <v>144</v>
      </c>
      <c r="D26" s="233">
        <v>16000</v>
      </c>
      <c r="E26" s="229">
        <f>'Rate Design'!O48</f>
        <v>4.5</v>
      </c>
      <c r="F26" s="234" t="s">
        <v>181</v>
      </c>
      <c r="G26" s="229">
        <f>'Rate Design'!Q48</f>
        <v>8.2585577767487788</v>
      </c>
      <c r="H26" s="234" t="s">
        <v>182</v>
      </c>
      <c r="I26" s="229">
        <f>'Rate Design'!S48</f>
        <v>10</v>
      </c>
      <c r="K26" s="239">
        <f>'Rate Design'!F48</f>
        <v>448.77203902531812</v>
      </c>
    </row>
    <row r="27" spans="2:11" ht="31.15" thickBot="1" x14ac:dyDescent="0.5">
      <c r="B27" s="224" t="s">
        <v>183</v>
      </c>
      <c r="C27" s="229">
        <f>'Rate Design'!M49</f>
        <v>270</v>
      </c>
      <c r="D27" s="225">
        <v>30000</v>
      </c>
      <c r="E27" s="229">
        <f>'Rate Design'!O49</f>
        <v>4.5</v>
      </c>
      <c r="F27" s="226" t="s">
        <v>184</v>
      </c>
      <c r="G27" s="229">
        <f>'Rate Design'!Q49</f>
        <v>8.2585577767487788</v>
      </c>
      <c r="H27" s="226" t="s">
        <v>185</v>
      </c>
      <c r="I27" s="229">
        <f>'Rate Design'!S49</f>
        <v>10</v>
      </c>
      <c r="K27" s="239">
        <f>'Rate Design'!F49</f>
        <v>883.62113724310552</v>
      </c>
    </row>
    <row r="28" spans="2:11" ht="31.15" thickBot="1" x14ac:dyDescent="0.5">
      <c r="B28" s="224" t="s">
        <v>186</v>
      </c>
      <c r="C28" s="229">
        <f>'Rate Design'!M50</f>
        <v>450</v>
      </c>
      <c r="D28" s="225">
        <v>50000</v>
      </c>
      <c r="E28" s="229">
        <f>'Rate Design'!O50</f>
        <v>4.5</v>
      </c>
      <c r="F28" s="226" t="s">
        <v>187</v>
      </c>
      <c r="G28" s="229">
        <f>'Rate Design'!Q50</f>
        <v>8.2585577767487788</v>
      </c>
      <c r="H28" s="226" t="s">
        <v>188</v>
      </c>
      <c r="I28" s="229">
        <f>'Rate Design'!S50</f>
        <v>10</v>
      </c>
      <c r="K28" s="239">
        <f>'Rate Design'!F50</f>
        <v>2858.4020943106743</v>
      </c>
    </row>
    <row r="29" spans="2:11" ht="14.65" hidden="1" outlineLevel="1" thickBot="1" x14ac:dyDescent="0.5"/>
    <row r="30" spans="2:11" ht="31.15" collapsed="1" thickBot="1" x14ac:dyDescent="0.5">
      <c r="B30" s="232" t="s">
        <v>22</v>
      </c>
      <c r="C30" s="240">
        <f>'2021 Customers'!G3</f>
        <v>30.2</v>
      </c>
      <c r="D30" s="242"/>
      <c r="E30" s="243"/>
      <c r="F30" s="244"/>
      <c r="G30" s="243"/>
      <c r="H30" s="244"/>
      <c r="I30" s="243"/>
      <c r="K30" s="241">
        <f>C30</f>
        <v>30.2</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89C2A-7043-4941-9B6E-EA86C4B66014}">
  <dimension ref="A1:AW1052"/>
  <sheetViews>
    <sheetView topLeftCell="T1" workbookViewId="0">
      <selection activeCell="AI18" sqref="AI18"/>
    </sheetView>
  </sheetViews>
  <sheetFormatPr defaultRowHeight="14.25" x14ac:dyDescent="0.45"/>
  <cols>
    <col min="2" max="15" width="15.265625" customWidth="1"/>
    <col min="16" max="16" width="2.73046875" customWidth="1"/>
    <col min="17" max="28" width="13" customWidth="1"/>
    <col min="29" max="29" width="11.59765625" bestFit="1" customWidth="1"/>
    <col min="31" max="33" width="12.59765625" customWidth="1"/>
    <col min="34" max="34" width="13.73046875" customWidth="1"/>
    <col min="35" max="37" width="13.1328125" customWidth="1"/>
  </cols>
  <sheetData>
    <row r="1" spans="1:37" ht="15.4" x14ac:dyDescent="0.45">
      <c r="A1" s="262" t="s">
        <v>0</v>
      </c>
      <c r="B1" s="262"/>
      <c r="C1" s="262"/>
      <c r="D1" s="262"/>
      <c r="E1" s="262"/>
      <c r="F1" s="262"/>
      <c r="G1" s="262"/>
      <c r="H1" s="262"/>
      <c r="I1" s="262"/>
      <c r="J1" s="262"/>
      <c r="K1" s="262"/>
      <c r="L1" s="262"/>
      <c r="M1" s="262"/>
      <c r="N1" s="262"/>
      <c r="O1" s="262"/>
    </row>
    <row r="2" spans="1:37" ht="15.4" x14ac:dyDescent="0.45">
      <c r="A2" s="47" t="s">
        <v>1</v>
      </c>
      <c r="B2" s="47" t="s">
        <v>2</v>
      </c>
      <c r="C2" s="47"/>
      <c r="D2" s="47" t="s">
        <v>3</v>
      </c>
      <c r="E2" s="47" t="s">
        <v>4</v>
      </c>
      <c r="F2" s="47" t="s">
        <v>5</v>
      </c>
      <c r="G2" s="47" t="s">
        <v>6</v>
      </c>
      <c r="H2" s="47" t="s">
        <v>7</v>
      </c>
      <c r="I2" s="47" t="s">
        <v>8</v>
      </c>
      <c r="J2" s="47" t="s">
        <v>24</v>
      </c>
      <c r="K2" s="47" t="s">
        <v>25</v>
      </c>
      <c r="L2" s="47" t="s">
        <v>26</v>
      </c>
      <c r="M2" s="47" t="s">
        <v>27</v>
      </c>
      <c r="N2" s="47" t="s">
        <v>28</v>
      </c>
      <c r="O2" s="47" t="s">
        <v>29</v>
      </c>
    </row>
    <row r="3" spans="1:37" ht="30.75" thickBot="1" x14ac:dyDescent="0.5">
      <c r="A3" s="21" t="s">
        <v>9</v>
      </c>
      <c r="B3" s="2" t="s">
        <v>10</v>
      </c>
      <c r="C3" s="2" t="s">
        <v>73</v>
      </c>
      <c r="D3" s="3" t="s">
        <v>30</v>
      </c>
      <c r="E3" s="3" t="s">
        <v>41</v>
      </c>
      <c r="F3" s="3" t="s">
        <v>42</v>
      </c>
      <c r="G3" s="3" t="s">
        <v>43</v>
      </c>
      <c r="H3" s="3" t="s">
        <v>44</v>
      </c>
      <c r="I3" s="3" t="s">
        <v>45</v>
      </c>
      <c r="J3" s="3" t="s">
        <v>46</v>
      </c>
      <c r="K3" s="3" t="s">
        <v>47</v>
      </c>
      <c r="L3" s="3" t="s">
        <v>48</v>
      </c>
      <c r="M3" s="3" t="s">
        <v>49</v>
      </c>
      <c r="N3" s="3" t="s">
        <v>50</v>
      </c>
      <c r="O3" s="3" t="s">
        <v>51</v>
      </c>
    </row>
    <row r="4" spans="1:37" ht="46.5" thickBot="1" x14ac:dyDescent="0.5">
      <c r="A4" s="22" t="s">
        <v>11</v>
      </c>
      <c r="B4" s="48">
        <f>SUM(D4:O4)</f>
        <v>168459708.01206669</v>
      </c>
      <c r="C4" s="48"/>
      <c r="D4" s="23">
        <f t="shared" ref="D4:O4" si="0">SUM(D7:D2024)</f>
        <v>5079140</v>
      </c>
      <c r="E4" s="23">
        <f t="shared" si="0"/>
        <v>2039681</v>
      </c>
      <c r="F4" s="23">
        <f t="shared" si="0"/>
        <v>1914308</v>
      </c>
      <c r="G4" s="23">
        <f t="shared" si="0"/>
        <v>1733452</v>
      </c>
      <c r="H4" s="23">
        <f t="shared" si="0"/>
        <v>19356931.594037112</v>
      </c>
      <c r="I4" s="23">
        <f t="shared" si="0"/>
        <v>15110796.114248363</v>
      </c>
      <c r="J4" s="23">
        <f t="shared" si="0"/>
        <v>22795062.421355527</v>
      </c>
      <c r="K4" s="23">
        <f t="shared" si="0"/>
        <v>23279263.935433675</v>
      </c>
      <c r="L4" s="23">
        <f t="shared" si="0"/>
        <v>35794920.711966254</v>
      </c>
      <c r="M4" s="23">
        <f t="shared" si="0"/>
        <v>23796606.667828083</v>
      </c>
      <c r="N4" s="23">
        <f t="shared" si="0"/>
        <v>12537878.56719768</v>
      </c>
      <c r="O4" s="23">
        <f t="shared" si="0"/>
        <v>5021667</v>
      </c>
      <c r="Q4" s="263" t="s">
        <v>63</v>
      </c>
      <c r="R4" s="264"/>
      <c r="S4" s="264"/>
      <c r="T4" s="264"/>
      <c r="U4" s="264"/>
      <c r="V4" s="264"/>
      <c r="W4" s="264"/>
      <c r="X4" s="264"/>
      <c r="Y4" s="264"/>
      <c r="Z4" s="264"/>
      <c r="AA4" s="264"/>
      <c r="AB4" s="265"/>
    </row>
    <row r="5" spans="1:37" ht="28.9" thickBot="1" x14ac:dyDescent="0.5">
      <c r="A5" s="24">
        <f>COUNTA(A7:A1044)</f>
        <v>1038</v>
      </c>
      <c r="B5" s="25">
        <f>COUNTA(B7:B1044)</f>
        <v>1038</v>
      </c>
      <c r="C5" s="25"/>
      <c r="D5" s="25">
        <f t="shared" ref="D5:O5" si="1">COUNTIFS(D7:D2024, "&gt;-999999999999999", D7:D2024, "&gt;=0")</f>
        <v>13</v>
      </c>
      <c r="E5" s="25">
        <f t="shared" si="1"/>
        <v>16</v>
      </c>
      <c r="F5" s="25">
        <f t="shared" si="1"/>
        <v>17</v>
      </c>
      <c r="G5" s="25">
        <f t="shared" si="1"/>
        <v>21</v>
      </c>
      <c r="H5" s="25">
        <f t="shared" si="1"/>
        <v>994</v>
      </c>
      <c r="I5" s="25">
        <f t="shared" si="1"/>
        <v>994</v>
      </c>
      <c r="J5" s="25">
        <f t="shared" si="1"/>
        <v>1000</v>
      </c>
      <c r="K5" s="25">
        <f t="shared" si="1"/>
        <v>997</v>
      </c>
      <c r="L5" s="25">
        <f t="shared" si="1"/>
        <v>1001</v>
      </c>
      <c r="M5" s="25">
        <f t="shared" si="1"/>
        <v>1003</v>
      </c>
      <c r="N5" s="25">
        <f t="shared" si="1"/>
        <v>1004</v>
      </c>
      <c r="O5" s="25">
        <f t="shared" si="1"/>
        <v>23</v>
      </c>
      <c r="Q5" s="33" t="s">
        <v>52</v>
      </c>
      <c r="R5" s="33" t="s">
        <v>53</v>
      </c>
      <c r="S5" s="33" t="s">
        <v>54</v>
      </c>
      <c r="T5" s="33" t="s">
        <v>55</v>
      </c>
      <c r="U5" s="33" t="s">
        <v>44</v>
      </c>
      <c r="V5" s="33" t="s">
        <v>56</v>
      </c>
      <c r="W5" s="33" t="s">
        <v>57</v>
      </c>
      <c r="X5" s="33" t="s">
        <v>58</v>
      </c>
      <c r="Y5" s="33" t="s">
        <v>59</v>
      </c>
      <c r="Z5" s="33" t="s">
        <v>60</v>
      </c>
      <c r="AA5" s="33" t="s">
        <v>61</v>
      </c>
      <c r="AB5" s="33" t="s">
        <v>62</v>
      </c>
      <c r="AC5" s="33" t="s">
        <v>150</v>
      </c>
      <c r="AE5" s="152" t="s">
        <v>125</v>
      </c>
      <c r="AF5" s="157" t="s">
        <v>126</v>
      </c>
      <c r="AG5" s="157" t="s">
        <v>127</v>
      </c>
      <c r="AH5" s="157" t="s">
        <v>128</v>
      </c>
      <c r="AI5" s="157" t="s">
        <v>129</v>
      </c>
      <c r="AJ5" s="157" t="s">
        <v>130</v>
      </c>
      <c r="AK5" s="152" t="s">
        <v>131</v>
      </c>
    </row>
    <row r="6" spans="1:37" ht="15.75" thickBot="1" x14ac:dyDescent="0.5">
      <c r="A6" s="49"/>
      <c r="B6" s="33"/>
      <c r="C6" s="33"/>
      <c r="D6" s="33" t="s">
        <v>31</v>
      </c>
      <c r="E6" s="33"/>
      <c r="F6" s="33"/>
      <c r="G6" s="33"/>
      <c r="H6" s="33"/>
      <c r="I6" s="76"/>
      <c r="J6" s="33"/>
      <c r="K6" s="33"/>
      <c r="L6" s="33"/>
      <c r="M6" s="33"/>
      <c r="N6" s="33"/>
      <c r="O6" s="33"/>
      <c r="AE6" s="153">
        <f>'Rate Design'!M46</f>
        <v>45</v>
      </c>
      <c r="AF6" s="159">
        <f>'Rate Design'!U11</f>
        <v>5000</v>
      </c>
      <c r="AG6" s="153">
        <f>'Rate Design'!O46</f>
        <v>4.5</v>
      </c>
      <c r="AH6" s="159">
        <f>'Rate Design'!V11</f>
        <v>18000</v>
      </c>
      <c r="AI6" s="153">
        <f>'Rate Design'!Q46</f>
        <v>8.2585577767487788</v>
      </c>
      <c r="AJ6" s="167" t="str">
        <f>'Rate Design'!W11</f>
        <v>18,000+</v>
      </c>
      <c r="AK6" s="153">
        <f>'Rate Design'!S46</f>
        <v>10</v>
      </c>
    </row>
    <row r="7" spans="1:37" ht="15.4" x14ac:dyDescent="0.45">
      <c r="A7" s="4">
        <v>1</v>
      </c>
      <c r="B7" s="85">
        <v>1</v>
      </c>
      <c r="C7" s="91">
        <v>0</v>
      </c>
      <c r="D7" s="50" t="s">
        <v>32</v>
      </c>
      <c r="E7" s="5" t="s">
        <v>32</v>
      </c>
      <c r="F7" s="51" t="s">
        <v>32</v>
      </c>
      <c r="G7" s="5" t="s">
        <v>32</v>
      </c>
      <c r="H7" s="51">
        <v>9770</v>
      </c>
      <c r="I7" s="5">
        <v>5760</v>
      </c>
      <c r="J7" s="51">
        <v>9220</v>
      </c>
      <c r="K7" s="5">
        <v>13420</v>
      </c>
      <c r="L7" s="51">
        <v>16320</v>
      </c>
      <c r="M7" s="5">
        <v>16620</v>
      </c>
      <c r="N7" s="51">
        <v>7500</v>
      </c>
      <c r="O7" s="7" t="s">
        <v>32</v>
      </c>
      <c r="Q7" s="62">
        <f t="shared" ref="Q7:Q70" si="2">IFERROR($AE$6+IF(D7&gt;$AF$6, $AF$6/1000*$AG$6,D7/1000*$AG$6)+IF(IF(D7&gt;$AH$6,($AH$6-$AF$6)/1000*$AI$6,(D7-$AF$6)/1000*$AI$6)&lt;0,0,IF(D7&gt;$AH$6,($AH$6-$AF$6)/1000*$AI$6,(D7-$AF$6)/1000*$AI$6))+IF(D7&gt;$AH$6,(D7-$AH$6)/1000*$AK$6,0),$AE$6)</f>
        <v>45</v>
      </c>
      <c r="R7" s="63">
        <f t="shared" ref="R7:R70" si="3">IFERROR($AE$6+IF(E7&gt;$AF$6, $AF$6/1000*$AG$6,E7/1000*$AG$6)+IF(IF(E7&gt;$AH$6,($AH$6-$AF$6)/1000*$AI$6,(E7-$AF$6)/1000*$AI$6)&lt;0,0,IF(E7&gt;$AH$6,($AH$6-$AF$6)/1000*$AI$6,(E7-$AF$6)/1000*$AI$6))+IF(E7&gt;$AH$6,(E7-$AH$6)/1000*$AK$6,0),$AE$6)</f>
        <v>45</v>
      </c>
      <c r="S7" s="63">
        <f t="shared" ref="S7:S70" si="4">IFERROR($AE$6+IF(F7&gt;$AF$6, $AF$6/1000*$AG$6,F7/1000*$AG$6)+IF(IF(F7&gt;$AH$6,($AH$6-$AF$6)/1000*$AI$6,(F7-$AF$6)/1000*$AI$6)&lt;0,0,IF(F7&gt;$AH$6,($AH$6-$AF$6)/1000*$AI$6,(F7-$AF$6)/1000*$AI$6))+IF(F7&gt;$AH$6,(F7-$AH$6)/1000*$AK$6,0),$AE$6)</f>
        <v>45</v>
      </c>
      <c r="T7" s="63">
        <f t="shared" ref="T7:T70" si="5">IFERROR($AE$6+IF(G7&gt;$AF$6, $AF$6/1000*$AG$6,G7/1000*$AG$6)+IF(IF(G7&gt;$AH$6,($AH$6-$AF$6)/1000*$AI$6,(G7-$AF$6)/1000*$AI$6)&lt;0,0,IF(G7&gt;$AH$6,($AH$6-$AF$6)/1000*$AI$6,(G7-$AF$6)/1000*$AI$6))+IF(G7&gt;$AH$6,(G7-$AH$6)/1000*$AK$6,0),$AE$6)</f>
        <v>45</v>
      </c>
      <c r="U7" s="63">
        <f>IFERROR($AE$6+IF(H7&gt;$AF$6*5, $AF$6*5/1000*$AG$6,H7/1000*$AG$6)+IF(IF(H7&gt;$AH$6*5,(($AH$6*5)-($AF$6*5))/1000*$AI$6,(H7-$AF$6*5)/1000*$AI$6)&lt;0,0,IF(H7&gt;$AH$6*5,(($AH$6*5)-($AF$6*5))/1000*$AI$6,(H7-$AF$6*5)/1000*$AI$6))+IF(H7&gt;$AH$6*5,(H7-$AH$6*5)/1000*$AK$6,0),$AE$6)</f>
        <v>88.965000000000003</v>
      </c>
      <c r="V7" s="63">
        <f t="shared" ref="V7:V70" si="6">IFERROR($AE$6+IF(I7&gt;$AF$6, $AF$6/1000*$AG$6,I7/1000*$AG$6)+IF(IF(I7&gt;$AH$6,($AH$6-$AF$6)/1000*$AI$6,(I7-$AF$6)/1000*$AI$6)&lt;0,0,IF(I7&gt;$AH$6,($AH$6-$AF$6)/1000*$AI$6,(I7-$AF$6)/1000*$AI$6))+IF(I7&gt;$AH$6,(I7-$AH$6)/1000*$AK$6,0),$AE$6)</f>
        <v>73.776503910329069</v>
      </c>
      <c r="W7" s="63">
        <f t="shared" ref="W7:W70" si="7">IFERROR($AE$6+IF(J7&gt;$AF$6, $AF$6/1000*$AG$6,J7/1000*$AG$6)+IF(IF(J7&gt;$AH$6,($AH$6-$AF$6)/1000*$AI$6,(J7-$AF$6)/1000*$AI$6)&lt;0,0,IF(J7&gt;$AH$6,($AH$6-$AF$6)/1000*$AI$6,(J7-$AF$6)/1000*$AI$6))+IF(J7&gt;$AH$6,(J7-$AH$6)/1000*$AK$6,0),$AE$6)</f>
        <v>102.35111381787985</v>
      </c>
      <c r="X7" s="63">
        <f t="shared" ref="X7:X70" si="8">IFERROR($AE$6+IF(K7&gt;$AF$6, $AF$6/1000*$AG$6,K7/1000*$AG$6)+IF(IF(K7&gt;$AH$6,($AH$6-$AF$6)/1000*$AI$6,(K7-$AF$6)/1000*$AI$6)&lt;0,0,IF(K7&gt;$AH$6,($AH$6-$AF$6)/1000*$AI$6,(K7-$AF$6)/1000*$AI$6))+IF(K7&gt;$AH$6,(K7-$AH$6)/1000*$AK$6,0),$AE$6)</f>
        <v>137.03705648022472</v>
      </c>
      <c r="Y7" s="63">
        <f t="shared" ref="Y7:Y70" si="9">IFERROR($AE$6+IF(L7&gt;$AF$6, $AF$6/1000*$AG$6,L7/1000*$AG$6)+IF(IF(L7&gt;$AH$6,($AH$6-$AF$6)/1000*$AI$6,(L7-$AF$6)/1000*$AI$6)&lt;0,0,IF(L7&gt;$AH$6,($AH$6-$AF$6)/1000*$AI$6,(L7-$AF$6)/1000*$AI$6))+IF(L7&gt;$AH$6,(L7-$AH$6)/1000*$AK$6,0),$AE$6)</f>
        <v>160.98687403279618</v>
      </c>
      <c r="Z7" s="63">
        <f t="shared" ref="Z7:Z70" si="10">IFERROR($AE$6+IF(M7&gt;$AF$6, $AF$6/1000*$AG$6,M7/1000*$AG$6)+IF(IF(M7&gt;$AH$6,($AH$6-$AF$6)/1000*$AI$6,(M7-$AF$6)/1000*$AI$6)&lt;0,0,IF(M7&gt;$AH$6,($AH$6-$AF$6)/1000*$AI$6,(M7-$AF$6)/1000*$AI$6))+IF(M7&gt;$AH$6,(M7-$AH$6)/1000*$AK$6,0),$AE$6)</f>
        <v>163.46444136582079</v>
      </c>
      <c r="AA7" s="63">
        <f t="shared" ref="AA7:AA70" si="11">IFERROR($AE$6+IF(N7&gt;$AF$6, $AF$6/1000*$AG$6,N7/1000*$AG$6)+IF(IF(N7&gt;$AH$6,($AH$6-$AF$6)/1000*$AI$6,(N7-$AF$6)/1000*$AI$6)&lt;0,0,IF(N7&gt;$AH$6,($AH$6-$AF$6)/1000*$AI$6,(N7-$AF$6)/1000*$AI$6))+IF(N7&gt;$AH$6,(N7-$AH$6)/1000*$AK$6,0),$AE$6)</f>
        <v>88.146394441871948</v>
      </c>
      <c r="AB7" s="64">
        <f t="shared" ref="AB7:AB70" si="12">IFERROR($AE$6+IF(O7&gt;$AF$6, $AF$6/1000*$AG$6,O7/1000*$AG$6)+IF(IF(O7&gt;$AH$6,($AH$6-$AF$6)/1000*$AI$6,(O7-$AF$6)/1000*$AI$6)&lt;0,0,IF(O7&gt;$AH$6,($AH$6-$AF$6)/1000*$AI$6,(O7-$AF$6)/1000*$AI$6))+IF(O7&gt;$AH$6,(O7-$AH$6)/1000*$AK$6,0),$AE$6)</f>
        <v>45</v>
      </c>
      <c r="AC7" s="28">
        <f>SUM(Q7:AB7)</f>
        <v>1039.7273840489227</v>
      </c>
      <c r="AE7" s="162">
        <f>$AE$6*'Rate Design'!T12</f>
        <v>90</v>
      </c>
      <c r="AF7" s="159">
        <f>'Rate Design'!U12</f>
        <v>10000</v>
      </c>
      <c r="AG7" s="162">
        <f>$AG$6</f>
        <v>4.5</v>
      </c>
      <c r="AH7" s="159">
        <f>'Rate Design'!V12</f>
        <v>36000</v>
      </c>
      <c r="AI7" s="162">
        <f>$AI$6</f>
        <v>8.2585577767487788</v>
      </c>
      <c r="AJ7" s="167" t="str">
        <f>'Rate Design'!W12</f>
        <v>36,000+</v>
      </c>
      <c r="AK7" s="162">
        <f>$AK$6</f>
        <v>10</v>
      </c>
    </row>
    <row r="8" spans="1:37" ht="15.4" x14ac:dyDescent="0.45">
      <c r="A8" s="4">
        <v>1</v>
      </c>
      <c r="B8" s="85">
        <v>2</v>
      </c>
      <c r="C8" s="91">
        <v>0</v>
      </c>
      <c r="D8" s="50" t="s">
        <v>32</v>
      </c>
      <c r="E8" s="5" t="s">
        <v>32</v>
      </c>
      <c r="F8" s="51" t="s">
        <v>32</v>
      </c>
      <c r="G8" s="5" t="s">
        <v>32</v>
      </c>
      <c r="H8" s="51">
        <v>60930</v>
      </c>
      <c r="I8" s="5">
        <v>240</v>
      </c>
      <c r="J8" s="51">
        <v>53550</v>
      </c>
      <c r="K8" s="5">
        <v>15790</v>
      </c>
      <c r="L8" s="51">
        <v>19420</v>
      </c>
      <c r="M8" s="5">
        <v>19680</v>
      </c>
      <c r="N8" s="51">
        <v>18730</v>
      </c>
      <c r="O8" s="7" t="s">
        <v>32</v>
      </c>
      <c r="Q8" s="65">
        <f t="shared" si="2"/>
        <v>45</v>
      </c>
      <c r="R8" s="36">
        <f t="shared" si="3"/>
        <v>45</v>
      </c>
      <c r="S8" s="36">
        <f t="shared" si="4"/>
        <v>45</v>
      </c>
      <c r="T8" s="36">
        <f t="shared" si="5"/>
        <v>45</v>
      </c>
      <c r="U8" s="36">
        <f t="shared" ref="U8:U71" si="13">IFERROR($AE$6+IF(H8&gt;$AF$6*5, $AF$6*5/1000*$AG$6,H8/1000*$AG$6)+IF(IF(H8&gt;$AH$6*5,(($AH$6*5)-($AF$6*5))/1000*$AI$6,(H8-$AF$6*5)/1000*$AI$6)&lt;0,0,IF(H8&gt;$AH$6*5,(($AH$6*5)-($AF$6*5))/1000*$AI$6,(H8-$AF$6*5)/1000*$AI$6))+IF(H8&gt;$AH$6*5,(H8-$AH$6*5)/1000*$AK$6,0),$AE$6)</f>
        <v>454.22998091858364</v>
      </c>
      <c r="V8" s="36">
        <f t="shared" si="6"/>
        <v>46.08</v>
      </c>
      <c r="W8" s="36">
        <f t="shared" si="7"/>
        <v>530.36125109773411</v>
      </c>
      <c r="X8" s="36">
        <f t="shared" si="8"/>
        <v>156.60983841111931</v>
      </c>
      <c r="Y8" s="36">
        <f t="shared" si="9"/>
        <v>189.0612510977341</v>
      </c>
      <c r="Z8" s="36">
        <f t="shared" si="10"/>
        <v>191.66125109773412</v>
      </c>
      <c r="AA8" s="36">
        <f t="shared" si="11"/>
        <v>182.16125109773412</v>
      </c>
      <c r="AB8" s="66">
        <f t="shared" si="12"/>
        <v>45</v>
      </c>
      <c r="AC8" s="28">
        <f t="shared" ref="AC8:AC71" si="14">SUM(Q8:AB8)</f>
        <v>1975.1648237206393</v>
      </c>
      <c r="AE8" s="162">
        <f>$AE$6*'Rate Design'!T13</f>
        <v>144</v>
      </c>
      <c r="AF8" s="159">
        <f>'Rate Design'!U13</f>
        <v>16000</v>
      </c>
      <c r="AG8" s="162">
        <f>$AG$6</f>
        <v>4.5</v>
      </c>
      <c r="AH8" s="159">
        <f>'Rate Design'!V13</f>
        <v>57600</v>
      </c>
      <c r="AI8" s="162">
        <f>$AI$6</f>
        <v>8.2585577767487788</v>
      </c>
      <c r="AJ8" s="167" t="str">
        <f>'Rate Design'!W13</f>
        <v>57,600+</v>
      </c>
      <c r="AK8" s="162">
        <f>$AK$6</f>
        <v>10</v>
      </c>
    </row>
    <row r="9" spans="1:37" ht="15.4" x14ac:dyDescent="0.45">
      <c r="A9" s="4">
        <v>1</v>
      </c>
      <c r="B9" s="85">
        <v>3</v>
      </c>
      <c r="C9" s="91">
        <v>0</v>
      </c>
      <c r="D9" s="50" t="s">
        <v>32</v>
      </c>
      <c r="E9" s="5" t="s">
        <v>32</v>
      </c>
      <c r="F9" s="51" t="s">
        <v>32</v>
      </c>
      <c r="G9" s="5" t="s">
        <v>32</v>
      </c>
      <c r="H9" s="51">
        <v>4280</v>
      </c>
      <c r="I9" s="5">
        <v>2640</v>
      </c>
      <c r="J9" s="51">
        <v>3480</v>
      </c>
      <c r="K9" s="5">
        <v>3260</v>
      </c>
      <c r="L9" s="51">
        <v>2980</v>
      </c>
      <c r="M9" s="5">
        <v>2160</v>
      </c>
      <c r="N9" s="51">
        <v>4560</v>
      </c>
      <c r="O9" s="7" t="s">
        <v>32</v>
      </c>
      <c r="Q9" s="65">
        <f t="shared" si="2"/>
        <v>45</v>
      </c>
      <c r="R9" s="36">
        <f t="shared" si="3"/>
        <v>45</v>
      </c>
      <c r="S9" s="36">
        <f t="shared" si="4"/>
        <v>45</v>
      </c>
      <c r="T9" s="36">
        <f t="shared" si="5"/>
        <v>45</v>
      </c>
      <c r="U9" s="36">
        <f t="shared" si="13"/>
        <v>64.260000000000005</v>
      </c>
      <c r="V9" s="36">
        <f t="shared" si="6"/>
        <v>56.88</v>
      </c>
      <c r="W9" s="36">
        <f t="shared" si="7"/>
        <v>60.66</v>
      </c>
      <c r="X9" s="36">
        <f t="shared" si="8"/>
        <v>59.67</v>
      </c>
      <c r="Y9" s="36">
        <f t="shared" si="9"/>
        <v>58.41</v>
      </c>
      <c r="Z9" s="36">
        <f t="shared" si="10"/>
        <v>54.72</v>
      </c>
      <c r="AA9" s="36">
        <f t="shared" si="11"/>
        <v>65.52</v>
      </c>
      <c r="AB9" s="66">
        <f t="shared" si="12"/>
        <v>45</v>
      </c>
      <c r="AC9" s="28">
        <f t="shared" si="14"/>
        <v>645.12</v>
      </c>
      <c r="AE9" s="162">
        <f>$AE$6*'Rate Design'!T14</f>
        <v>270</v>
      </c>
      <c r="AF9" s="159">
        <f>'Rate Design'!U14</f>
        <v>30000</v>
      </c>
      <c r="AG9" s="162">
        <f>$AG$6</f>
        <v>4.5</v>
      </c>
      <c r="AH9" s="159">
        <f>'Rate Design'!V14</f>
        <v>108000</v>
      </c>
      <c r="AI9" s="162">
        <f>$AI$6</f>
        <v>8.2585577767487788</v>
      </c>
      <c r="AJ9" s="167" t="str">
        <f>'Rate Design'!W14</f>
        <v>108,000+</v>
      </c>
      <c r="AK9" s="162">
        <f>$AK$6</f>
        <v>10</v>
      </c>
    </row>
    <row r="10" spans="1:37" ht="15.4" x14ac:dyDescent="0.45">
      <c r="A10" s="4">
        <v>1</v>
      </c>
      <c r="B10" s="85">
        <v>4</v>
      </c>
      <c r="C10" s="91">
        <v>0</v>
      </c>
      <c r="D10" s="50" t="s">
        <v>32</v>
      </c>
      <c r="E10" s="5" t="s">
        <v>32</v>
      </c>
      <c r="F10" s="51" t="s">
        <v>32</v>
      </c>
      <c r="G10" s="5" t="s">
        <v>32</v>
      </c>
      <c r="H10" s="51">
        <v>36470</v>
      </c>
      <c r="I10" s="5">
        <v>5750</v>
      </c>
      <c r="J10" s="51">
        <v>16810</v>
      </c>
      <c r="K10" s="5">
        <v>5650</v>
      </c>
      <c r="L10" s="51">
        <v>8680</v>
      </c>
      <c r="M10" s="5">
        <v>5070</v>
      </c>
      <c r="N10" s="51">
        <v>4660</v>
      </c>
      <c r="O10" s="7" t="s">
        <v>32</v>
      </c>
      <c r="Q10" s="65">
        <f t="shared" si="2"/>
        <v>45</v>
      </c>
      <c r="R10" s="36">
        <f t="shared" si="3"/>
        <v>45</v>
      </c>
      <c r="S10" s="36">
        <f t="shared" si="4"/>
        <v>45</v>
      </c>
      <c r="T10" s="36">
        <f t="shared" si="5"/>
        <v>45</v>
      </c>
      <c r="U10" s="36">
        <f t="shared" si="13"/>
        <v>252.2256576993085</v>
      </c>
      <c r="V10" s="36">
        <f t="shared" si="6"/>
        <v>73.69391833256158</v>
      </c>
      <c r="W10" s="36">
        <f t="shared" si="7"/>
        <v>165.03356734340309</v>
      </c>
      <c r="X10" s="36">
        <f t="shared" si="8"/>
        <v>72.868062554886706</v>
      </c>
      <c r="Y10" s="36">
        <f t="shared" si="9"/>
        <v>97.891492618435507</v>
      </c>
      <c r="Z10" s="36">
        <f t="shared" si="10"/>
        <v>68.078099044372408</v>
      </c>
      <c r="AA10" s="36">
        <f t="shared" si="11"/>
        <v>65.97</v>
      </c>
      <c r="AB10" s="66">
        <f t="shared" si="12"/>
        <v>45</v>
      </c>
      <c r="AC10" s="28">
        <f t="shared" si="14"/>
        <v>1020.7607975929678</v>
      </c>
      <c r="AE10" s="162">
        <f>$AE$6*'Rate Design'!T15</f>
        <v>450</v>
      </c>
      <c r="AF10" s="159">
        <f>'Rate Design'!U15</f>
        <v>50000</v>
      </c>
      <c r="AG10" s="162">
        <f>$AG$6</f>
        <v>4.5</v>
      </c>
      <c r="AH10" s="159">
        <f>'Rate Design'!V15</f>
        <v>180000</v>
      </c>
      <c r="AI10" s="162">
        <f>$AI$6</f>
        <v>8.2585577767487788</v>
      </c>
      <c r="AJ10" s="167" t="str">
        <f>'Rate Design'!W15</f>
        <v>180,000+</v>
      </c>
      <c r="AK10" s="162">
        <f>$AK$6</f>
        <v>10</v>
      </c>
    </row>
    <row r="11" spans="1:37" ht="15.75" thickBot="1" x14ac:dyDescent="0.5">
      <c r="A11" s="4">
        <v>1</v>
      </c>
      <c r="B11" s="85">
        <v>6</v>
      </c>
      <c r="C11" s="91">
        <v>0</v>
      </c>
      <c r="D11" s="50" t="s">
        <v>32</v>
      </c>
      <c r="E11" s="5" t="s">
        <v>32</v>
      </c>
      <c r="F11" s="51" t="s">
        <v>32</v>
      </c>
      <c r="G11" s="5" t="s">
        <v>32</v>
      </c>
      <c r="H11" s="51">
        <v>27870</v>
      </c>
      <c r="I11" s="5">
        <v>4320</v>
      </c>
      <c r="J11" s="51">
        <v>10440</v>
      </c>
      <c r="K11" s="5">
        <v>8820</v>
      </c>
      <c r="L11" s="51">
        <v>11710</v>
      </c>
      <c r="M11" s="5">
        <v>8660</v>
      </c>
      <c r="N11" s="51">
        <v>7220</v>
      </c>
      <c r="O11" s="7" t="s">
        <v>32</v>
      </c>
      <c r="Q11" s="65">
        <f t="shared" si="2"/>
        <v>45</v>
      </c>
      <c r="R11" s="36">
        <f t="shared" si="3"/>
        <v>45</v>
      </c>
      <c r="S11" s="36">
        <f t="shared" si="4"/>
        <v>45</v>
      </c>
      <c r="T11" s="36">
        <f t="shared" si="5"/>
        <v>45</v>
      </c>
      <c r="U11" s="36">
        <f t="shared" si="13"/>
        <v>181.20206081926901</v>
      </c>
      <c r="V11" s="36">
        <f t="shared" si="6"/>
        <v>64.44</v>
      </c>
      <c r="W11" s="36">
        <f t="shared" si="7"/>
        <v>112.42655430551335</v>
      </c>
      <c r="X11" s="36">
        <f t="shared" si="8"/>
        <v>99.047690707180337</v>
      </c>
      <c r="Y11" s="36">
        <f t="shared" si="9"/>
        <v>122.91492268198431</v>
      </c>
      <c r="Z11" s="36">
        <f t="shared" si="10"/>
        <v>97.726321462900529</v>
      </c>
      <c r="AA11" s="36">
        <f t="shared" si="11"/>
        <v>85.833998264382288</v>
      </c>
      <c r="AB11" s="66">
        <f t="shared" si="12"/>
        <v>45</v>
      </c>
      <c r="AC11" s="28">
        <f t="shared" si="14"/>
        <v>988.59154824122982</v>
      </c>
    </row>
    <row r="12" spans="1:37" ht="28.5" x14ac:dyDescent="0.45">
      <c r="A12" s="4">
        <v>1</v>
      </c>
      <c r="B12" s="85">
        <v>7</v>
      </c>
      <c r="C12" s="91">
        <v>0</v>
      </c>
      <c r="D12" s="50" t="s">
        <v>32</v>
      </c>
      <c r="E12" s="5" t="s">
        <v>32</v>
      </c>
      <c r="F12" s="51" t="s">
        <v>32</v>
      </c>
      <c r="G12" s="5" t="s">
        <v>32</v>
      </c>
      <c r="H12" s="51">
        <v>60880</v>
      </c>
      <c r="I12" s="5">
        <v>10840</v>
      </c>
      <c r="J12" s="51">
        <v>10460</v>
      </c>
      <c r="K12" s="5">
        <v>6940</v>
      </c>
      <c r="L12" s="51">
        <v>18280</v>
      </c>
      <c r="M12" s="5">
        <v>11720</v>
      </c>
      <c r="N12" s="51">
        <v>10960</v>
      </c>
      <c r="O12" s="7" t="s">
        <v>32</v>
      </c>
      <c r="Q12" s="65">
        <f t="shared" si="2"/>
        <v>45</v>
      </c>
      <c r="R12" s="36">
        <f t="shared" si="3"/>
        <v>45</v>
      </c>
      <c r="S12" s="36">
        <f t="shared" si="4"/>
        <v>45</v>
      </c>
      <c r="T12" s="36">
        <f t="shared" si="5"/>
        <v>45</v>
      </c>
      <c r="U12" s="36">
        <f t="shared" si="13"/>
        <v>453.81705302974621</v>
      </c>
      <c r="V12" s="36">
        <f t="shared" si="6"/>
        <v>115.72997741621288</v>
      </c>
      <c r="W12" s="36">
        <f t="shared" si="7"/>
        <v>112.59172546104833</v>
      </c>
      <c r="X12" s="36">
        <f t="shared" si="8"/>
        <v>83.521602086892628</v>
      </c>
      <c r="Y12" s="36">
        <f t="shared" si="9"/>
        <v>177.66125109773412</v>
      </c>
      <c r="Z12" s="36">
        <f t="shared" si="10"/>
        <v>122.99750825975178</v>
      </c>
      <c r="AA12" s="36">
        <f t="shared" si="11"/>
        <v>116.72100434942271</v>
      </c>
      <c r="AB12" s="66">
        <f t="shared" si="12"/>
        <v>45</v>
      </c>
      <c r="AC12" s="28">
        <f t="shared" si="14"/>
        <v>1408.0401217008086</v>
      </c>
      <c r="AE12" s="194" t="s">
        <v>154</v>
      </c>
      <c r="AF12" s="195" t="s">
        <v>155</v>
      </c>
      <c r="AG12" s="195" t="s">
        <v>156</v>
      </c>
      <c r="AH12" s="196" t="s">
        <v>150</v>
      </c>
    </row>
    <row r="13" spans="1:37" ht="15.4" x14ac:dyDescent="0.45">
      <c r="A13" s="4">
        <v>1</v>
      </c>
      <c r="B13" s="85">
        <v>8</v>
      </c>
      <c r="C13" s="91">
        <v>0</v>
      </c>
      <c r="D13" s="50" t="s">
        <v>32</v>
      </c>
      <c r="E13" s="5" t="s">
        <v>32</v>
      </c>
      <c r="F13" s="51" t="s">
        <v>32</v>
      </c>
      <c r="G13" s="5" t="s">
        <v>32</v>
      </c>
      <c r="H13" s="51">
        <v>15450</v>
      </c>
      <c r="I13" s="5">
        <v>2870</v>
      </c>
      <c r="J13" s="51">
        <v>3030</v>
      </c>
      <c r="K13" s="5">
        <v>5370</v>
      </c>
      <c r="L13" s="51">
        <v>6090</v>
      </c>
      <c r="M13" s="5">
        <v>4560</v>
      </c>
      <c r="N13" s="51">
        <v>2440</v>
      </c>
      <c r="O13" s="7" t="s">
        <v>32</v>
      </c>
      <c r="Q13" s="65">
        <f t="shared" si="2"/>
        <v>45</v>
      </c>
      <c r="R13" s="36">
        <f t="shared" si="3"/>
        <v>45</v>
      </c>
      <c r="S13" s="36">
        <f t="shared" si="4"/>
        <v>45</v>
      </c>
      <c r="T13" s="36">
        <f t="shared" si="5"/>
        <v>45</v>
      </c>
      <c r="U13" s="36">
        <f t="shared" si="13"/>
        <v>114.52499999999999</v>
      </c>
      <c r="V13" s="36">
        <f t="shared" si="6"/>
        <v>57.914999999999999</v>
      </c>
      <c r="W13" s="36">
        <f t="shared" si="7"/>
        <v>58.634999999999998</v>
      </c>
      <c r="X13" s="36">
        <f t="shared" si="8"/>
        <v>70.555666377397046</v>
      </c>
      <c r="Y13" s="36">
        <f t="shared" si="9"/>
        <v>76.501827976656173</v>
      </c>
      <c r="Z13" s="36">
        <f t="shared" si="10"/>
        <v>65.52</v>
      </c>
      <c r="AA13" s="36">
        <f t="shared" si="11"/>
        <v>55.980000000000004</v>
      </c>
      <c r="AB13" s="66">
        <f t="shared" si="12"/>
        <v>45</v>
      </c>
      <c r="AC13" s="28">
        <f t="shared" si="14"/>
        <v>724.63249435405316</v>
      </c>
      <c r="AE13" s="197">
        <v>1</v>
      </c>
      <c r="AF13" s="198">
        <f>SUMIF($A$7:$A$1044,AE13,$AC$7:$AC$1044)</f>
        <v>1350971.4098625658</v>
      </c>
      <c r="AG13" s="259">
        <f>AC1046*12*'2021 Customers'!G13</f>
        <v>200143.91257223039</v>
      </c>
      <c r="AH13" s="146">
        <f>AF13+AG13</f>
        <v>1551115.3224347963</v>
      </c>
    </row>
    <row r="14" spans="1:37" ht="15.4" x14ac:dyDescent="0.45">
      <c r="A14" s="4">
        <v>1</v>
      </c>
      <c r="B14" s="85">
        <v>9</v>
      </c>
      <c r="C14" s="91">
        <v>0</v>
      </c>
      <c r="D14" s="50" t="s">
        <v>32</v>
      </c>
      <c r="E14" s="5" t="s">
        <v>32</v>
      </c>
      <c r="F14" s="51" t="s">
        <v>32</v>
      </c>
      <c r="G14" s="5" t="s">
        <v>32</v>
      </c>
      <c r="H14" s="51">
        <v>5230</v>
      </c>
      <c r="I14" s="5">
        <v>1370</v>
      </c>
      <c r="J14" s="51">
        <v>1850</v>
      </c>
      <c r="K14" s="5">
        <v>2970</v>
      </c>
      <c r="L14" s="51">
        <v>3760</v>
      </c>
      <c r="M14" s="5">
        <v>2970</v>
      </c>
      <c r="N14" s="51">
        <v>1800</v>
      </c>
      <c r="O14" s="7" t="s">
        <v>32</v>
      </c>
      <c r="Q14" s="65">
        <f t="shared" si="2"/>
        <v>45</v>
      </c>
      <c r="R14" s="36">
        <f t="shared" si="3"/>
        <v>45</v>
      </c>
      <c r="S14" s="36">
        <f t="shared" si="4"/>
        <v>45</v>
      </c>
      <c r="T14" s="36">
        <f t="shared" si="5"/>
        <v>45</v>
      </c>
      <c r="U14" s="36">
        <f t="shared" si="13"/>
        <v>68.534999999999997</v>
      </c>
      <c r="V14" s="36">
        <f t="shared" si="6"/>
        <v>51.164999999999999</v>
      </c>
      <c r="W14" s="36">
        <f t="shared" si="7"/>
        <v>53.325000000000003</v>
      </c>
      <c r="X14" s="36">
        <f t="shared" si="8"/>
        <v>58.365000000000002</v>
      </c>
      <c r="Y14" s="36">
        <f t="shared" si="9"/>
        <v>61.92</v>
      </c>
      <c r="Z14" s="36">
        <f t="shared" si="10"/>
        <v>58.365000000000002</v>
      </c>
      <c r="AA14" s="36">
        <f t="shared" si="11"/>
        <v>53.1</v>
      </c>
      <c r="AB14" s="66">
        <f t="shared" si="12"/>
        <v>45</v>
      </c>
      <c r="AC14" s="28">
        <f t="shared" si="14"/>
        <v>629.77499999999998</v>
      </c>
      <c r="AE14" s="197">
        <v>1.5</v>
      </c>
      <c r="AF14" s="198">
        <f t="shared" ref="AF14:AF17" si="15">SUMIF($A$7:$A$1044,AE14,$AC$7:$AC$1044)</f>
        <v>22205.335013172811</v>
      </c>
      <c r="AG14" s="259"/>
      <c r="AH14" s="146">
        <f t="shared" ref="AH14:AH19" si="16">AF14+AG14</f>
        <v>22205.335013172811</v>
      </c>
    </row>
    <row r="15" spans="1:37" ht="15.4" x14ac:dyDescent="0.45">
      <c r="A15" s="4">
        <v>1</v>
      </c>
      <c r="B15" s="85">
        <v>10</v>
      </c>
      <c r="C15" s="91">
        <v>0</v>
      </c>
      <c r="D15" s="50" t="s">
        <v>32</v>
      </c>
      <c r="E15" s="5" t="s">
        <v>32</v>
      </c>
      <c r="F15" s="51" t="s">
        <v>32</v>
      </c>
      <c r="G15" s="5" t="s">
        <v>32</v>
      </c>
      <c r="H15" s="51">
        <v>4670</v>
      </c>
      <c r="I15" s="5">
        <v>2450</v>
      </c>
      <c r="J15" s="51">
        <v>3340</v>
      </c>
      <c r="K15" s="5">
        <v>25280</v>
      </c>
      <c r="L15" s="51">
        <v>37220</v>
      </c>
      <c r="M15" s="5">
        <v>20050</v>
      </c>
      <c r="N15" s="51">
        <v>16980</v>
      </c>
      <c r="O15" s="7" t="s">
        <v>32</v>
      </c>
      <c r="Q15" s="65">
        <f t="shared" si="2"/>
        <v>45</v>
      </c>
      <c r="R15" s="36">
        <f t="shared" si="3"/>
        <v>45</v>
      </c>
      <c r="S15" s="36">
        <f t="shared" si="4"/>
        <v>45</v>
      </c>
      <c r="T15" s="36">
        <f t="shared" si="5"/>
        <v>45</v>
      </c>
      <c r="U15" s="36">
        <f t="shared" si="13"/>
        <v>66.015000000000001</v>
      </c>
      <c r="V15" s="36">
        <f t="shared" si="6"/>
        <v>56.024999999999999</v>
      </c>
      <c r="W15" s="36">
        <f t="shared" si="7"/>
        <v>60.03</v>
      </c>
      <c r="X15" s="36">
        <f t="shared" si="8"/>
        <v>247.66125109773412</v>
      </c>
      <c r="Y15" s="36">
        <f t="shared" si="9"/>
        <v>367.0612510977341</v>
      </c>
      <c r="Z15" s="36">
        <f t="shared" si="10"/>
        <v>195.36125109773411</v>
      </c>
      <c r="AA15" s="36">
        <f t="shared" si="11"/>
        <v>166.43752216545039</v>
      </c>
      <c r="AB15" s="66">
        <f t="shared" si="12"/>
        <v>45</v>
      </c>
      <c r="AC15" s="28">
        <f t="shared" si="14"/>
        <v>1383.5912754586527</v>
      </c>
      <c r="AE15" s="197">
        <v>2</v>
      </c>
      <c r="AF15" s="198">
        <f t="shared" si="15"/>
        <v>136476.18895730312</v>
      </c>
      <c r="AG15" s="259">
        <f>AC1048*12*'2021 Customers'!G14</f>
        <v>6498.8661408239586</v>
      </c>
      <c r="AH15" s="146">
        <f t="shared" si="16"/>
        <v>142975.05509812708</v>
      </c>
    </row>
    <row r="16" spans="1:37" ht="15.4" x14ac:dyDescent="0.45">
      <c r="A16" s="4">
        <v>1</v>
      </c>
      <c r="B16" s="85">
        <v>11</v>
      </c>
      <c r="C16" s="91">
        <v>0</v>
      </c>
      <c r="D16" s="50" t="s">
        <v>32</v>
      </c>
      <c r="E16" s="5" t="s">
        <v>32</v>
      </c>
      <c r="F16" s="51" t="s">
        <v>32</v>
      </c>
      <c r="G16" s="5" t="s">
        <v>32</v>
      </c>
      <c r="H16" s="51">
        <v>4460</v>
      </c>
      <c r="I16" s="5">
        <v>1440</v>
      </c>
      <c r="J16" s="51">
        <v>1110</v>
      </c>
      <c r="K16" s="5">
        <v>4000</v>
      </c>
      <c r="L16" s="51">
        <v>3340</v>
      </c>
      <c r="M16" s="5">
        <v>1530</v>
      </c>
      <c r="N16" s="51">
        <v>1110</v>
      </c>
      <c r="O16" s="7" t="s">
        <v>32</v>
      </c>
      <c r="Q16" s="65">
        <f t="shared" si="2"/>
        <v>45</v>
      </c>
      <c r="R16" s="36">
        <f t="shared" si="3"/>
        <v>45</v>
      </c>
      <c r="S16" s="36">
        <f t="shared" si="4"/>
        <v>45</v>
      </c>
      <c r="T16" s="36">
        <f t="shared" si="5"/>
        <v>45</v>
      </c>
      <c r="U16" s="36">
        <f t="shared" si="13"/>
        <v>65.069999999999993</v>
      </c>
      <c r="V16" s="36">
        <f t="shared" si="6"/>
        <v>51.48</v>
      </c>
      <c r="W16" s="36">
        <f t="shared" si="7"/>
        <v>49.994999999999997</v>
      </c>
      <c r="X16" s="36">
        <f t="shared" si="8"/>
        <v>63</v>
      </c>
      <c r="Y16" s="36">
        <f t="shared" si="9"/>
        <v>60.03</v>
      </c>
      <c r="Z16" s="36">
        <f t="shared" si="10"/>
        <v>51.884999999999998</v>
      </c>
      <c r="AA16" s="36">
        <f t="shared" si="11"/>
        <v>49.994999999999997</v>
      </c>
      <c r="AB16" s="66">
        <f t="shared" si="12"/>
        <v>45</v>
      </c>
      <c r="AC16" s="28">
        <f t="shared" si="14"/>
        <v>616.45500000000004</v>
      </c>
      <c r="AE16" s="197">
        <v>3</v>
      </c>
      <c r="AF16" s="198">
        <f t="shared" si="15"/>
        <v>62685.31444520747</v>
      </c>
      <c r="AG16" s="259"/>
      <c r="AH16" s="146">
        <f t="shared" si="16"/>
        <v>62685.31444520747</v>
      </c>
    </row>
    <row r="17" spans="1:36" ht="15.4" x14ac:dyDescent="0.45">
      <c r="A17" s="4">
        <v>1</v>
      </c>
      <c r="B17" s="85">
        <v>12</v>
      </c>
      <c r="C17" s="91">
        <v>0</v>
      </c>
      <c r="D17" s="50" t="s">
        <v>32</v>
      </c>
      <c r="E17" s="5" t="s">
        <v>32</v>
      </c>
      <c r="F17" s="51" t="s">
        <v>32</v>
      </c>
      <c r="G17" s="5" t="s">
        <v>32</v>
      </c>
      <c r="H17" s="51">
        <v>20910</v>
      </c>
      <c r="I17" s="5">
        <v>6740</v>
      </c>
      <c r="J17" s="51">
        <v>1950</v>
      </c>
      <c r="K17" s="5">
        <v>2960</v>
      </c>
      <c r="L17" s="51">
        <v>1380</v>
      </c>
      <c r="M17" s="5">
        <v>920</v>
      </c>
      <c r="N17" s="51">
        <v>800</v>
      </c>
      <c r="O17" s="7" t="s">
        <v>32</v>
      </c>
      <c r="Q17" s="65">
        <f t="shared" si="2"/>
        <v>45</v>
      </c>
      <c r="R17" s="36">
        <f t="shared" si="3"/>
        <v>45</v>
      </c>
      <c r="S17" s="36">
        <f t="shared" si="4"/>
        <v>45</v>
      </c>
      <c r="T17" s="36">
        <f t="shared" si="5"/>
        <v>45</v>
      </c>
      <c r="U17" s="36">
        <f t="shared" si="13"/>
        <v>139.095</v>
      </c>
      <c r="V17" s="36">
        <f t="shared" si="6"/>
        <v>81.869890531542879</v>
      </c>
      <c r="W17" s="36">
        <f t="shared" si="7"/>
        <v>53.774999999999999</v>
      </c>
      <c r="X17" s="36">
        <f t="shared" si="8"/>
        <v>58.32</v>
      </c>
      <c r="Y17" s="36">
        <f t="shared" si="9"/>
        <v>51.21</v>
      </c>
      <c r="Z17" s="36">
        <f t="shared" si="10"/>
        <v>49.14</v>
      </c>
      <c r="AA17" s="36">
        <f t="shared" si="11"/>
        <v>48.6</v>
      </c>
      <c r="AB17" s="66">
        <f t="shared" si="12"/>
        <v>45</v>
      </c>
      <c r="AC17" s="28">
        <f t="shared" si="14"/>
        <v>707.00989053154296</v>
      </c>
      <c r="AE17" s="197">
        <v>4</v>
      </c>
      <c r="AF17" s="198">
        <f t="shared" si="15"/>
        <v>437288.28277722292</v>
      </c>
      <c r="AG17" s="259">
        <f>AC1050*12*'2021 Customers'!G15</f>
        <v>36440.690231435248</v>
      </c>
      <c r="AH17" s="146">
        <f t="shared" si="16"/>
        <v>473728.97300865815</v>
      </c>
    </row>
    <row r="18" spans="1:36" ht="15.75" thickBot="1" x14ac:dyDescent="0.5">
      <c r="A18" s="4">
        <v>1</v>
      </c>
      <c r="B18" s="85">
        <v>13</v>
      </c>
      <c r="C18" s="91">
        <v>0</v>
      </c>
      <c r="D18" s="50" t="s">
        <v>32</v>
      </c>
      <c r="E18" s="5" t="s">
        <v>32</v>
      </c>
      <c r="F18" s="51" t="s">
        <v>32</v>
      </c>
      <c r="G18" s="5" t="s">
        <v>32</v>
      </c>
      <c r="H18" s="51">
        <v>9930</v>
      </c>
      <c r="I18" s="5">
        <v>2140</v>
      </c>
      <c r="J18" s="51">
        <v>3770</v>
      </c>
      <c r="K18" s="5">
        <v>1770</v>
      </c>
      <c r="L18" s="51">
        <v>4460</v>
      </c>
      <c r="M18" s="5">
        <v>900</v>
      </c>
      <c r="N18" s="51">
        <v>1950</v>
      </c>
      <c r="O18" s="7" t="s">
        <v>32</v>
      </c>
      <c r="Q18" s="65">
        <f t="shared" si="2"/>
        <v>45</v>
      </c>
      <c r="R18" s="36">
        <f t="shared" si="3"/>
        <v>45</v>
      </c>
      <c r="S18" s="36">
        <f t="shared" si="4"/>
        <v>45</v>
      </c>
      <c r="T18" s="36">
        <f t="shared" si="5"/>
        <v>45</v>
      </c>
      <c r="U18" s="36">
        <f t="shared" si="13"/>
        <v>89.685000000000002</v>
      </c>
      <c r="V18" s="36">
        <f t="shared" si="6"/>
        <v>54.63</v>
      </c>
      <c r="W18" s="36">
        <f t="shared" si="7"/>
        <v>61.965000000000003</v>
      </c>
      <c r="X18" s="36">
        <f t="shared" si="8"/>
        <v>52.965000000000003</v>
      </c>
      <c r="Y18" s="36">
        <f t="shared" si="9"/>
        <v>65.069999999999993</v>
      </c>
      <c r="Z18" s="36">
        <f t="shared" si="10"/>
        <v>49.05</v>
      </c>
      <c r="AA18" s="36">
        <f t="shared" si="11"/>
        <v>53.774999999999999</v>
      </c>
      <c r="AB18" s="66">
        <f t="shared" si="12"/>
        <v>45</v>
      </c>
      <c r="AC18" s="28">
        <f t="shared" si="14"/>
        <v>652.14</v>
      </c>
      <c r="AE18" s="197" t="s">
        <v>78</v>
      </c>
      <c r="AF18" s="200"/>
      <c r="AG18" s="199">
        <f>'Rate Design'!$D$16*'Rate Design'!$F$29*12</f>
        <v>195696</v>
      </c>
      <c r="AH18" s="146">
        <f t="shared" si="16"/>
        <v>195696</v>
      </c>
    </row>
    <row r="19" spans="1:36" ht="15.75" thickBot="1" x14ac:dyDescent="0.5">
      <c r="A19" s="4">
        <v>1</v>
      </c>
      <c r="B19" s="85">
        <v>15</v>
      </c>
      <c r="C19" s="91">
        <v>0</v>
      </c>
      <c r="D19" s="50" t="s">
        <v>32</v>
      </c>
      <c r="E19" s="5" t="s">
        <v>32</v>
      </c>
      <c r="F19" s="51" t="s">
        <v>32</v>
      </c>
      <c r="G19" s="5" t="s">
        <v>32</v>
      </c>
      <c r="H19" s="51">
        <v>17170</v>
      </c>
      <c r="I19" s="5">
        <v>5710</v>
      </c>
      <c r="J19" s="51">
        <v>5950</v>
      </c>
      <c r="K19" s="5">
        <v>3300</v>
      </c>
      <c r="L19" s="51">
        <v>7050</v>
      </c>
      <c r="M19" s="5">
        <v>4610</v>
      </c>
      <c r="N19" s="51">
        <v>1870</v>
      </c>
      <c r="O19" s="7" t="s">
        <v>32</v>
      </c>
      <c r="Q19" s="65">
        <f t="shared" si="2"/>
        <v>45</v>
      </c>
      <c r="R19" s="36">
        <f t="shared" si="3"/>
        <v>45</v>
      </c>
      <c r="S19" s="36">
        <f t="shared" si="4"/>
        <v>45</v>
      </c>
      <c r="T19" s="36">
        <f t="shared" si="5"/>
        <v>45</v>
      </c>
      <c r="U19" s="36">
        <f t="shared" si="13"/>
        <v>122.26500000000001</v>
      </c>
      <c r="V19" s="36">
        <f t="shared" si="6"/>
        <v>73.363576021491639</v>
      </c>
      <c r="W19" s="36">
        <f t="shared" si="7"/>
        <v>75.345629887911343</v>
      </c>
      <c r="X19" s="36">
        <f t="shared" si="8"/>
        <v>59.85</v>
      </c>
      <c r="Y19" s="36">
        <f t="shared" si="9"/>
        <v>84.430043442334991</v>
      </c>
      <c r="Z19" s="36">
        <f t="shared" si="10"/>
        <v>65.745000000000005</v>
      </c>
      <c r="AA19" s="36">
        <f t="shared" si="11"/>
        <v>53.414999999999999</v>
      </c>
      <c r="AB19" s="66">
        <f t="shared" si="12"/>
        <v>45</v>
      </c>
      <c r="AC19" s="28">
        <f t="shared" si="14"/>
        <v>759.41424935173802</v>
      </c>
      <c r="AE19" s="105"/>
      <c r="AF19" s="201">
        <f>SUM(AF13:AF18)</f>
        <v>2009626.5310554719</v>
      </c>
      <c r="AG19" s="201">
        <f>SUM(AG13:AG18)</f>
        <v>438779.46894448961</v>
      </c>
      <c r="AH19" s="202">
        <f t="shared" si="16"/>
        <v>2448405.9999999614</v>
      </c>
    </row>
    <row r="20" spans="1:36" ht="15.4" x14ac:dyDescent="0.45">
      <c r="A20" s="4">
        <v>1</v>
      </c>
      <c r="B20" s="85">
        <v>16</v>
      </c>
      <c r="C20" s="91">
        <v>0</v>
      </c>
      <c r="D20" s="50" t="s">
        <v>32</v>
      </c>
      <c r="E20" s="5" t="s">
        <v>32</v>
      </c>
      <c r="F20" s="51" t="s">
        <v>32</v>
      </c>
      <c r="G20" s="5" t="s">
        <v>32</v>
      </c>
      <c r="H20" s="51">
        <v>33440</v>
      </c>
      <c r="I20" s="5">
        <v>45030</v>
      </c>
      <c r="J20" s="51">
        <v>41240</v>
      </c>
      <c r="K20" s="5">
        <v>39660</v>
      </c>
      <c r="L20" s="51">
        <v>45650</v>
      </c>
      <c r="M20" s="5">
        <v>42160</v>
      </c>
      <c r="N20" s="51">
        <v>5340</v>
      </c>
      <c r="O20" s="7" t="s">
        <v>32</v>
      </c>
      <c r="Q20" s="65">
        <f t="shared" si="2"/>
        <v>45</v>
      </c>
      <c r="R20" s="36">
        <f t="shared" si="3"/>
        <v>45</v>
      </c>
      <c r="S20" s="36">
        <f t="shared" si="4"/>
        <v>45</v>
      </c>
      <c r="T20" s="36">
        <f t="shared" si="5"/>
        <v>45</v>
      </c>
      <c r="U20" s="36">
        <f t="shared" si="13"/>
        <v>227.2022276357597</v>
      </c>
      <c r="V20" s="36">
        <f t="shared" si="6"/>
        <v>445.16125109773412</v>
      </c>
      <c r="W20" s="36">
        <f t="shared" si="7"/>
        <v>407.26125109773409</v>
      </c>
      <c r="X20" s="36">
        <f t="shared" si="8"/>
        <v>391.46125109773413</v>
      </c>
      <c r="Y20" s="36">
        <f t="shared" si="9"/>
        <v>451.36125109773411</v>
      </c>
      <c r="Z20" s="36">
        <f t="shared" si="10"/>
        <v>416.46125109773413</v>
      </c>
      <c r="AA20" s="36">
        <f t="shared" si="11"/>
        <v>70.307909644094579</v>
      </c>
      <c r="AB20" s="66">
        <f t="shared" si="12"/>
        <v>45</v>
      </c>
      <c r="AC20" s="28">
        <f t="shared" si="14"/>
        <v>2634.2163927685247</v>
      </c>
      <c r="AG20" s="28"/>
      <c r="AI20" s="147"/>
    </row>
    <row r="21" spans="1:36" ht="15.4" x14ac:dyDescent="0.45">
      <c r="A21" s="4">
        <v>1</v>
      </c>
      <c r="B21" s="85">
        <v>17</v>
      </c>
      <c r="C21" s="91">
        <v>0</v>
      </c>
      <c r="D21" s="50" t="s">
        <v>32</v>
      </c>
      <c r="E21" s="5" t="s">
        <v>32</v>
      </c>
      <c r="F21" s="51" t="s">
        <v>32</v>
      </c>
      <c r="G21" s="5" t="s">
        <v>32</v>
      </c>
      <c r="H21" s="51">
        <v>7760</v>
      </c>
      <c r="I21" s="5">
        <v>8530</v>
      </c>
      <c r="J21" s="51">
        <v>21610</v>
      </c>
      <c r="K21" s="5">
        <v>28060</v>
      </c>
      <c r="L21" s="51">
        <v>32440</v>
      </c>
      <c r="M21" s="5">
        <v>36310</v>
      </c>
      <c r="N21" s="51">
        <v>27790</v>
      </c>
      <c r="O21" s="7" t="s">
        <v>32</v>
      </c>
      <c r="Q21" s="65">
        <f t="shared" si="2"/>
        <v>45</v>
      </c>
      <c r="R21" s="36">
        <f t="shared" si="3"/>
        <v>45</v>
      </c>
      <c r="S21" s="36">
        <f t="shared" si="4"/>
        <v>45</v>
      </c>
      <c r="T21" s="36">
        <f t="shared" si="5"/>
        <v>45</v>
      </c>
      <c r="U21" s="36">
        <f t="shared" si="13"/>
        <v>79.92</v>
      </c>
      <c r="V21" s="36">
        <f t="shared" si="6"/>
        <v>96.652708951923188</v>
      </c>
      <c r="W21" s="36">
        <f t="shared" si="7"/>
        <v>210.96125109773411</v>
      </c>
      <c r="X21" s="36">
        <f t="shared" si="8"/>
        <v>275.46125109773413</v>
      </c>
      <c r="Y21" s="36">
        <f t="shared" si="9"/>
        <v>319.26125109773409</v>
      </c>
      <c r="Z21" s="36">
        <f t="shared" si="10"/>
        <v>357.96125109773413</v>
      </c>
      <c r="AA21" s="36">
        <f t="shared" si="11"/>
        <v>272.76125109773409</v>
      </c>
      <c r="AB21" s="66">
        <f t="shared" si="12"/>
        <v>45</v>
      </c>
      <c r="AC21" s="28">
        <f t="shared" si="14"/>
        <v>1837.9789644405937</v>
      </c>
      <c r="AH21" s="193">
        <f>'Rate Design'!I52</f>
        <v>2448405.7121960176</v>
      </c>
    </row>
    <row r="22" spans="1:36" ht="15.4" x14ac:dyDescent="0.45">
      <c r="A22" s="4">
        <v>1</v>
      </c>
      <c r="B22" s="85">
        <v>18</v>
      </c>
      <c r="C22" s="91">
        <v>0</v>
      </c>
      <c r="D22" s="50" t="s">
        <v>32</v>
      </c>
      <c r="E22" s="5" t="s">
        <v>32</v>
      </c>
      <c r="F22" s="51" t="s">
        <v>32</v>
      </c>
      <c r="G22" s="5" t="s">
        <v>32</v>
      </c>
      <c r="H22" s="51">
        <v>17420</v>
      </c>
      <c r="I22" s="5">
        <v>8040</v>
      </c>
      <c r="J22" s="51">
        <v>13600</v>
      </c>
      <c r="K22" s="5">
        <v>6850</v>
      </c>
      <c r="L22" s="51">
        <v>8700</v>
      </c>
      <c r="M22" s="5">
        <v>10130</v>
      </c>
      <c r="N22" s="51">
        <v>12690</v>
      </c>
      <c r="O22" s="7" t="s">
        <v>32</v>
      </c>
      <c r="Q22" s="65">
        <f t="shared" si="2"/>
        <v>45</v>
      </c>
      <c r="R22" s="36">
        <f t="shared" si="3"/>
        <v>45</v>
      </c>
      <c r="S22" s="36">
        <f t="shared" si="4"/>
        <v>45</v>
      </c>
      <c r="T22" s="36">
        <f t="shared" si="5"/>
        <v>45</v>
      </c>
      <c r="U22" s="36">
        <f t="shared" si="13"/>
        <v>123.39000000000001</v>
      </c>
      <c r="V22" s="36">
        <f t="shared" si="6"/>
        <v>92.60601564131629</v>
      </c>
      <c r="W22" s="36">
        <f t="shared" si="7"/>
        <v>138.52359688003949</v>
      </c>
      <c r="X22" s="36">
        <f t="shared" si="8"/>
        <v>82.778331886985242</v>
      </c>
      <c r="Y22" s="36">
        <f t="shared" si="9"/>
        <v>98.056663773970484</v>
      </c>
      <c r="Z22" s="36">
        <f t="shared" si="10"/>
        <v>109.86640139472124</v>
      </c>
      <c r="AA22" s="36">
        <f t="shared" si="11"/>
        <v>131.0083093031981</v>
      </c>
      <c r="AB22" s="66">
        <f t="shared" si="12"/>
        <v>45</v>
      </c>
      <c r="AC22" s="28">
        <f t="shared" si="14"/>
        <v>1001.2293188802308</v>
      </c>
      <c r="AE22" s="193"/>
      <c r="AF22" s="193"/>
      <c r="AG22" s="193"/>
      <c r="AH22" s="193"/>
      <c r="AI22" s="193"/>
      <c r="AJ22" s="193"/>
    </row>
    <row r="23" spans="1:36" ht="15.4" x14ac:dyDescent="0.45">
      <c r="A23" s="4">
        <v>1</v>
      </c>
      <c r="B23" s="85">
        <v>19</v>
      </c>
      <c r="C23" s="91">
        <v>0</v>
      </c>
      <c r="D23" s="50" t="s">
        <v>32</v>
      </c>
      <c r="E23" s="5" t="s">
        <v>32</v>
      </c>
      <c r="F23" s="51" t="s">
        <v>32</v>
      </c>
      <c r="G23" s="5" t="s">
        <v>32</v>
      </c>
      <c r="H23" s="51">
        <v>35130</v>
      </c>
      <c r="I23" s="5">
        <v>3600</v>
      </c>
      <c r="J23" s="51">
        <v>9380</v>
      </c>
      <c r="K23" s="5">
        <v>5210</v>
      </c>
      <c r="L23" s="51">
        <v>9120</v>
      </c>
      <c r="M23" s="5">
        <v>3840</v>
      </c>
      <c r="N23" s="51">
        <v>6560</v>
      </c>
      <c r="O23" s="7" t="s">
        <v>32</v>
      </c>
      <c r="Q23" s="65">
        <f t="shared" si="2"/>
        <v>45</v>
      </c>
      <c r="R23" s="36">
        <f t="shared" si="3"/>
        <v>45</v>
      </c>
      <c r="S23" s="36">
        <f t="shared" si="4"/>
        <v>45</v>
      </c>
      <c r="T23" s="36">
        <f t="shared" si="5"/>
        <v>45</v>
      </c>
      <c r="U23" s="36">
        <f t="shared" si="13"/>
        <v>241.15919027846513</v>
      </c>
      <c r="V23" s="36">
        <f t="shared" si="6"/>
        <v>61.2</v>
      </c>
      <c r="W23" s="36">
        <f t="shared" si="7"/>
        <v>103.67248306215964</v>
      </c>
      <c r="X23" s="36">
        <f t="shared" si="8"/>
        <v>69.234297133117238</v>
      </c>
      <c r="Y23" s="36">
        <f t="shared" si="9"/>
        <v>101.52525804020496</v>
      </c>
      <c r="Z23" s="36">
        <f t="shared" si="10"/>
        <v>62.28</v>
      </c>
      <c r="AA23" s="36">
        <f t="shared" si="11"/>
        <v>80.383350131728093</v>
      </c>
      <c r="AB23" s="66">
        <f t="shared" si="12"/>
        <v>45</v>
      </c>
      <c r="AC23" s="28">
        <f t="shared" si="14"/>
        <v>944.45457864567516</v>
      </c>
    </row>
    <row r="24" spans="1:36" ht="15.4" x14ac:dyDescent="0.45">
      <c r="A24" s="4">
        <v>1</v>
      </c>
      <c r="B24" s="85">
        <v>20</v>
      </c>
      <c r="C24" s="91">
        <v>0</v>
      </c>
      <c r="D24" s="50" t="s">
        <v>32</v>
      </c>
      <c r="E24" s="5" t="s">
        <v>32</v>
      </c>
      <c r="F24" s="51" t="s">
        <v>32</v>
      </c>
      <c r="G24" s="5" t="s">
        <v>32</v>
      </c>
      <c r="H24" s="51">
        <v>31840</v>
      </c>
      <c r="I24" s="5">
        <v>5320</v>
      </c>
      <c r="J24" s="51">
        <v>8610</v>
      </c>
      <c r="K24" s="5">
        <v>5360</v>
      </c>
      <c r="L24" s="51">
        <v>6780</v>
      </c>
      <c r="M24" s="5">
        <v>24380</v>
      </c>
      <c r="N24" s="51">
        <v>7050</v>
      </c>
      <c r="O24" s="7" t="s">
        <v>32</v>
      </c>
      <c r="Q24" s="65">
        <f t="shared" si="2"/>
        <v>45</v>
      </c>
      <c r="R24" s="36">
        <f t="shared" si="3"/>
        <v>45</v>
      </c>
      <c r="S24" s="36">
        <f t="shared" si="4"/>
        <v>45</v>
      </c>
      <c r="T24" s="36">
        <f t="shared" si="5"/>
        <v>45</v>
      </c>
      <c r="U24" s="36">
        <f t="shared" si="13"/>
        <v>213.98853519296165</v>
      </c>
      <c r="V24" s="36">
        <f t="shared" si="6"/>
        <v>70.142738488559615</v>
      </c>
      <c r="W24" s="36">
        <f t="shared" si="7"/>
        <v>97.313393574063099</v>
      </c>
      <c r="X24" s="36">
        <f t="shared" si="8"/>
        <v>70.473080799629557</v>
      </c>
      <c r="Y24" s="36">
        <f t="shared" si="9"/>
        <v>82.20023284261282</v>
      </c>
      <c r="Z24" s="36">
        <f t="shared" si="10"/>
        <v>238.66125109773412</v>
      </c>
      <c r="AA24" s="36">
        <f t="shared" si="11"/>
        <v>84.430043442334991</v>
      </c>
      <c r="AB24" s="66">
        <f t="shared" si="12"/>
        <v>45</v>
      </c>
      <c r="AC24" s="28">
        <f t="shared" si="14"/>
        <v>1082.2092754378959</v>
      </c>
    </row>
    <row r="25" spans="1:36" ht="15.4" x14ac:dyDescent="0.45">
      <c r="A25" s="4">
        <v>1</v>
      </c>
      <c r="B25" s="85">
        <v>21</v>
      </c>
      <c r="C25" s="91">
        <v>0</v>
      </c>
      <c r="D25" s="50" t="s">
        <v>32</v>
      </c>
      <c r="E25" s="5" t="s">
        <v>32</v>
      </c>
      <c r="F25" s="51" t="s">
        <v>32</v>
      </c>
      <c r="G25" s="5" t="s">
        <v>32</v>
      </c>
      <c r="H25" s="51">
        <v>3390</v>
      </c>
      <c r="I25" s="5">
        <v>750</v>
      </c>
      <c r="J25" s="51">
        <v>9720</v>
      </c>
      <c r="K25" s="5">
        <v>20880</v>
      </c>
      <c r="L25" s="51">
        <v>28840</v>
      </c>
      <c r="M25" s="5">
        <v>26950</v>
      </c>
      <c r="N25" s="51">
        <v>17240</v>
      </c>
      <c r="O25" s="7" t="s">
        <v>32</v>
      </c>
      <c r="Q25" s="65">
        <f t="shared" si="2"/>
        <v>45</v>
      </c>
      <c r="R25" s="36">
        <f t="shared" si="3"/>
        <v>45</v>
      </c>
      <c r="S25" s="36">
        <f t="shared" si="4"/>
        <v>45</v>
      </c>
      <c r="T25" s="36">
        <f t="shared" si="5"/>
        <v>45</v>
      </c>
      <c r="U25" s="36">
        <f t="shared" si="13"/>
        <v>60.255000000000003</v>
      </c>
      <c r="V25" s="36">
        <f t="shared" si="6"/>
        <v>48.375</v>
      </c>
      <c r="W25" s="36">
        <f t="shared" si="7"/>
        <v>106.48039270625424</v>
      </c>
      <c r="X25" s="36">
        <f t="shared" si="8"/>
        <v>203.66125109773412</v>
      </c>
      <c r="Y25" s="36">
        <f t="shared" si="9"/>
        <v>283.26125109773409</v>
      </c>
      <c r="Z25" s="36">
        <f t="shared" si="10"/>
        <v>264.36125109773411</v>
      </c>
      <c r="AA25" s="36">
        <f t="shared" si="11"/>
        <v>168.58474718740507</v>
      </c>
      <c r="AB25" s="66">
        <f t="shared" si="12"/>
        <v>45</v>
      </c>
      <c r="AC25" s="28">
        <f t="shared" si="14"/>
        <v>1359.9788931868618</v>
      </c>
      <c r="AE25" s="28"/>
    </row>
    <row r="26" spans="1:36" ht="15.4" x14ac:dyDescent="0.45">
      <c r="A26" s="4">
        <v>1</v>
      </c>
      <c r="B26" s="85">
        <v>22</v>
      </c>
      <c r="C26" s="91">
        <v>0</v>
      </c>
      <c r="D26" s="50" t="s">
        <v>32</v>
      </c>
      <c r="E26" s="5" t="s">
        <v>32</v>
      </c>
      <c r="F26" s="51" t="s">
        <v>32</v>
      </c>
      <c r="G26" s="5" t="s">
        <v>32</v>
      </c>
      <c r="H26" s="51">
        <v>6600</v>
      </c>
      <c r="I26" s="5">
        <v>1250</v>
      </c>
      <c r="J26" s="51">
        <v>3000</v>
      </c>
      <c r="K26" s="5">
        <v>45360</v>
      </c>
      <c r="L26" s="51">
        <v>44330</v>
      </c>
      <c r="M26" s="5">
        <v>35010</v>
      </c>
      <c r="N26" s="51">
        <v>29300</v>
      </c>
      <c r="O26" s="7" t="s">
        <v>32</v>
      </c>
      <c r="Q26" s="65">
        <f t="shared" si="2"/>
        <v>45</v>
      </c>
      <c r="R26" s="36">
        <f t="shared" si="3"/>
        <v>45</v>
      </c>
      <c r="S26" s="36">
        <f t="shared" si="4"/>
        <v>45</v>
      </c>
      <c r="T26" s="36">
        <f t="shared" si="5"/>
        <v>45</v>
      </c>
      <c r="U26" s="36">
        <f t="shared" si="13"/>
        <v>74.7</v>
      </c>
      <c r="V26" s="36">
        <f t="shared" si="6"/>
        <v>50.625</v>
      </c>
      <c r="W26" s="36">
        <f t="shared" si="7"/>
        <v>58.5</v>
      </c>
      <c r="X26" s="36">
        <f t="shared" si="8"/>
        <v>448.46125109773413</v>
      </c>
      <c r="Y26" s="36">
        <f t="shared" si="9"/>
        <v>438.16125109773407</v>
      </c>
      <c r="Z26" s="36">
        <f t="shared" si="10"/>
        <v>344.96125109773413</v>
      </c>
      <c r="AA26" s="36">
        <f t="shared" si="11"/>
        <v>287.86125109773411</v>
      </c>
      <c r="AB26" s="66">
        <f t="shared" si="12"/>
        <v>45</v>
      </c>
      <c r="AC26" s="28">
        <f t="shared" si="14"/>
        <v>1928.2700043909363</v>
      </c>
      <c r="AE26" s="28"/>
    </row>
    <row r="27" spans="1:36" ht="15.4" x14ac:dyDescent="0.45">
      <c r="A27" s="4">
        <v>1</v>
      </c>
      <c r="B27" s="85">
        <v>23</v>
      </c>
      <c r="C27" s="91">
        <v>0</v>
      </c>
      <c r="D27" s="50" t="s">
        <v>32</v>
      </c>
      <c r="E27" s="5" t="s">
        <v>32</v>
      </c>
      <c r="F27" s="51" t="s">
        <v>32</v>
      </c>
      <c r="G27" s="5" t="s">
        <v>32</v>
      </c>
      <c r="H27" s="51">
        <v>1770</v>
      </c>
      <c r="I27" s="5">
        <v>7280</v>
      </c>
      <c r="J27" s="51">
        <v>8060</v>
      </c>
      <c r="K27" s="5">
        <v>5740</v>
      </c>
      <c r="L27" s="51">
        <v>9440</v>
      </c>
      <c r="M27" s="5">
        <v>6700</v>
      </c>
      <c r="N27" s="51">
        <v>6780</v>
      </c>
      <c r="O27" s="7" t="s">
        <v>32</v>
      </c>
      <c r="Q27" s="65">
        <f t="shared" si="2"/>
        <v>45</v>
      </c>
      <c r="R27" s="36">
        <f t="shared" si="3"/>
        <v>45</v>
      </c>
      <c r="S27" s="36">
        <f t="shared" si="4"/>
        <v>45</v>
      </c>
      <c r="T27" s="36">
        <f t="shared" si="5"/>
        <v>45</v>
      </c>
      <c r="U27" s="36">
        <f t="shared" si="13"/>
        <v>52.965000000000003</v>
      </c>
      <c r="V27" s="36">
        <f t="shared" si="6"/>
        <v>86.329511730987207</v>
      </c>
      <c r="W27" s="36">
        <f t="shared" si="7"/>
        <v>92.771186796851268</v>
      </c>
      <c r="X27" s="36">
        <f t="shared" si="8"/>
        <v>73.611332754794091</v>
      </c>
      <c r="Y27" s="36">
        <f t="shared" si="9"/>
        <v>104.16799652876458</v>
      </c>
      <c r="Z27" s="36">
        <f t="shared" si="10"/>
        <v>81.539548220472923</v>
      </c>
      <c r="AA27" s="36">
        <f t="shared" si="11"/>
        <v>82.20023284261282</v>
      </c>
      <c r="AB27" s="66">
        <f t="shared" si="12"/>
        <v>45</v>
      </c>
      <c r="AC27" s="28">
        <f t="shared" si="14"/>
        <v>798.58480887448286</v>
      </c>
      <c r="AE27" s="28"/>
    </row>
    <row r="28" spans="1:36" ht="15.4" x14ac:dyDescent="0.45">
      <c r="A28" s="4">
        <v>1</v>
      </c>
      <c r="B28" s="85">
        <v>24</v>
      </c>
      <c r="C28" s="91">
        <v>0</v>
      </c>
      <c r="D28" s="50" t="s">
        <v>32</v>
      </c>
      <c r="E28" s="5" t="s">
        <v>32</v>
      </c>
      <c r="F28" s="51" t="s">
        <v>32</v>
      </c>
      <c r="G28" s="5" t="s">
        <v>32</v>
      </c>
      <c r="H28" s="51">
        <v>11420</v>
      </c>
      <c r="I28" s="5">
        <v>1940</v>
      </c>
      <c r="J28" s="51">
        <v>2390</v>
      </c>
      <c r="K28" s="5">
        <v>1540</v>
      </c>
      <c r="L28" s="51">
        <v>600</v>
      </c>
      <c r="M28" s="5">
        <v>2310</v>
      </c>
      <c r="N28" s="51">
        <v>2610</v>
      </c>
      <c r="O28" s="7" t="s">
        <v>32</v>
      </c>
      <c r="Q28" s="65">
        <f t="shared" si="2"/>
        <v>45</v>
      </c>
      <c r="R28" s="36">
        <f t="shared" si="3"/>
        <v>45</v>
      </c>
      <c r="S28" s="36">
        <f t="shared" si="4"/>
        <v>45</v>
      </c>
      <c r="T28" s="36">
        <f t="shared" si="5"/>
        <v>45</v>
      </c>
      <c r="U28" s="36">
        <f t="shared" si="13"/>
        <v>96.39</v>
      </c>
      <c r="V28" s="36">
        <f t="shared" si="6"/>
        <v>53.730000000000004</v>
      </c>
      <c r="W28" s="36">
        <f t="shared" si="7"/>
        <v>55.755000000000003</v>
      </c>
      <c r="X28" s="36">
        <f t="shared" si="8"/>
        <v>51.93</v>
      </c>
      <c r="Y28" s="36">
        <f t="shared" si="9"/>
        <v>47.7</v>
      </c>
      <c r="Z28" s="36">
        <f t="shared" si="10"/>
        <v>55.394999999999996</v>
      </c>
      <c r="AA28" s="36">
        <f t="shared" si="11"/>
        <v>56.744999999999997</v>
      </c>
      <c r="AB28" s="66">
        <f t="shared" si="12"/>
        <v>45</v>
      </c>
      <c r="AC28" s="28">
        <f t="shared" si="14"/>
        <v>642.64499999999998</v>
      </c>
      <c r="AE28" s="28"/>
    </row>
    <row r="29" spans="1:36" ht="15.4" x14ac:dyDescent="0.45">
      <c r="A29" s="4">
        <v>1</v>
      </c>
      <c r="B29" s="85">
        <v>25</v>
      </c>
      <c r="C29" s="91">
        <v>0</v>
      </c>
      <c r="D29" s="50" t="s">
        <v>32</v>
      </c>
      <c r="E29" s="5" t="s">
        <v>32</v>
      </c>
      <c r="F29" s="51" t="s">
        <v>32</v>
      </c>
      <c r="G29" s="5" t="s">
        <v>32</v>
      </c>
      <c r="H29" s="51">
        <v>24990</v>
      </c>
      <c r="I29" s="5">
        <v>4710</v>
      </c>
      <c r="J29" s="51">
        <v>6730</v>
      </c>
      <c r="K29" s="5">
        <v>11350</v>
      </c>
      <c r="L29" s="51" t="s">
        <v>32</v>
      </c>
      <c r="M29" s="5">
        <v>3460</v>
      </c>
      <c r="N29" s="51">
        <v>70</v>
      </c>
      <c r="O29" s="7" t="s">
        <v>32</v>
      </c>
      <c r="Q29" s="65">
        <f t="shared" si="2"/>
        <v>45</v>
      </c>
      <c r="R29" s="36">
        <f t="shared" si="3"/>
        <v>45</v>
      </c>
      <c r="S29" s="36">
        <f t="shared" si="4"/>
        <v>45</v>
      </c>
      <c r="T29" s="36">
        <f t="shared" si="5"/>
        <v>45</v>
      </c>
      <c r="U29" s="36">
        <f t="shared" si="13"/>
        <v>157.45499999999998</v>
      </c>
      <c r="V29" s="36">
        <f t="shared" si="6"/>
        <v>66.194999999999993</v>
      </c>
      <c r="W29" s="36">
        <f t="shared" si="7"/>
        <v>81.78730495377539</v>
      </c>
      <c r="X29" s="36">
        <f t="shared" si="8"/>
        <v>119.94184188235474</v>
      </c>
      <c r="Y29" s="36">
        <f t="shared" si="9"/>
        <v>45</v>
      </c>
      <c r="Z29" s="36">
        <f t="shared" si="10"/>
        <v>60.57</v>
      </c>
      <c r="AA29" s="36">
        <f t="shared" si="11"/>
        <v>45.314999999999998</v>
      </c>
      <c r="AB29" s="66">
        <f t="shared" si="12"/>
        <v>45</v>
      </c>
      <c r="AC29" s="28">
        <f t="shared" si="14"/>
        <v>801.26414683613007</v>
      </c>
    </row>
    <row r="30" spans="1:36" ht="15.4" x14ac:dyDescent="0.45">
      <c r="A30" s="4">
        <v>1</v>
      </c>
      <c r="B30" s="85">
        <v>26</v>
      </c>
      <c r="C30" s="91">
        <v>0</v>
      </c>
      <c r="D30" s="50" t="s">
        <v>32</v>
      </c>
      <c r="E30" s="5" t="s">
        <v>32</v>
      </c>
      <c r="F30" s="51" t="s">
        <v>32</v>
      </c>
      <c r="G30" s="5" t="s">
        <v>32</v>
      </c>
      <c r="H30" s="51">
        <v>9040</v>
      </c>
      <c r="I30" s="5">
        <v>2130</v>
      </c>
      <c r="J30" s="51">
        <v>2530</v>
      </c>
      <c r="K30" s="5">
        <v>1800</v>
      </c>
      <c r="L30" s="51">
        <v>1020</v>
      </c>
      <c r="M30" s="5">
        <v>480</v>
      </c>
      <c r="N30" s="51">
        <v>690</v>
      </c>
      <c r="O30" s="7" t="s">
        <v>32</v>
      </c>
      <c r="Q30" s="65">
        <f t="shared" si="2"/>
        <v>45</v>
      </c>
      <c r="R30" s="36">
        <f t="shared" si="3"/>
        <v>45</v>
      </c>
      <c r="S30" s="36">
        <f t="shared" si="4"/>
        <v>45</v>
      </c>
      <c r="T30" s="36">
        <f t="shared" si="5"/>
        <v>45</v>
      </c>
      <c r="U30" s="36">
        <f t="shared" si="13"/>
        <v>85.679999999999993</v>
      </c>
      <c r="V30" s="36">
        <f t="shared" si="6"/>
        <v>54.585000000000001</v>
      </c>
      <c r="W30" s="36">
        <f t="shared" si="7"/>
        <v>56.384999999999998</v>
      </c>
      <c r="X30" s="36">
        <f t="shared" si="8"/>
        <v>53.1</v>
      </c>
      <c r="Y30" s="36">
        <f t="shared" si="9"/>
        <v>49.59</v>
      </c>
      <c r="Z30" s="36">
        <f t="shared" si="10"/>
        <v>47.16</v>
      </c>
      <c r="AA30" s="36">
        <f t="shared" si="11"/>
        <v>48.104999999999997</v>
      </c>
      <c r="AB30" s="66">
        <f t="shared" si="12"/>
        <v>45</v>
      </c>
      <c r="AC30" s="28">
        <f t="shared" si="14"/>
        <v>619.60500000000002</v>
      </c>
    </row>
    <row r="31" spans="1:36" ht="15.4" x14ac:dyDescent="0.45">
      <c r="A31" s="4">
        <v>1</v>
      </c>
      <c r="B31" s="85">
        <v>27</v>
      </c>
      <c r="C31" s="91">
        <v>0</v>
      </c>
      <c r="D31" s="50" t="s">
        <v>32</v>
      </c>
      <c r="E31" s="5" t="s">
        <v>32</v>
      </c>
      <c r="F31" s="51" t="s">
        <v>32</v>
      </c>
      <c r="G31" s="5" t="s">
        <v>32</v>
      </c>
      <c r="H31" s="51">
        <v>27120</v>
      </c>
      <c r="I31" s="5">
        <v>10140</v>
      </c>
      <c r="J31" s="51">
        <v>10040</v>
      </c>
      <c r="K31" s="5">
        <v>11780</v>
      </c>
      <c r="L31" s="51">
        <v>13010</v>
      </c>
      <c r="M31" s="5">
        <v>10990</v>
      </c>
      <c r="N31" s="51">
        <v>5750</v>
      </c>
      <c r="O31" s="7" t="s">
        <v>32</v>
      </c>
      <c r="Q31" s="65">
        <f t="shared" si="2"/>
        <v>45</v>
      </c>
      <c r="R31" s="36">
        <f t="shared" si="3"/>
        <v>45</v>
      </c>
      <c r="S31" s="36">
        <f t="shared" si="4"/>
        <v>45</v>
      </c>
      <c r="T31" s="36">
        <f t="shared" si="5"/>
        <v>45</v>
      </c>
      <c r="U31" s="36">
        <f t="shared" si="13"/>
        <v>175.00814248670741</v>
      </c>
      <c r="V31" s="36">
        <f t="shared" si="6"/>
        <v>109.94898697248871</v>
      </c>
      <c r="W31" s="36">
        <f t="shared" si="7"/>
        <v>109.12313119481385</v>
      </c>
      <c r="X31" s="36">
        <f t="shared" si="8"/>
        <v>123.49302172635672</v>
      </c>
      <c r="Y31" s="36">
        <f t="shared" si="9"/>
        <v>133.65104779175772</v>
      </c>
      <c r="Z31" s="36">
        <f t="shared" si="10"/>
        <v>116.96876108272519</v>
      </c>
      <c r="AA31" s="36">
        <f t="shared" si="11"/>
        <v>73.69391833256158</v>
      </c>
      <c r="AB31" s="66">
        <f t="shared" si="12"/>
        <v>45</v>
      </c>
      <c r="AC31" s="28">
        <f t="shared" si="14"/>
        <v>1066.8870095874113</v>
      </c>
    </row>
    <row r="32" spans="1:36" ht="15.4" x14ac:dyDescent="0.45">
      <c r="A32" s="4">
        <v>1</v>
      </c>
      <c r="B32" s="85">
        <v>28</v>
      </c>
      <c r="C32" s="91">
        <v>0</v>
      </c>
      <c r="D32" s="50" t="s">
        <v>32</v>
      </c>
      <c r="E32" s="5" t="s">
        <v>32</v>
      </c>
      <c r="F32" s="51" t="s">
        <v>32</v>
      </c>
      <c r="G32" s="5" t="s">
        <v>32</v>
      </c>
      <c r="H32" s="51">
        <v>8480</v>
      </c>
      <c r="I32" s="5">
        <v>7310</v>
      </c>
      <c r="J32" s="51">
        <v>9380</v>
      </c>
      <c r="K32" s="5">
        <v>7360</v>
      </c>
      <c r="L32" s="51">
        <v>9850</v>
      </c>
      <c r="M32" s="5">
        <v>7460</v>
      </c>
      <c r="N32" s="51">
        <v>5220</v>
      </c>
      <c r="O32" s="7" t="s">
        <v>32</v>
      </c>
      <c r="Q32" s="65">
        <f t="shared" si="2"/>
        <v>45</v>
      </c>
      <c r="R32" s="36">
        <f t="shared" si="3"/>
        <v>45</v>
      </c>
      <c r="S32" s="36">
        <f t="shared" si="4"/>
        <v>45</v>
      </c>
      <c r="T32" s="36">
        <f t="shared" si="5"/>
        <v>45</v>
      </c>
      <c r="U32" s="36">
        <f t="shared" si="13"/>
        <v>83.16</v>
      </c>
      <c r="V32" s="36">
        <f t="shared" si="6"/>
        <v>86.577268464289688</v>
      </c>
      <c r="W32" s="36">
        <f t="shared" si="7"/>
        <v>103.67248306215964</v>
      </c>
      <c r="X32" s="36">
        <f t="shared" si="8"/>
        <v>86.990196353127118</v>
      </c>
      <c r="Y32" s="36">
        <f t="shared" si="9"/>
        <v>107.55400521723158</v>
      </c>
      <c r="Z32" s="36">
        <f t="shared" si="10"/>
        <v>87.816052130801992</v>
      </c>
      <c r="AA32" s="36">
        <f t="shared" si="11"/>
        <v>69.316882710884727</v>
      </c>
      <c r="AB32" s="66">
        <f t="shared" si="12"/>
        <v>45</v>
      </c>
      <c r="AC32" s="28">
        <f t="shared" si="14"/>
        <v>850.08688793849456</v>
      </c>
    </row>
    <row r="33" spans="1:29" ht="15.4" x14ac:dyDescent="0.45">
      <c r="A33" s="4">
        <v>1</v>
      </c>
      <c r="B33" s="85">
        <v>29</v>
      </c>
      <c r="C33" s="91">
        <v>0</v>
      </c>
      <c r="D33" s="50" t="s">
        <v>32</v>
      </c>
      <c r="E33" s="5" t="s">
        <v>32</v>
      </c>
      <c r="F33" s="51" t="s">
        <v>32</v>
      </c>
      <c r="G33" s="5" t="s">
        <v>32</v>
      </c>
      <c r="H33" s="51">
        <v>74830</v>
      </c>
      <c r="I33" s="5">
        <v>7900</v>
      </c>
      <c r="J33" s="51">
        <v>11280</v>
      </c>
      <c r="K33" s="5">
        <v>6770</v>
      </c>
      <c r="L33" s="51">
        <v>12620</v>
      </c>
      <c r="M33" s="5">
        <v>17440</v>
      </c>
      <c r="N33" s="51">
        <v>7930</v>
      </c>
      <c r="O33" s="7" t="s">
        <v>32</v>
      </c>
      <c r="Q33" s="65">
        <f t="shared" si="2"/>
        <v>45</v>
      </c>
      <c r="R33" s="36">
        <f t="shared" si="3"/>
        <v>45</v>
      </c>
      <c r="S33" s="36">
        <f t="shared" si="4"/>
        <v>45</v>
      </c>
      <c r="T33" s="36">
        <f t="shared" si="5"/>
        <v>45</v>
      </c>
      <c r="U33" s="36">
        <f t="shared" si="13"/>
        <v>569.02393401539166</v>
      </c>
      <c r="V33" s="36">
        <f t="shared" si="6"/>
        <v>91.44981755257146</v>
      </c>
      <c r="W33" s="36">
        <f t="shared" si="7"/>
        <v>119.36374283798233</v>
      </c>
      <c r="X33" s="36">
        <f t="shared" si="8"/>
        <v>82.117647264845345</v>
      </c>
      <c r="Y33" s="36">
        <f t="shared" si="9"/>
        <v>130.4302102588257</v>
      </c>
      <c r="Z33" s="36">
        <f t="shared" si="10"/>
        <v>170.23645874275479</v>
      </c>
      <c r="AA33" s="36">
        <f t="shared" si="11"/>
        <v>91.697574285873927</v>
      </c>
      <c r="AB33" s="66">
        <f t="shared" si="12"/>
        <v>45</v>
      </c>
      <c r="AC33" s="28">
        <f t="shared" si="14"/>
        <v>1479.3193849582451</v>
      </c>
    </row>
    <row r="34" spans="1:29" ht="15.4" x14ac:dyDescent="0.45">
      <c r="A34" s="4">
        <v>1</v>
      </c>
      <c r="B34" s="85">
        <v>30</v>
      </c>
      <c r="C34" s="91">
        <v>0</v>
      </c>
      <c r="D34" s="50" t="s">
        <v>32</v>
      </c>
      <c r="E34" s="5" t="s">
        <v>32</v>
      </c>
      <c r="F34" s="51" t="s">
        <v>32</v>
      </c>
      <c r="G34" s="5" t="s">
        <v>32</v>
      </c>
      <c r="H34" s="51">
        <v>26700</v>
      </c>
      <c r="I34" s="5">
        <v>13970</v>
      </c>
      <c r="J34" s="51">
        <v>21220</v>
      </c>
      <c r="K34" s="5">
        <v>18260</v>
      </c>
      <c r="L34" s="51">
        <v>13000</v>
      </c>
      <c r="M34" s="5">
        <v>10720</v>
      </c>
      <c r="N34" s="51">
        <v>6450</v>
      </c>
      <c r="O34" s="7" t="s">
        <v>32</v>
      </c>
      <c r="Q34" s="65">
        <f t="shared" si="2"/>
        <v>45</v>
      </c>
      <c r="R34" s="36">
        <f t="shared" si="3"/>
        <v>45</v>
      </c>
      <c r="S34" s="36">
        <f t="shared" si="4"/>
        <v>45</v>
      </c>
      <c r="T34" s="36">
        <f t="shared" si="5"/>
        <v>45</v>
      </c>
      <c r="U34" s="36">
        <f t="shared" si="13"/>
        <v>171.53954822047291</v>
      </c>
      <c r="V34" s="36">
        <f t="shared" si="6"/>
        <v>141.57926325743654</v>
      </c>
      <c r="W34" s="36">
        <f t="shared" si="7"/>
        <v>207.0612510977341</v>
      </c>
      <c r="X34" s="36">
        <f t="shared" si="8"/>
        <v>177.46125109773411</v>
      </c>
      <c r="Y34" s="36">
        <f t="shared" si="9"/>
        <v>133.56846221399024</v>
      </c>
      <c r="Z34" s="36">
        <f t="shared" si="10"/>
        <v>114.73895048300301</v>
      </c>
      <c r="AA34" s="36">
        <f t="shared" si="11"/>
        <v>79.47490877628573</v>
      </c>
      <c r="AB34" s="66">
        <f t="shared" si="12"/>
        <v>45</v>
      </c>
      <c r="AC34" s="28">
        <f t="shared" si="14"/>
        <v>1250.4236351466566</v>
      </c>
    </row>
    <row r="35" spans="1:29" ht="15.4" x14ac:dyDescent="0.45">
      <c r="A35" s="4">
        <v>1</v>
      </c>
      <c r="B35" s="85">
        <v>31</v>
      </c>
      <c r="C35" s="91">
        <v>0</v>
      </c>
      <c r="D35" s="50" t="s">
        <v>32</v>
      </c>
      <c r="E35" s="5" t="s">
        <v>32</v>
      </c>
      <c r="F35" s="51" t="s">
        <v>32</v>
      </c>
      <c r="G35" s="5" t="s">
        <v>32</v>
      </c>
      <c r="H35" s="51">
        <v>1560</v>
      </c>
      <c r="I35" s="5">
        <v>3660</v>
      </c>
      <c r="J35" s="51">
        <v>20090</v>
      </c>
      <c r="K35" s="5">
        <v>19790</v>
      </c>
      <c r="L35" s="51">
        <v>18940</v>
      </c>
      <c r="M35" s="5">
        <v>23570</v>
      </c>
      <c r="N35" s="51">
        <v>17420</v>
      </c>
      <c r="O35" s="7" t="s">
        <v>32</v>
      </c>
      <c r="Q35" s="65">
        <f t="shared" si="2"/>
        <v>45</v>
      </c>
      <c r="R35" s="36">
        <f t="shared" si="3"/>
        <v>45</v>
      </c>
      <c r="S35" s="36">
        <f t="shared" si="4"/>
        <v>45</v>
      </c>
      <c r="T35" s="36">
        <f t="shared" si="5"/>
        <v>45</v>
      </c>
      <c r="U35" s="36">
        <f t="shared" si="13"/>
        <v>52.02</v>
      </c>
      <c r="V35" s="36">
        <f t="shared" si="6"/>
        <v>61.47</v>
      </c>
      <c r="W35" s="36">
        <f t="shared" si="7"/>
        <v>195.76125109773412</v>
      </c>
      <c r="X35" s="36">
        <f t="shared" si="8"/>
        <v>192.76125109773412</v>
      </c>
      <c r="Y35" s="36">
        <f t="shared" si="9"/>
        <v>184.26125109773412</v>
      </c>
      <c r="Z35" s="36">
        <f t="shared" si="10"/>
        <v>230.5612510977341</v>
      </c>
      <c r="AA35" s="36">
        <f t="shared" si="11"/>
        <v>170.07128758721984</v>
      </c>
      <c r="AB35" s="66">
        <f t="shared" si="12"/>
        <v>45</v>
      </c>
      <c r="AC35" s="28">
        <f t="shared" si="14"/>
        <v>1311.9062919781561</v>
      </c>
    </row>
    <row r="36" spans="1:29" ht="15.4" x14ac:dyDescent="0.45">
      <c r="A36" s="4">
        <v>1</v>
      </c>
      <c r="B36" s="85">
        <v>32</v>
      </c>
      <c r="C36" s="91">
        <v>0</v>
      </c>
      <c r="D36" s="50" t="s">
        <v>32</v>
      </c>
      <c r="E36" s="5" t="s">
        <v>32</v>
      </c>
      <c r="F36" s="51" t="s">
        <v>32</v>
      </c>
      <c r="G36" s="5" t="s">
        <v>32</v>
      </c>
      <c r="H36" s="51">
        <v>17280</v>
      </c>
      <c r="I36" s="5">
        <v>10780</v>
      </c>
      <c r="J36" s="51">
        <v>19760</v>
      </c>
      <c r="K36" s="5">
        <v>65110</v>
      </c>
      <c r="L36" s="51">
        <v>14660</v>
      </c>
      <c r="M36" s="5">
        <v>18460</v>
      </c>
      <c r="N36" s="51">
        <v>8720</v>
      </c>
      <c r="O36" s="7" t="s">
        <v>32</v>
      </c>
      <c r="Q36" s="65">
        <f t="shared" si="2"/>
        <v>45</v>
      </c>
      <c r="R36" s="36">
        <f t="shared" si="3"/>
        <v>45</v>
      </c>
      <c r="S36" s="36">
        <f t="shared" si="4"/>
        <v>45</v>
      </c>
      <c r="T36" s="36">
        <f t="shared" si="5"/>
        <v>45</v>
      </c>
      <c r="U36" s="36">
        <f t="shared" si="13"/>
        <v>122.76</v>
      </c>
      <c r="V36" s="36">
        <f t="shared" si="6"/>
        <v>115.23446394960794</v>
      </c>
      <c r="W36" s="36">
        <f t="shared" si="7"/>
        <v>192.46125109773411</v>
      </c>
      <c r="X36" s="36">
        <f t="shared" si="8"/>
        <v>645.96125109773413</v>
      </c>
      <c r="Y36" s="36">
        <f t="shared" si="9"/>
        <v>147.2776681233932</v>
      </c>
      <c r="Z36" s="36">
        <f t="shared" si="10"/>
        <v>179.46125109773411</v>
      </c>
      <c r="AA36" s="36">
        <f t="shared" si="11"/>
        <v>98.221834929505462</v>
      </c>
      <c r="AB36" s="66">
        <f t="shared" si="12"/>
        <v>45</v>
      </c>
      <c r="AC36" s="28">
        <f t="shared" si="14"/>
        <v>1726.377720295709</v>
      </c>
    </row>
    <row r="37" spans="1:29" ht="15.4" x14ac:dyDescent="0.45">
      <c r="A37" s="4">
        <v>1</v>
      </c>
      <c r="B37" s="85">
        <v>33</v>
      </c>
      <c r="C37" s="91">
        <v>0</v>
      </c>
      <c r="D37" s="50" t="s">
        <v>32</v>
      </c>
      <c r="E37" s="5" t="s">
        <v>32</v>
      </c>
      <c r="F37" s="51" t="s">
        <v>32</v>
      </c>
      <c r="G37" s="5">
        <v>970</v>
      </c>
      <c r="H37" s="51">
        <v>4400</v>
      </c>
      <c r="I37" s="5">
        <v>6470</v>
      </c>
      <c r="J37" s="51">
        <v>2790</v>
      </c>
      <c r="K37" s="5">
        <v>1770</v>
      </c>
      <c r="L37" s="51">
        <v>190</v>
      </c>
      <c r="M37" s="5">
        <v>510</v>
      </c>
      <c r="N37" s="51">
        <v>1760</v>
      </c>
      <c r="O37" s="7" t="s">
        <v>32</v>
      </c>
      <c r="Q37" s="65">
        <f t="shared" si="2"/>
        <v>45</v>
      </c>
      <c r="R37" s="36">
        <f t="shared" si="3"/>
        <v>45</v>
      </c>
      <c r="S37" s="36">
        <f t="shared" si="4"/>
        <v>45</v>
      </c>
      <c r="T37" s="36">
        <f t="shared" si="5"/>
        <v>49.365000000000002</v>
      </c>
      <c r="U37" s="36">
        <f t="shared" si="13"/>
        <v>64.8</v>
      </c>
      <c r="V37" s="36">
        <f t="shared" si="6"/>
        <v>79.640079931820708</v>
      </c>
      <c r="W37" s="36">
        <f t="shared" si="7"/>
        <v>57.555</v>
      </c>
      <c r="X37" s="36">
        <f t="shared" si="8"/>
        <v>52.965000000000003</v>
      </c>
      <c r="Y37" s="36">
        <f t="shared" si="9"/>
        <v>45.854999999999997</v>
      </c>
      <c r="Z37" s="36">
        <f t="shared" si="10"/>
        <v>47.295000000000002</v>
      </c>
      <c r="AA37" s="36">
        <f t="shared" si="11"/>
        <v>52.92</v>
      </c>
      <c r="AB37" s="66">
        <f t="shared" si="12"/>
        <v>45</v>
      </c>
      <c r="AC37" s="28">
        <f t="shared" si="14"/>
        <v>630.39507993182065</v>
      </c>
    </row>
    <row r="38" spans="1:29" ht="15.4" x14ac:dyDescent="0.45">
      <c r="A38" s="4">
        <v>1</v>
      </c>
      <c r="B38" s="85">
        <v>35</v>
      </c>
      <c r="C38" s="91">
        <v>0</v>
      </c>
      <c r="D38" s="50" t="s">
        <v>32</v>
      </c>
      <c r="E38" s="5" t="s">
        <v>32</v>
      </c>
      <c r="F38" s="51" t="s">
        <v>32</v>
      </c>
      <c r="G38" s="5" t="s">
        <v>32</v>
      </c>
      <c r="H38" s="51">
        <v>11120</v>
      </c>
      <c r="I38" s="5">
        <v>1380</v>
      </c>
      <c r="J38" s="51">
        <v>1230</v>
      </c>
      <c r="K38" s="5">
        <v>3440</v>
      </c>
      <c r="L38" s="51">
        <v>7480</v>
      </c>
      <c r="M38" s="5">
        <v>17400</v>
      </c>
      <c r="N38" s="51">
        <v>5030</v>
      </c>
      <c r="O38" s="7" t="s">
        <v>32</v>
      </c>
      <c r="Q38" s="65">
        <f t="shared" si="2"/>
        <v>45</v>
      </c>
      <c r="R38" s="36">
        <f t="shared" si="3"/>
        <v>45</v>
      </c>
      <c r="S38" s="36">
        <f t="shared" si="4"/>
        <v>45</v>
      </c>
      <c r="T38" s="36">
        <f t="shared" si="5"/>
        <v>45</v>
      </c>
      <c r="U38" s="36">
        <f t="shared" si="13"/>
        <v>95.039999999999992</v>
      </c>
      <c r="V38" s="36">
        <f t="shared" si="6"/>
        <v>51.21</v>
      </c>
      <c r="W38" s="36">
        <f t="shared" si="7"/>
        <v>50.534999999999997</v>
      </c>
      <c r="X38" s="36">
        <f t="shared" si="8"/>
        <v>60.480000000000004</v>
      </c>
      <c r="Y38" s="36">
        <f t="shared" si="9"/>
        <v>87.98122328633697</v>
      </c>
      <c r="Z38" s="36">
        <f t="shared" si="10"/>
        <v>169.90611643168486</v>
      </c>
      <c r="AA38" s="36">
        <f t="shared" si="11"/>
        <v>67.747756733302467</v>
      </c>
      <c r="AB38" s="66">
        <f t="shared" si="12"/>
        <v>45</v>
      </c>
      <c r="AC38" s="28">
        <f t="shared" si="14"/>
        <v>807.90009645132432</v>
      </c>
    </row>
    <row r="39" spans="1:29" ht="15.4" x14ac:dyDescent="0.45">
      <c r="A39" s="4">
        <v>1</v>
      </c>
      <c r="B39" s="85">
        <v>36</v>
      </c>
      <c r="C39" s="91">
        <v>0</v>
      </c>
      <c r="D39" s="50" t="s">
        <v>32</v>
      </c>
      <c r="E39" s="5" t="s">
        <v>32</v>
      </c>
      <c r="F39" s="51" t="s">
        <v>32</v>
      </c>
      <c r="G39" s="5" t="s">
        <v>32</v>
      </c>
      <c r="H39" s="51">
        <v>38100</v>
      </c>
      <c r="I39" s="5">
        <v>10030</v>
      </c>
      <c r="J39" s="51">
        <v>32870</v>
      </c>
      <c r="K39" s="5">
        <v>24840</v>
      </c>
      <c r="L39" s="51">
        <v>21870</v>
      </c>
      <c r="M39" s="5">
        <v>8870</v>
      </c>
      <c r="N39" s="51">
        <v>14050</v>
      </c>
      <c r="O39" s="7" t="s">
        <v>32</v>
      </c>
      <c r="Q39" s="65">
        <f t="shared" si="2"/>
        <v>45</v>
      </c>
      <c r="R39" s="36">
        <f t="shared" si="3"/>
        <v>45</v>
      </c>
      <c r="S39" s="36">
        <f t="shared" si="4"/>
        <v>45</v>
      </c>
      <c r="T39" s="36">
        <f t="shared" si="5"/>
        <v>45</v>
      </c>
      <c r="U39" s="36">
        <f t="shared" si="13"/>
        <v>265.68710687540897</v>
      </c>
      <c r="V39" s="36">
        <f t="shared" si="6"/>
        <v>109.04054561704636</v>
      </c>
      <c r="W39" s="36">
        <f t="shared" si="7"/>
        <v>323.5612510977341</v>
      </c>
      <c r="X39" s="36">
        <f t="shared" si="8"/>
        <v>243.26125109773412</v>
      </c>
      <c r="Y39" s="36">
        <f t="shared" si="9"/>
        <v>213.5612510977341</v>
      </c>
      <c r="Z39" s="36">
        <f t="shared" si="10"/>
        <v>99.460618596017781</v>
      </c>
      <c r="AA39" s="36">
        <f t="shared" si="11"/>
        <v>142.23994787957645</v>
      </c>
      <c r="AB39" s="66">
        <f t="shared" si="12"/>
        <v>45</v>
      </c>
      <c r="AC39" s="28">
        <f t="shared" si="14"/>
        <v>1621.8119722612521</v>
      </c>
    </row>
    <row r="40" spans="1:29" ht="15.4" x14ac:dyDescent="0.45">
      <c r="A40" s="4">
        <v>1</v>
      </c>
      <c r="B40" s="85">
        <v>37</v>
      </c>
      <c r="C40" s="91">
        <v>0</v>
      </c>
      <c r="D40" s="50" t="s">
        <v>32</v>
      </c>
      <c r="E40" s="5" t="s">
        <v>32</v>
      </c>
      <c r="F40" s="51" t="s">
        <v>32</v>
      </c>
      <c r="G40" s="5" t="s">
        <v>32</v>
      </c>
      <c r="H40" s="51">
        <v>15110</v>
      </c>
      <c r="I40" s="5">
        <v>30240</v>
      </c>
      <c r="J40" s="51">
        <v>30580</v>
      </c>
      <c r="K40" s="5">
        <v>20640</v>
      </c>
      <c r="L40" s="51">
        <v>33580</v>
      </c>
      <c r="M40" s="5">
        <v>16090</v>
      </c>
      <c r="N40" s="51">
        <v>11720</v>
      </c>
      <c r="O40" s="7" t="s">
        <v>32</v>
      </c>
      <c r="Q40" s="65">
        <f t="shared" si="2"/>
        <v>45</v>
      </c>
      <c r="R40" s="36">
        <f t="shared" si="3"/>
        <v>45</v>
      </c>
      <c r="S40" s="36">
        <f t="shared" si="4"/>
        <v>45</v>
      </c>
      <c r="T40" s="36">
        <f t="shared" si="5"/>
        <v>45</v>
      </c>
      <c r="U40" s="36">
        <f t="shared" si="13"/>
        <v>112.995</v>
      </c>
      <c r="V40" s="36">
        <f t="shared" si="6"/>
        <v>297.26125109773409</v>
      </c>
      <c r="W40" s="36">
        <f t="shared" si="7"/>
        <v>300.66125109773412</v>
      </c>
      <c r="X40" s="36">
        <f t="shared" si="8"/>
        <v>201.26125109773412</v>
      </c>
      <c r="Y40" s="36">
        <f t="shared" si="9"/>
        <v>330.66125109773412</v>
      </c>
      <c r="Z40" s="36">
        <f t="shared" si="10"/>
        <v>159.08740574414395</v>
      </c>
      <c r="AA40" s="36">
        <f t="shared" si="11"/>
        <v>122.99750825975178</v>
      </c>
      <c r="AB40" s="66">
        <f t="shared" si="12"/>
        <v>45</v>
      </c>
      <c r="AC40" s="28">
        <f t="shared" si="14"/>
        <v>1749.9249183948323</v>
      </c>
    </row>
    <row r="41" spans="1:29" ht="15.4" x14ac:dyDescent="0.45">
      <c r="A41" s="4">
        <v>1</v>
      </c>
      <c r="B41" s="85">
        <v>39</v>
      </c>
      <c r="C41" s="91">
        <v>0</v>
      </c>
      <c r="D41" s="50" t="s">
        <v>32</v>
      </c>
      <c r="E41" s="5" t="s">
        <v>32</v>
      </c>
      <c r="F41" s="51" t="s">
        <v>32</v>
      </c>
      <c r="G41" s="5" t="s">
        <v>32</v>
      </c>
      <c r="H41" s="51">
        <v>36780</v>
      </c>
      <c r="I41" s="5">
        <v>7810</v>
      </c>
      <c r="J41" s="51">
        <v>7350</v>
      </c>
      <c r="K41" s="5">
        <v>18110</v>
      </c>
      <c r="L41" s="51">
        <v>98070</v>
      </c>
      <c r="M41" s="5">
        <v>100830</v>
      </c>
      <c r="N41" s="51">
        <v>34160</v>
      </c>
      <c r="O41" s="7" t="s">
        <v>32</v>
      </c>
      <c r="Q41" s="65">
        <f t="shared" si="2"/>
        <v>45</v>
      </c>
      <c r="R41" s="36">
        <f t="shared" si="3"/>
        <v>45</v>
      </c>
      <c r="S41" s="36">
        <f t="shared" si="4"/>
        <v>45</v>
      </c>
      <c r="T41" s="36">
        <f t="shared" si="5"/>
        <v>45</v>
      </c>
      <c r="U41" s="36">
        <f t="shared" si="13"/>
        <v>254.78581061010061</v>
      </c>
      <c r="V41" s="36">
        <f t="shared" si="6"/>
        <v>90.706547352664074</v>
      </c>
      <c r="W41" s="36">
        <f t="shared" si="7"/>
        <v>86.907610775359629</v>
      </c>
      <c r="X41" s="36">
        <f t="shared" si="8"/>
        <v>175.96125109773411</v>
      </c>
      <c r="Y41" s="36">
        <f t="shared" si="9"/>
        <v>975.56125109773404</v>
      </c>
      <c r="Z41" s="36">
        <f t="shared" si="10"/>
        <v>1003.1612510977341</v>
      </c>
      <c r="AA41" s="36">
        <f t="shared" si="11"/>
        <v>336.46125109773413</v>
      </c>
      <c r="AB41" s="66">
        <f t="shared" si="12"/>
        <v>45</v>
      </c>
      <c r="AC41" s="28">
        <f t="shared" si="14"/>
        <v>3148.544973129061</v>
      </c>
    </row>
    <row r="42" spans="1:29" ht="15.4" x14ac:dyDescent="0.45">
      <c r="A42" s="4">
        <v>1</v>
      </c>
      <c r="B42" s="85">
        <v>40</v>
      </c>
      <c r="C42" s="91">
        <v>0</v>
      </c>
      <c r="D42" s="50" t="s">
        <v>32</v>
      </c>
      <c r="E42" s="5" t="s">
        <v>32</v>
      </c>
      <c r="F42" s="51" t="s">
        <v>32</v>
      </c>
      <c r="G42" s="5" t="s">
        <v>32</v>
      </c>
      <c r="H42" s="51">
        <v>40580</v>
      </c>
      <c r="I42" s="5">
        <v>25140</v>
      </c>
      <c r="J42" s="51">
        <v>25180</v>
      </c>
      <c r="K42" s="5">
        <v>15620</v>
      </c>
      <c r="L42" s="51">
        <v>27710</v>
      </c>
      <c r="M42" s="5">
        <v>21120</v>
      </c>
      <c r="N42" s="51">
        <v>13110</v>
      </c>
      <c r="O42" s="7" t="s">
        <v>32</v>
      </c>
      <c r="Q42" s="65">
        <f t="shared" si="2"/>
        <v>45</v>
      </c>
      <c r="R42" s="36">
        <f t="shared" si="3"/>
        <v>45</v>
      </c>
      <c r="S42" s="36">
        <f t="shared" si="4"/>
        <v>45</v>
      </c>
      <c r="T42" s="36">
        <f t="shared" si="5"/>
        <v>45</v>
      </c>
      <c r="U42" s="36">
        <f t="shared" si="13"/>
        <v>286.16833016174598</v>
      </c>
      <c r="V42" s="36">
        <f t="shared" si="6"/>
        <v>246.26125109773409</v>
      </c>
      <c r="W42" s="36">
        <f t="shared" si="7"/>
        <v>246.66125109773412</v>
      </c>
      <c r="X42" s="36">
        <f t="shared" si="8"/>
        <v>155.20588358907202</v>
      </c>
      <c r="Y42" s="36">
        <f t="shared" si="9"/>
        <v>271.96125109773413</v>
      </c>
      <c r="Z42" s="36">
        <f t="shared" si="10"/>
        <v>206.0612510977341</v>
      </c>
      <c r="AA42" s="36">
        <f t="shared" si="11"/>
        <v>134.47690356943258</v>
      </c>
      <c r="AB42" s="66">
        <f t="shared" si="12"/>
        <v>45</v>
      </c>
      <c r="AC42" s="28">
        <f t="shared" si="14"/>
        <v>1771.7961217111872</v>
      </c>
    </row>
    <row r="43" spans="1:29" ht="15.4" x14ac:dyDescent="0.45">
      <c r="A43" s="4">
        <v>1</v>
      </c>
      <c r="B43" s="85">
        <v>41</v>
      </c>
      <c r="C43" s="91">
        <v>0</v>
      </c>
      <c r="D43" s="50" t="s">
        <v>32</v>
      </c>
      <c r="E43" s="5" t="s">
        <v>32</v>
      </c>
      <c r="F43" s="51" t="s">
        <v>32</v>
      </c>
      <c r="G43" s="5" t="s">
        <v>32</v>
      </c>
      <c r="H43" s="51">
        <v>1920</v>
      </c>
      <c r="I43" s="5">
        <v>870</v>
      </c>
      <c r="J43" s="51">
        <v>270</v>
      </c>
      <c r="K43" s="5">
        <v>2030</v>
      </c>
      <c r="L43" s="51">
        <v>3460</v>
      </c>
      <c r="M43" s="5">
        <v>2530</v>
      </c>
      <c r="N43" s="51">
        <v>1970</v>
      </c>
      <c r="O43" s="7" t="s">
        <v>32</v>
      </c>
      <c r="Q43" s="65">
        <f t="shared" si="2"/>
        <v>45</v>
      </c>
      <c r="R43" s="36">
        <f t="shared" si="3"/>
        <v>45</v>
      </c>
      <c r="S43" s="36">
        <f t="shared" si="4"/>
        <v>45</v>
      </c>
      <c r="T43" s="36">
        <f t="shared" si="5"/>
        <v>45</v>
      </c>
      <c r="U43" s="36">
        <f t="shared" si="13"/>
        <v>53.64</v>
      </c>
      <c r="V43" s="36">
        <f t="shared" si="6"/>
        <v>48.914999999999999</v>
      </c>
      <c r="W43" s="36">
        <f t="shared" si="7"/>
        <v>46.215000000000003</v>
      </c>
      <c r="X43" s="36">
        <f t="shared" si="8"/>
        <v>54.134999999999998</v>
      </c>
      <c r="Y43" s="36">
        <f t="shared" si="9"/>
        <v>60.57</v>
      </c>
      <c r="Z43" s="36">
        <f t="shared" si="10"/>
        <v>56.384999999999998</v>
      </c>
      <c r="AA43" s="36">
        <f t="shared" si="11"/>
        <v>53.865000000000002</v>
      </c>
      <c r="AB43" s="66">
        <f t="shared" si="12"/>
        <v>45</v>
      </c>
      <c r="AC43" s="28">
        <f t="shared" si="14"/>
        <v>598.72499999999991</v>
      </c>
    </row>
    <row r="44" spans="1:29" ht="15.4" x14ac:dyDescent="0.45">
      <c r="A44" s="4">
        <v>1</v>
      </c>
      <c r="B44" s="85">
        <v>42</v>
      </c>
      <c r="C44" s="91">
        <v>0</v>
      </c>
      <c r="D44" s="50" t="s">
        <v>32</v>
      </c>
      <c r="E44" s="5" t="s">
        <v>32</v>
      </c>
      <c r="F44" s="51" t="s">
        <v>32</v>
      </c>
      <c r="G44" s="5" t="s">
        <v>32</v>
      </c>
      <c r="H44" s="51">
        <v>1990</v>
      </c>
      <c r="I44" s="5">
        <v>10090</v>
      </c>
      <c r="J44" s="51">
        <v>9900</v>
      </c>
      <c r="K44" s="5">
        <v>10730</v>
      </c>
      <c r="L44" s="51">
        <v>18610</v>
      </c>
      <c r="M44" s="5">
        <v>18550</v>
      </c>
      <c r="N44" s="51">
        <v>9720</v>
      </c>
      <c r="O44" s="7" t="s">
        <v>32</v>
      </c>
      <c r="Q44" s="65">
        <f t="shared" si="2"/>
        <v>45</v>
      </c>
      <c r="R44" s="36">
        <f t="shared" si="3"/>
        <v>45</v>
      </c>
      <c r="S44" s="36">
        <f t="shared" si="4"/>
        <v>45</v>
      </c>
      <c r="T44" s="36">
        <f t="shared" si="5"/>
        <v>45</v>
      </c>
      <c r="U44" s="36">
        <f t="shared" si="13"/>
        <v>53.954999999999998</v>
      </c>
      <c r="V44" s="36">
        <f t="shared" si="6"/>
        <v>109.53605908365128</v>
      </c>
      <c r="W44" s="36">
        <f t="shared" si="7"/>
        <v>107.96693310606902</v>
      </c>
      <c r="X44" s="36">
        <f t="shared" si="8"/>
        <v>114.82153606077051</v>
      </c>
      <c r="Y44" s="36">
        <f t="shared" si="9"/>
        <v>180.96125109773411</v>
      </c>
      <c r="Z44" s="36">
        <f t="shared" si="10"/>
        <v>180.36125109773411</v>
      </c>
      <c r="AA44" s="36">
        <f t="shared" si="11"/>
        <v>106.48039270625424</v>
      </c>
      <c r="AB44" s="66">
        <f t="shared" si="12"/>
        <v>45</v>
      </c>
      <c r="AC44" s="28">
        <f t="shared" si="14"/>
        <v>1079.0824231522133</v>
      </c>
    </row>
    <row r="45" spans="1:29" ht="15.4" x14ac:dyDescent="0.45">
      <c r="A45" s="4">
        <v>1</v>
      </c>
      <c r="B45" s="85">
        <v>43</v>
      </c>
      <c r="C45" s="91">
        <v>0</v>
      </c>
      <c r="D45" s="50" t="s">
        <v>32</v>
      </c>
      <c r="E45" s="5" t="s">
        <v>32</v>
      </c>
      <c r="F45" s="51" t="s">
        <v>32</v>
      </c>
      <c r="G45" s="5" t="s">
        <v>32</v>
      </c>
      <c r="H45" s="51">
        <v>46430</v>
      </c>
      <c r="I45" s="5">
        <v>25740</v>
      </c>
      <c r="J45" s="51">
        <v>55370</v>
      </c>
      <c r="K45" s="5">
        <v>39760</v>
      </c>
      <c r="L45" s="51">
        <v>65070</v>
      </c>
      <c r="M45" s="5">
        <v>35160</v>
      </c>
      <c r="N45" s="51">
        <v>19710</v>
      </c>
      <c r="O45" s="7" t="s">
        <v>32</v>
      </c>
      <c r="Q45" s="65">
        <f t="shared" si="2"/>
        <v>45</v>
      </c>
      <c r="R45" s="36">
        <f t="shared" si="3"/>
        <v>45</v>
      </c>
      <c r="S45" s="36">
        <f t="shared" si="4"/>
        <v>45</v>
      </c>
      <c r="T45" s="36">
        <f t="shared" si="5"/>
        <v>45</v>
      </c>
      <c r="U45" s="36">
        <f t="shared" si="13"/>
        <v>334.48089315572633</v>
      </c>
      <c r="V45" s="36">
        <f t="shared" si="6"/>
        <v>252.26125109773412</v>
      </c>
      <c r="W45" s="36">
        <f t="shared" si="7"/>
        <v>548.56125109773416</v>
      </c>
      <c r="X45" s="36">
        <f t="shared" si="8"/>
        <v>392.46125109773413</v>
      </c>
      <c r="Y45" s="36">
        <f t="shared" si="9"/>
        <v>645.56125109773416</v>
      </c>
      <c r="Z45" s="36">
        <f t="shared" si="10"/>
        <v>346.46125109773413</v>
      </c>
      <c r="AA45" s="36">
        <f t="shared" si="11"/>
        <v>191.96125109773411</v>
      </c>
      <c r="AB45" s="66">
        <f t="shared" si="12"/>
        <v>45</v>
      </c>
      <c r="AC45" s="28">
        <f t="shared" si="14"/>
        <v>2936.7483997421305</v>
      </c>
    </row>
    <row r="46" spans="1:29" ht="15.4" x14ac:dyDescent="0.45">
      <c r="A46" s="4">
        <v>1</v>
      </c>
      <c r="B46" s="85">
        <v>44</v>
      </c>
      <c r="C46" s="91">
        <v>0</v>
      </c>
      <c r="D46" s="50" t="s">
        <v>32</v>
      </c>
      <c r="E46" s="5" t="s">
        <v>32</v>
      </c>
      <c r="F46" s="51" t="s">
        <v>32</v>
      </c>
      <c r="G46" s="5" t="s">
        <v>32</v>
      </c>
      <c r="H46" s="51">
        <v>9630</v>
      </c>
      <c r="I46" s="5">
        <v>16230</v>
      </c>
      <c r="J46" s="51">
        <v>15970</v>
      </c>
      <c r="K46" s="5">
        <v>33290</v>
      </c>
      <c r="L46" s="51">
        <v>65280</v>
      </c>
      <c r="M46" s="5">
        <v>32510</v>
      </c>
      <c r="N46" s="51">
        <v>830</v>
      </c>
      <c r="O46" s="7" t="s">
        <v>32</v>
      </c>
      <c r="Q46" s="65">
        <f t="shared" si="2"/>
        <v>45</v>
      </c>
      <c r="R46" s="36">
        <f t="shared" si="3"/>
        <v>45</v>
      </c>
      <c r="S46" s="36">
        <f t="shared" si="4"/>
        <v>45</v>
      </c>
      <c r="T46" s="36">
        <f t="shared" si="5"/>
        <v>45</v>
      </c>
      <c r="U46" s="36">
        <f t="shared" si="13"/>
        <v>88.335000000000008</v>
      </c>
      <c r="V46" s="36">
        <f t="shared" si="6"/>
        <v>160.24360383288879</v>
      </c>
      <c r="W46" s="36">
        <f t="shared" si="7"/>
        <v>158.09637881093411</v>
      </c>
      <c r="X46" s="36">
        <f t="shared" si="8"/>
        <v>327.76125109773409</v>
      </c>
      <c r="Y46" s="36">
        <f t="shared" si="9"/>
        <v>647.66125109773407</v>
      </c>
      <c r="Z46" s="36">
        <f t="shared" si="10"/>
        <v>319.96125109773413</v>
      </c>
      <c r="AA46" s="36">
        <f t="shared" si="11"/>
        <v>48.734999999999999</v>
      </c>
      <c r="AB46" s="66">
        <f t="shared" si="12"/>
        <v>45</v>
      </c>
      <c r="AC46" s="28">
        <f t="shared" si="14"/>
        <v>1975.7937359370251</v>
      </c>
    </row>
    <row r="47" spans="1:29" ht="15.4" x14ac:dyDescent="0.45">
      <c r="A47" s="4">
        <v>1</v>
      </c>
      <c r="B47" s="85">
        <v>45</v>
      </c>
      <c r="C47" s="91">
        <v>0</v>
      </c>
      <c r="D47" s="50" t="s">
        <v>32</v>
      </c>
      <c r="E47" s="5" t="s">
        <v>32</v>
      </c>
      <c r="F47" s="51" t="s">
        <v>32</v>
      </c>
      <c r="G47" s="5" t="s">
        <v>32</v>
      </c>
      <c r="H47" s="51">
        <v>21150</v>
      </c>
      <c r="I47" s="5">
        <v>16210</v>
      </c>
      <c r="J47" s="51">
        <v>35720</v>
      </c>
      <c r="K47" s="5">
        <v>20670</v>
      </c>
      <c r="L47" s="51">
        <v>45510</v>
      </c>
      <c r="M47" s="5">
        <v>27440</v>
      </c>
      <c r="N47" s="51">
        <v>1780</v>
      </c>
      <c r="O47" s="7" t="s">
        <v>32</v>
      </c>
      <c r="Q47" s="65">
        <f t="shared" si="2"/>
        <v>45</v>
      </c>
      <c r="R47" s="36">
        <f t="shared" si="3"/>
        <v>45</v>
      </c>
      <c r="S47" s="36">
        <f t="shared" si="4"/>
        <v>45</v>
      </c>
      <c r="T47" s="36">
        <f t="shared" si="5"/>
        <v>45</v>
      </c>
      <c r="U47" s="36">
        <f t="shared" si="13"/>
        <v>140.17500000000001</v>
      </c>
      <c r="V47" s="36">
        <f t="shared" si="6"/>
        <v>160.07843267735382</v>
      </c>
      <c r="W47" s="36">
        <f t="shared" si="7"/>
        <v>352.0612510977341</v>
      </c>
      <c r="X47" s="36">
        <f t="shared" si="8"/>
        <v>201.5612510977341</v>
      </c>
      <c r="Y47" s="36">
        <f t="shared" si="9"/>
        <v>449.96125109773413</v>
      </c>
      <c r="Z47" s="36">
        <f t="shared" si="10"/>
        <v>269.26125109773409</v>
      </c>
      <c r="AA47" s="36">
        <f t="shared" si="11"/>
        <v>53.01</v>
      </c>
      <c r="AB47" s="66">
        <f t="shared" si="12"/>
        <v>45</v>
      </c>
      <c r="AC47" s="28">
        <f t="shared" si="14"/>
        <v>1851.1084370682904</v>
      </c>
    </row>
    <row r="48" spans="1:29" ht="15.4" x14ac:dyDescent="0.45">
      <c r="A48" s="4">
        <v>1</v>
      </c>
      <c r="B48" s="85">
        <v>46</v>
      </c>
      <c r="C48" s="91">
        <v>0</v>
      </c>
      <c r="D48" s="50" t="s">
        <v>32</v>
      </c>
      <c r="E48" s="5" t="s">
        <v>32</v>
      </c>
      <c r="F48" s="51" t="s">
        <v>32</v>
      </c>
      <c r="G48" s="5" t="s">
        <v>32</v>
      </c>
      <c r="H48" s="51">
        <v>10150</v>
      </c>
      <c r="I48" s="5">
        <v>14450</v>
      </c>
      <c r="J48" s="51">
        <v>23030</v>
      </c>
      <c r="K48" s="5">
        <v>32660</v>
      </c>
      <c r="L48" s="51">
        <v>50170</v>
      </c>
      <c r="M48" s="5">
        <v>34910</v>
      </c>
      <c r="N48" s="51">
        <v>1410</v>
      </c>
      <c r="O48" s="7" t="s">
        <v>32</v>
      </c>
      <c r="Q48" s="65">
        <f t="shared" si="2"/>
        <v>45</v>
      </c>
      <c r="R48" s="36">
        <f t="shared" si="3"/>
        <v>45</v>
      </c>
      <c r="S48" s="36">
        <f t="shared" si="4"/>
        <v>45</v>
      </c>
      <c r="T48" s="36">
        <f t="shared" si="5"/>
        <v>45</v>
      </c>
      <c r="U48" s="36">
        <f t="shared" si="13"/>
        <v>90.675000000000011</v>
      </c>
      <c r="V48" s="36">
        <f t="shared" si="6"/>
        <v>145.54337099027595</v>
      </c>
      <c r="W48" s="36">
        <f t="shared" si="7"/>
        <v>225.16125109773412</v>
      </c>
      <c r="X48" s="36">
        <f t="shared" si="8"/>
        <v>321.46125109773413</v>
      </c>
      <c r="Y48" s="36">
        <f t="shared" si="9"/>
        <v>496.56125109773416</v>
      </c>
      <c r="Z48" s="36">
        <f t="shared" si="10"/>
        <v>343.96125109773413</v>
      </c>
      <c r="AA48" s="36">
        <f t="shared" si="11"/>
        <v>51.344999999999999</v>
      </c>
      <c r="AB48" s="66">
        <f t="shared" si="12"/>
        <v>45</v>
      </c>
      <c r="AC48" s="28">
        <f t="shared" si="14"/>
        <v>1899.7083753812124</v>
      </c>
    </row>
    <row r="49" spans="1:43" ht="15.4" x14ac:dyDescent="0.45">
      <c r="A49" s="4">
        <v>1</v>
      </c>
      <c r="B49" s="85">
        <v>47</v>
      </c>
      <c r="C49" s="91">
        <v>0</v>
      </c>
      <c r="D49" s="50" t="s">
        <v>32</v>
      </c>
      <c r="E49" s="5" t="s">
        <v>32</v>
      </c>
      <c r="F49" s="51" t="s">
        <v>32</v>
      </c>
      <c r="G49" s="5" t="s">
        <v>32</v>
      </c>
      <c r="H49" s="51">
        <v>17850</v>
      </c>
      <c r="I49" s="5">
        <v>33930</v>
      </c>
      <c r="J49" s="51">
        <v>44630</v>
      </c>
      <c r="K49" s="5">
        <v>48560</v>
      </c>
      <c r="L49" s="51">
        <v>72180</v>
      </c>
      <c r="M49" s="5">
        <v>28420</v>
      </c>
      <c r="N49" s="51">
        <v>3640</v>
      </c>
      <c r="O49" s="7" t="s">
        <v>32</v>
      </c>
      <c r="Q49" s="65">
        <f t="shared" si="2"/>
        <v>45</v>
      </c>
      <c r="R49" s="36">
        <f t="shared" si="3"/>
        <v>45</v>
      </c>
      <c r="S49" s="36">
        <f t="shared" si="4"/>
        <v>45</v>
      </c>
      <c r="T49" s="36">
        <f t="shared" si="5"/>
        <v>45</v>
      </c>
      <c r="U49" s="36">
        <f t="shared" si="13"/>
        <v>125.325</v>
      </c>
      <c r="V49" s="36">
        <f t="shared" si="6"/>
        <v>334.16125109773412</v>
      </c>
      <c r="W49" s="36">
        <f t="shared" si="7"/>
        <v>441.16125109773412</v>
      </c>
      <c r="X49" s="36">
        <f t="shared" si="8"/>
        <v>480.46125109773408</v>
      </c>
      <c r="Y49" s="36">
        <f t="shared" si="9"/>
        <v>716.66125109773407</v>
      </c>
      <c r="Z49" s="36">
        <f t="shared" si="10"/>
        <v>279.0612510977341</v>
      </c>
      <c r="AA49" s="36">
        <f t="shared" si="11"/>
        <v>61.379999999999995</v>
      </c>
      <c r="AB49" s="66">
        <f t="shared" si="12"/>
        <v>45</v>
      </c>
      <c r="AC49" s="28">
        <f t="shared" si="14"/>
        <v>2663.2112554886703</v>
      </c>
    </row>
    <row r="50" spans="1:43" ht="15.4" x14ac:dyDescent="0.45">
      <c r="A50" s="4">
        <v>1</v>
      </c>
      <c r="B50" s="85">
        <v>48</v>
      </c>
      <c r="C50" s="91">
        <v>0</v>
      </c>
      <c r="D50" s="50" t="s">
        <v>32</v>
      </c>
      <c r="E50" s="5" t="s">
        <v>32</v>
      </c>
      <c r="F50" s="51" t="s">
        <v>32</v>
      </c>
      <c r="G50" s="5" t="s">
        <v>32</v>
      </c>
      <c r="H50" s="51">
        <v>2460</v>
      </c>
      <c r="I50" s="5">
        <v>9810</v>
      </c>
      <c r="J50" s="51">
        <v>4060</v>
      </c>
      <c r="K50" s="5">
        <v>30650</v>
      </c>
      <c r="L50" s="51">
        <v>66950</v>
      </c>
      <c r="M50" s="5">
        <v>58330</v>
      </c>
      <c r="N50" s="51">
        <v>130</v>
      </c>
      <c r="O50" s="7" t="s">
        <v>32</v>
      </c>
      <c r="Q50" s="65">
        <f t="shared" si="2"/>
        <v>45</v>
      </c>
      <c r="R50" s="36">
        <f t="shared" si="3"/>
        <v>45</v>
      </c>
      <c r="S50" s="36">
        <f t="shared" si="4"/>
        <v>45</v>
      </c>
      <c r="T50" s="36">
        <f t="shared" si="5"/>
        <v>45</v>
      </c>
      <c r="U50" s="36">
        <f t="shared" si="13"/>
        <v>56.07</v>
      </c>
      <c r="V50" s="36">
        <f t="shared" si="6"/>
        <v>107.22366290616162</v>
      </c>
      <c r="W50" s="36">
        <f t="shared" si="7"/>
        <v>63.269999999999996</v>
      </c>
      <c r="X50" s="36">
        <f t="shared" si="8"/>
        <v>301.36125109773411</v>
      </c>
      <c r="Y50" s="36">
        <f t="shared" si="9"/>
        <v>664.36125109773411</v>
      </c>
      <c r="Z50" s="36">
        <f t="shared" si="10"/>
        <v>578.16125109773407</v>
      </c>
      <c r="AA50" s="36">
        <f t="shared" si="11"/>
        <v>45.585000000000001</v>
      </c>
      <c r="AB50" s="66">
        <f t="shared" si="12"/>
        <v>45</v>
      </c>
      <c r="AC50" s="28">
        <f t="shared" si="14"/>
        <v>2041.032416199364</v>
      </c>
    </row>
    <row r="51" spans="1:43" ht="15.4" x14ac:dyDescent="0.45">
      <c r="A51" s="4">
        <v>1</v>
      </c>
      <c r="B51" s="85">
        <v>49</v>
      </c>
      <c r="C51" s="91">
        <v>0</v>
      </c>
      <c r="D51" s="50" t="s">
        <v>32</v>
      </c>
      <c r="E51" s="5" t="s">
        <v>32</v>
      </c>
      <c r="F51" s="51" t="s">
        <v>32</v>
      </c>
      <c r="G51" s="5" t="s">
        <v>32</v>
      </c>
      <c r="H51" s="51">
        <v>20400</v>
      </c>
      <c r="I51" s="5">
        <v>27620</v>
      </c>
      <c r="J51" s="51">
        <v>30240</v>
      </c>
      <c r="K51" s="5">
        <v>25040</v>
      </c>
      <c r="L51" s="51">
        <v>39360</v>
      </c>
      <c r="M51" s="5">
        <v>19120</v>
      </c>
      <c r="N51" s="51">
        <v>810</v>
      </c>
      <c r="O51" s="7" t="s">
        <v>32</v>
      </c>
      <c r="Q51" s="65">
        <f t="shared" si="2"/>
        <v>45</v>
      </c>
      <c r="R51" s="36">
        <f t="shared" si="3"/>
        <v>45</v>
      </c>
      <c r="S51" s="36">
        <f t="shared" si="4"/>
        <v>45</v>
      </c>
      <c r="T51" s="36">
        <f t="shared" si="5"/>
        <v>45</v>
      </c>
      <c r="U51" s="36">
        <f t="shared" si="13"/>
        <v>136.80000000000001</v>
      </c>
      <c r="V51" s="36">
        <f t="shared" si="6"/>
        <v>271.0612510977341</v>
      </c>
      <c r="W51" s="36">
        <f t="shared" si="7"/>
        <v>297.26125109773409</v>
      </c>
      <c r="X51" s="36">
        <f t="shared" si="8"/>
        <v>245.26125109773412</v>
      </c>
      <c r="Y51" s="36">
        <f t="shared" si="9"/>
        <v>388.46125109773413</v>
      </c>
      <c r="Z51" s="36">
        <f t="shared" si="10"/>
        <v>186.0612510977341</v>
      </c>
      <c r="AA51" s="36">
        <f t="shared" si="11"/>
        <v>48.645000000000003</v>
      </c>
      <c r="AB51" s="66">
        <f t="shared" si="12"/>
        <v>45</v>
      </c>
      <c r="AC51" s="28">
        <f t="shared" si="14"/>
        <v>1798.5512554886707</v>
      </c>
    </row>
    <row r="52" spans="1:43" ht="15.4" x14ac:dyDescent="0.45">
      <c r="A52" s="4">
        <v>1</v>
      </c>
      <c r="B52" s="85">
        <v>50</v>
      </c>
      <c r="C52" s="91">
        <v>0</v>
      </c>
      <c r="D52" s="50" t="s">
        <v>32</v>
      </c>
      <c r="E52" s="5" t="s">
        <v>32</v>
      </c>
      <c r="F52" s="51" t="s">
        <v>32</v>
      </c>
      <c r="G52" s="5" t="s">
        <v>32</v>
      </c>
      <c r="H52" s="51">
        <v>15160</v>
      </c>
      <c r="I52" s="5">
        <v>18470</v>
      </c>
      <c r="J52" s="51">
        <v>14640</v>
      </c>
      <c r="K52" s="5">
        <v>12490</v>
      </c>
      <c r="L52" s="51">
        <v>36960</v>
      </c>
      <c r="M52" s="5">
        <v>17300</v>
      </c>
      <c r="N52" s="51">
        <v>3880</v>
      </c>
      <c r="O52" s="7" t="s">
        <v>32</v>
      </c>
      <c r="Q52" s="65">
        <f t="shared" si="2"/>
        <v>45</v>
      </c>
      <c r="R52" s="36">
        <f t="shared" si="3"/>
        <v>45</v>
      </c>
      <c r="S52" s="36">
        <f t="shared" si="4"/>
        <v>45</v>
      </c>
      <c r="T52" s="36">
        <f t="shared" si="5"/>
        <v>45</v>
      </c>
      <c r="U52" s="36">
        <f t="shared" si="13"/>
        <v>113.22</v>
      </c>
      <c r="V52" s="36">
        <f t="shared" si="6"/>
        <v>179.5612510977341</v>
      </c>
      <c r="W52" s="36">
        <f t="shared" si="7"/>
        <v>147.11249696785825</v>
      </c>
      <c r="X52" s="36">
        <f t="shared" si="8"/>
        <v>129.35659774784835</v>
      </c>
      <c r="Y52" s="36">
        <f t="shared" si="9"/>
        <v>364.46125109773413</v>
      </c>
      <c r="Z52" s="36">
        <f t="shared" si="10"/>
        <v>169.08026065400998</v>
      </c>
      <c r="AA52" s="36">
        <f t="shared" si="11"/>
        <v>62.46</v>
      </c>
      <c r="AB52" s="66">
        <f t="shared" si="12"/>
        <v>45</v>
      </c>
      <c r="AC52" s="28">
        <f t="shared" si="14"/>
        <v>1390.2518575651848</v>
      </c>
    </row>
    <row r="53" spans="1:43" ht="15.4" x14ac:dyDescent="0.45">
      <c r="A53" s="4">
        <v>1</v>
      </c>
      <c r="B53" s="85">
        <v>51</v>
      </c>
      <c r="C53" s="91">
        <v>0</v>
      </c>
      <c r="D53" s="50" t="s">
        <v>32</v>
      </c>
      <c r="E53" s="5" t="s">
        <v>32</v>
      </c>
      <c r="F53" s="51" t="s">
        <v>32</v>
      </c>
      <c r="G53" s="5" t="s">
        <v>32</v>
      </c>
      <c r="H53" s="51">
        <v>12600</v>
      </c>
      <c r="I53" s="5">
        <v>23970</v>
      </c>
      <c r="J53" s="51">
        <v>16190</v>
      </c>
      <c r="K53" s="5">
        <v>22970</v>
      </c>
      <c r="L53" s="51">
        <v>28620</v>
      </c>
      <c r="M53" s="5">
        <v>21480</v>
      </c>
      <c r="N53" s="51">
        <v>12510</v>
      </c>
      <c r="O53" s="7" t="s">
        <v>32</v>
      </c>
      <c r="Q53" s="65">
        <f t="shared" si="2"/>
        <v>45</v>
      </c>
      <c r="R53" s="36">
        <f t="shared" si="3"/>
        <v>45</v>
      </c>
      <c r="S53" s="36">
        <f t="shared" si="4"/>
        <v>45</v>
      </c>
      <c r="T53" s="36">
        <f t="shared" si="5"/>
        <v>45</v>
      </c>
      <c r="U53" s="36">
        <f t="shared" si="13"/>
        <v>101.69999999999999</v>
      </c>
      <c r="V53" s="36">
        <f t="shared" si="6"/>
        <v>234.5612510977341</v>
      </c>
      <c r="W53" s="36">
        <f t="shared" si="7"/>
        <v>159.91326152181881</v>
      </c>
      <c r="X53" s="36">
        <f t="shared" si="8"/>
        <v>224.5612510977341</v>
      </c>
      <c r="Y53" s="36">
        <f t="shared" si="9"/>
        <v>281.0612510977341</v>
      </c>
      <c r="Z53" s="36">
        <f t="shared" si="10"/>
        <v>209.66125109773412</v>
      </c>
      <c r="AA53" s="36">
        <f t="shared" si="11"/>
        <v>129.52176890338333</v>
      </c>
      <c r="AB53" s="66">
        <f t="shared" si="12"/>
        <v>45</v>
      </c>
      <c r="AC53" s="28">
        <f t="shared" si="14"/>
        <v>1565.9800348161386</v>
      </c>
      <c r="AF53" s="28">
        <f>Q53-'2020 Metered Customers'!Q53</f>
        <v>7</v>
      </c>
      <c r="AG53" s="28">
        <f>R53-'2020 Metered Customers'!R53</f>
        <v>7</v>
      </c>
      <c r="AH53" s="28">
        <f>S53-'2020 Metered Customers'!S53</f>
        <v>7</v>
      </c>
      <c r="AI53" s="28">
        <f>T53-'2020 Metered Customers'!T53</f>
        <v>7</v>
      </c>
      <c r="AJ53" s="28">
        <f>U53-'2020 Metered Customers'!U53</f>
        <v>35.97999999999999</v>
      </c>
      <c r="AK53" s="28">
        <f>V53-'2020 Metered Customers'!V53</f>
        <v>110.29025109773409</v>
      </c>
      <c r="AL53" s="28">
        <f>W53-'2020 Metered Customers'!W53</f>
        <v>69.096261521818803</v>
      </c>
      <c r="AM53" s="28">
        <f>X53-'2020 Metered Customers'!X53</f>
        <v>104.5902510977341</v>
      </c>
      <c r="AN53" s="28">
        <f>Y53-'2020 Metered Customers'!Y53</f>
        <v>134.85465109773412</v>
      </c>
      <c r="AO53" s="28">
        <f>Z53-'2020 Metered Customers'!Z53</f>
        <v>96.09725109773413</v>
      </c>
      <c r="AP53" s="28">
        <f>AA53-'2020 Metered Customers'!AA53</f>
        <v>54.528768903383337</v>
      </c>
      <c r="AQ53" s="28">
        <f>AB53-'2020 Metered Customers'!AB53</f>
        <v>7</v>
      </c>
    </row>
    <row r="54" spans="1:43" ht="15.4" x14ac:dyDescent="0.45">
      <c r="A54" s="4">
        <v>1</v>
      </c>
      <c r="B54" s="85">
        <v>52</v>
      </c>
      <c r="C54" s="91">
        <v>0</v>
      </c>
      <c r="D54" s="50" t="s">
        <v>32</v>
      </c>
      <c r="E54" s="5" t="s">
        <v>32</v>
      </c>
      <c r="F54" s="51" t="s">
        <v>32</v>
      </c>
      <c r="G54" s="5" t="s">
        <v>32</v>
      </c>
      <c r="H54" s="51">
        <v>14280</v>
      </c>
      <c r="I54" s="5">
        <v>13830</v>
      </c>
      <c r="J54" s="51">
        <v>11980</v>
      </c>
      <c r="K54" s="5">
        <v>11110</v>
      </c>
      <c r="L54" s="51">
        <v>8960</v>
      </c>
      <c r="M54" s="5">
        <v>7900</v>
      </c>
      <c r="N54" s="51">
        <v>3200</v>
      </c>
      <c r="O54" s="7" t="s">
        <v>32</v>
      </c>
      <c r="Q54" s="65">
        <f t="shared" si="2"/>
        <v>45</v>
      </c>
      <c r="R54" s="36">
        <f t="shared" si="3"/>
        <v>45</v>
      </c>
      <c r="S54" s="36">
        <f t="shared" si="4"/>
        <v>45</v>
      </c>
      <c r="T54" s="36">
        <f t="shared" si="5"/>
        <v>45</v>
      </c>
      <c r="U54" s="36">
        <f t="shared" si="13"/>
        <v>109.25999999999999</v>
      </c>
      <c r="V54" s="36">
        <f t="shared" si="6"/>
        <v>140.42306516869172</v>
      </c>
      <c r="W54" s="36">
        <f t="shared" si="7"/>
        <v>125.14473328170648</v>
      </c>
      <c r="X54" s="36">
        <f t="shared" si="8"/>
        <v>117.95978801593503</v>
      </c>
      <c r="Y54" s="36">
        <f t="shared" si="9"/>
        <v>100.20388879592517</v>
      </c>
      <c r="Z54" s="36">
        <f t="shared" si="10"/>
        <v>91.44981755257146</v>
      </c>
      <c r="AA54" s="36">
        <f t="shared" si="11"/>
        <v>59.4</v>
      </c>
      <c r="AB54" s="66">
        <f t="shared" si="12"/>
        <v>45</v>
      </c>
      <c r="AC54" s="28">
        <f t="shared" si="14"/>
        <v>968.8412928148299</v>
      </c>
      <c r="AF54" s="28">
        <f>Q54-'2020 Metered Customers'!Q54</f>
        <v>7</v>
      </c>
      <c r="AG54" s="28">
        <f>R54-'2020 Metered Customers'!R54</f>
        <v>7</v>
      </c>
      <c r="AH54" s="28">
        <f>S54-'2020 Metered Customers'!S54</f>
        <v>7</v>
      </c>
      <c r="AI54" s="28">
        <f>T54-'2020 Metered Customers'!T54</f>
        <v>7</v>
      </c>
      <c r="AJ54" s="28">
        <f>U54-'2020 Metered Customers'!U54</f>
        <v>39.843999999999994</v>
      </c>
      <c r="AK54" s="28">
        <f>V54-'2020 Metered Customers'!V54</f>
        <v>59.754065168691724</v>
      </c>
      <c r="AL54" s="28">
        <f>W54-'2020 Metered Customers'!W54</f>
        <v>52.43073328170648</v>
      </c>
      <c r="AM54" s="28">
        <f>X54-'2020 Metered Customers'!X54</f>
        <v>48.986788015935034</v>
      </c>
      <c r="AN54" s="28">
        <f>Y54-'2020 Metered Customers'!Y54</f>
        <v>40.475888795925165</v>
      </c>
      <c r="AO54" s="28">
        <f>Z54-'2020 Metered Customers'!Z54</f>
        <v>36.069817552571457</v>
      </c>
      <c r="AP54" s="28">
        <f>AA54-'2020 Metered Customers'!AA54</f>
        <v>14.36</v>
      </c>
      <c r="AQ54" s="28">
        <f>AB54-'2020 Metered Customers'!AB54</f>
        <v>7</v>
      </c>
    </row>
    <row r="55" spans="1:43" ht="15.4" x14ac:dyDescent="0.45">
      <c r="A55" s="4">
        <v>1</v>
      </c>
      <c r="B55" s="85">
        <v>53</v>
      </c>
      <c r="C55" s="91">
        <v>0</v>
      </c>
      <c r="D55" s="50" t="s">
        <v>32</v>
      </c>
      <c r="E55" s="5" t="s">
        <v>32</v>
      </c>
      <c r="F55" s="51" t="s">
        <v>32</v>
      </c>
      <c r="G55" s="5" t="s">
        <v>32</v>
      </c>
      <c r="H55" s="51">
        <v>32600</v>
      </c>
      <c r="I55" s="5">
        <v>7870</v>
      </c>
      <c r="J55" s="51">
        <v>21500</v>
      </c>
      <c r="K55" s="5">
        <v>12230</v>
      </c>
      <c r="L55" s="51">
        <v>15080</v>
      </c>
      <c r="M55" s="5">
        <v>13290</v>
      </c>
      <c r="N55" s="51">
        <v>8450</v>
      </c>
      <c r="O55" s="7" t="s">
        <v>32</v>
      </c>
      <c r="Q55" s="65">
        <f t="shared" si="2"/>
        <v>45</v>
      </c>
      <c r="R55" s="36">
        <f t="shared" si="3"/>
        <v>45</v>
      </c>
      <c r="S55" s="36">
        <f t="shared" si="4"/>
        <v>45</v>
      </c>
      <c r="T55" s="36">
        <f t="shared" si="5"/>
        <v>45</v>
      </c>
      <c r="U55" s="36">
        <f t="shared" si="13"/>
        <v>220.26503910329072</v>
      </c>
      <c r="V55" s="36">
        <f t="shared" si="6"/>
        <v>91.202060819268993</v>
      </c>
      <c r="W55" s="36">
        <f t="shared" si="7"/>
        <v>209.86125109773411</v>
      </c>
      <c r="X55" s="36">
        <f t="shared" si="8"/>
        <v>127.20937272589367</v>
      </c>
      <c r="Y55" s="36">
        <f t="shared" si="9"/>
        <v>150.7462623896277</v>
      </c>
      <c r="Z55" s="36">
        <f t="shared" si="10"/>
        <v>135.96344396924735</v>
      </c>
      <c r="AA55" s="36">
        <f t="shared" si="11"/>
        <v>95.992024329783291</v>
      </c>
      <c r="AB55" s="66">
        <f t="shared" si="12"/>
        <v>45</v>
      </c>
      <c r="AC55" s="28">
        <f t="shared" si="14"/>
        <v>1256.2394544348458</v>
      </c>
      <c r="AF55" s="28">
        <f>Q55-'2020 Metered Customers'!Q55</f>
        <v>7</v>
      </c>
      <c r="AG55" s="28">
        <f>R55-'2020 Metered Customers'!R55</f>
        <v>7</v>
      </c>
      <c r="AH55" s="28">
        <f>S55-'2020 Metered Customers'!S55</f>
        <v>7</v>
      </c>
      <c r="AI55" s="28">
        <f>T55-'2020 Metered Customers'!T55</f>
        <v>7</v>
      </c>
      <c r="AJ55" s="28">
        <f>U55-'2020 Metered Customers'!U55</f>
        <v>110.5450391032907</v>
      </c>
      <c r="AK55" s="28">
        <f>V55-'2020 Metered Customers'!V55</f>
        <v>35.888060819268993</v>
      </c>
      <c r="AL55" s="28">
        <f>W55-'2020 Metered Customers'!W55</f>
        <v>96.211251097734106</v>
      </c>
      <c r="AM55" s="28">
        <f>X55-'2020 Metered Customers'!X55</f>
        <v>53.420372725893671</v>
      </c>
      <c r="AN55" s="28">
        <f>Y55-'2020 Metered Customers'!Y55</f>
        <v>64.702262389627705</v>
      </c>
      <c r="AO55" s="28">
        <f>Z55-'2020 Metered Customers'!Z55</f>
        <v>57.616443969247342</v>
      </c>
      <c r="AP55" s="28">
        <f>AA55-'2020 Metered Customers'!AA55</f>
        <v>38.457024329783287</v>
      </c>
      <c r="AQ55" s="28">
        <f>AB55-'2020 Metered Customers'!AB55</f>
        <v>7</v>
      </c>
    </row>
    <row r="56" spans="1:43" ht="15.4" x14ac:dyDescent="0.45">
      <c r="A56" s="4">
        <v>1</v>
      </c>
      <c r="B56" s="85">
        <v>54</v>
      </c>
      <c r="C56" s="91">
        <v>0</v>
      </c>
      <c r="D56" s="50" t="s">
        <v>32</v>
      </c>
      <c r="E56" s="5" t="s">
        <v>32</v>
      </c>
      <c r="F56" s="51" t="s">
        <v>32</v>
      </c>
      <c r="G56" s="5" t="s">
        <v>32</v>
      </c>
      <c r="H56" s="51">
        <v>62610</v>
      </c>
      <c r="I56" s="5">
        <v>11830</v>
      </c>
      <c r="J56" s="51">
        <v>16440</v>
      </c>
      <c r="K56" s="5">
        <v>11090</v>
      </c>
      <c r="L56" s="51">
        <v>13390</v>
      </c>
      <c r="M56" s="5">
        <v>16660</v>
      </c>
      <c r="N56" s="51">
        <v>18800</v>
      </c>
      <c r="O56" s="7" t="s">
        <v>32</v>
      </c>
      <c r="Q56" s="65">
        <f t="shared" si="2"/>
        <v>45</v>
      </c>
      <c r="R56" s="36">
        <f t="shared" si="3"/>
        <v>45</v>
      </c>
      <c r="S56" s="36">
        <f t="shared" si="4"/>
        <v>45</v>
      </c>
      <c r="T56" s="36">
        <f t="shared" si="5"/>
        <v>45</v>
      </c>
      <c r="U56" s="36">
        <f t="shared" si="13"/>
        <v>468.10435798352154</v>
      </c>
      <c r="V56" s="36">
        <f t="shared" si="6"/>
        <v>123.90594961519416</v>
      </c>
      <c r="W56" s="36">
        <f t="shared" si="7"/>
        <v>161.97790096600602</v>
      </c>
      <c r="X56" s="36">
        <f t="shared" si="8"/>
        <v>117.79461686040005</v>
      </c>
      <c r="Y56" s="36">
        <f t="shared" si="9"/>
        <v>136.78929974692227</v>
      </c>
      <c r="Z56" s="36">
        <f t="shared" si="10"/>
        <v>163.79478367689075</v>
      </c>
      <c r="AA56" s="36">
        <f t="shared" si="11"/>
        <v>182.86125109773411</v>
      </c>
      <c r="AB56" s="66">
        <f t="shared" si="12"/>
        <v>45</v>
      </c>
      <c r="AC56" s="28">
        <f t="shared" si="14"/>
        <v>1580.2281599466689</v>
      </c>
      <c r="AF56" s="28">
        <f>Q56-'2020 Metered Customers'!Q56</f>
        <v>7</v>
      </c>
      <c r="AG56" s="28">
        <f>R56-'2020 Metered Customers'!R56</f>
        <v>7</v>
      </c>
      <c r="AH56" s="28">
        <f>S56-'2020 Metered Customers'!S56</f>
        <v>7</v>
      </c>
      <c r="AI56" s="28">
        <f>T56-'2020 Metered Customers'!T56</f>
        <v>7</v>
      </c>
      <c r="AJ56" s="28">
        <f>U56-'2020 Metered Customers'!U56</f>
        <v>244.88135798352153</v>
      </c>
      <c r="AK56" s="28">
        <f>V56-'2020 Metered Customers'!V56</f>
        <v>51.836949615194158</v>
      </c>
      <c r="AL56" s="28">
        <f>W56-'2020 Metered Customers'!W56</f>
        <v>70.085900966006022</v>
      </c>
      <c r="AM56" s="28">
        <f>X56-'2020 Metered Customers'!X56</f>
        <v>48.907616860400054</v>
      </c>
      <c r="AN56" s="28">
        <f>Y56-'2020 Metered Customers'!Y56</f>
        <v>58.012299746922267</v>
      </c>
      <c r="AO56" s="28">
        <f>Z56-'2020 Metered Customers'!Z56</f>
        <v>70.956783676890751</v>
      </c>
      <c r="AP56" s="28">
        <f>AA56-'2020 Metered Customers'!AA56</f>
        <v>80.82125109773412</v>
      </c>
      <c r="AQ56" s="28">
        <f>AB56-'2020 Metered Customers'!AB56</f>
        <v>7</v>
      </c>
    </row>
    <row r="57" spans="1:43" ht="15.4" x14ac:dyDescent="0.45">
      <c r="A57" s="4">
        <v>1</v>
      </c>
      <c r="B57" s="85">
        <v>55</v>
      </c>
      <c r="C57" s="91">
        <v>0</v>
      </c>
      <c r="D57" s="50" t="s">
        <v>32</v>
      </c>
      <c r="E57" s="5" t="s">
        <v>32</v>
      </c>
      <c r="F57" s="51" t="s">
        <v>32</v>
      </c>
      <c r="G57" s="5" t="s">
        <v>32</v>
      </c>
      <c r="H57" s="51">
        <v>134250</v>
      </c>
      <c r="I57" s="5">
        <v>38190</v>
      </c>
      <c r="J57" s="51">
        <v>45760</v>
      </c>
      <c r="K57" s="5">
        <v>16910</v>
      </c>
      <c r="L57" s="51">
        <v>45450</v>
      </c>
      <c r="M57" s="5">
        <v>66480</v>
      </c>
      <c r="N57" s="51">
        <v>50030</v>
      </c>
      <c r="O57" s="7" t="s">
        <v>32</v>
      </c>
      <c r="Q57" s="65">
        <f t="shared" si="2"/>
        <v>45</v>
      </c>
      <c r="R57" s="36">
        <f t="shared" si="3"/>
        <v>45</v>
      </c>
      <c r="S57" s="36">
        <f t="shared" si="4"/>
        <v>45</v>
      </c>
      <c r="T57" s="36">
        <f t="shared" si="5"/>
        <v>45</v>
      </c>
      <c r="U57" s="36">
        <f t="shared" si="13"/>
        <v>1136.8062554886706</v>
      </c>
      <c r="V57" s="36">
        <f t="shared" si="6"/>
        <v>376.76125109773409</v>
      </c>
      <c r="W57" s="36">
        <f t="shared" si="7"/>
        <v>452.46125109773413</v>
      </c>
      <c r="X57" s="36">
        <f t="shared" si="8"/>
        <v>165.85942312107795</v>
      </c>
      <c r="Y57" s="36">
        <f t="shared" si="9"/>
        <v>449.36125109773411</v>
      </c>
      <c r="Z57" s="36">
        <f t="shared" si="10"/>
        <v>659.66125109773407</v>
      </c>
      <c r="AA57" s="36">
        <f t="shared" si="11"/>
        <v>495.16125109773412</v>
      </c>
      <c r="AB57" s="66">
        <f t="shared" si="12"/>
        <v>45</v>
      </c>
      <c r="AC57" s="28">
        <f t="shared" si="14"/>
        <v>3961.0719340984192</v>
      </c>
      <c r="AF57" s="28">
        <f>Q57-'2020 Metered Customers'!Q57</f>
        <v>7</v>
      </c>
      <c r="AG57" s="28">
        <f>R57-'2020 Metered Customers'!R57</f>
        <v>7</v>
      </c>
      <c r="AH57" s="28">
        <f>S57-'2020 Metered Customers'!S57</f>
        <v>7</v>
      </c>
      <c r="AI57" s="28">
        <f>T57-'2020 Metered Customers'!T57</f>
        <v>7</v>
      </c>
      <c r="AJ57" s="28">
        <f>U57-'2020 Metered Customers'!U57</f>
        <v>605.53125548867058</v>
      </c>
      <c r="AK57" s="28">
        <f>V57-'2020 Metered Customers'!V57</f>
        <v>159.44955109773412</v>
      </c>
      <c r="AL57" s="28">
        <f>W57-'2020 Metered Customers'!W57</f>
        <v>178.90445109773412</v>
      </c>
      <c r="AM57" s="28">
        <f>X57-'2020 Metered Customers'!X57</f>
        <v>71.946423121077942</v>
      </c>
      <c r="AN57" s="28">
        <f>Y57-'2020 Metered Customers'!Y57</f>
        <v>178.10775109773414</v>
      </c>
      <c r="AO57" s="28">
        <f>Z57-'2020 Metered Customers'!Z57</f>
        <v>232.15485109773408</v>
      </c>
      <c r="AP57" s="28">
        <f>AA57-'2020 Metered Customers'!AA57</f>
        <v>189.87835109773414</v>
      </c>
      <c r="AQ57" s="28">
        <f>AB57-'2020 Metered Customers'!AB57</f>
        <v>7</v>
      </c>
    </row>
    <row r="58" spans="1:43" ht="15.4" x14ac:dyDescent="0.45">
      <c r="A58" s="4">
        <v>1</v>
      </c>
      <c r="B58" s="85">
        <v>56</v>
      </c>
      <c r="C58" s="91">
        <v>0</v>
      </c>
      <c r="D58" s="50" t="s">
        <v>32</v>
      </c>
      <c r="E58" s="5" t="s">
        <v>32</v>
      </c>
      <c r="F58" s="51" t="s">
        <v>32</v>
      </c>
      <c r="G58" s="5" t="s">
        <v>32</v>
      </c>
      <c r="H58" s="51">
        <v>4410</v>
      </c>
      <c r="I58" s="5">
        <v>650</v>
      </c>
      <c r="J58" s="51">
        <v>1800</v>
      </c>
      <c r="K58" s="5">
        <v>390</v>
      </c>
      <c r="L58" s="51">
        <v>630</v>
      </c>
      <c r="M58" s="5">
        <v>730</v>
      </c>
      <c r="N58" s="51">
        <v>810</v>
      </c>
      <c r="O58" s="7" t="s">
        <v>32</v>
      </c>
      <c r="Q58" s="65">
        <f t="shared" si="2"/>
        <v>45</v>
      </c>
      <c r="R58" s="36">
        <f t="shared" si="3"/>
        <v>45</v>
      </c>
      <c r="S58" s="36">
        <f t="shared" si="4"/>
        <v>45</v>
      </c>
      <c r="T58" s="36">
        <f t="shared" si="5"/>
        <v>45</v>
      </c>
      <c r="U58" s="36">
        <f t="shared" si="13"/>
        <v>64.844999999999999</v>
      </c>
      <c r="V58" s="36">
        <f t="shared" si="6"/>
        <v>47.924999999999997</v>
      </c>
      <c r="W58" s="36">
        <f t="shared" si="7"/>
        <v>53.1</v>
      </c>
      <c r="X58" s="36">
        <f t="shared" si="8"/>
        <v>46.755000000000003</v>
      </c>
      <c r="Y58" s="36">
        <f t="shared" si="9"/>
        <v>47.835000000000001</v>
      </c>
      <c r="Z58" s="36">
        <f t="shared" si="10"/>
        <v>48.284999999999997</v>
      </c>
      <c r="AA58" s="36">
        <f t="shared" si="11"/>
        <v>48.645000000000003</v>
      </c>
      <c r="AB58" s="66">
        <f t="shared" si="12"/>
        <v>45</v>
      </c>
      <c r="AC58" s="28">
        <f t="shared" si="14"/>
        <v>582.39</v>
      </c>
      <c r="AF58" s="28">
        <f>Q58-'2020 Metered Customers'!Q58</f>
        <v>7</v>
      </c>
      <c r="AG58" s="28">
        <f>R58-'2020 Metered Customers'!R58</f>
        <v>7</v>
      </c>
      <c r="AH58" s="28">
        <f>S58-'2020 Metered Customers'!S58</f>
        <v>7</v>
      </c>
      <c r="AI58" s="28">
        <f>T58-'2020 Metered Customers'!T58</f>
        <v>7</v>
      </c>
      <c r="AJ58" s="28">
        <f>U58-'2020 Metered Customers'!U58</f>
        <v>17.143000000000001</v>
      </c>
      <c r="AK58" s="28">
        <f>V58-'2020 Metered Customers'!V58</f>
        <v>8.4949999999999974</v>
      </c>
      <c r="AL58" s="28">
        <f>W58-'2020 Metered Customers'!W58</f>
        <v>11.14</v>
      </c>
      <c r="AM58" s="28">
        <f>X58-'2020 Metered Customers'!X58</f>
        <v>7.8970000000000056</v>
      </c>
      <c r="AN58" s="28">
        <f>Y58-'2020 Metered Customers'!Y58</f>
        <v>8.4489999999999981</v>
      </c>
      <c r="AO58" s="28">
        <f>Z58-'2020 Metered Customers'!Z58</f>
        <v>8.6789999999999949</v>
      </c>
      <c r="AP58" s="28">
        <f>AA58-'2020 Metered Customers'!AA58</f>
        <v>8.8629999999999995</v>
      </c>
      <c r="AQ58" s="28">
        <f>AB58-'2020 Metered Customers'!AB58</f>
        <v>7</v>
      </c>
    </row>
    <row r="59" spans="1:43" ht="15.4" x14ac:dyDescent="0.45">
      <c r="A59" s="4">
        <v>1</v>
      </c>
      <c r="B59" s="85">
        <v>57</v>
      </c>
      <c r="C59" s="91">
        <v>0</v>
      </c>
      <c r="D59" s="50" t="s">
        <v>32</v>
      </c>
      <c r="E59" s="5" t="s">
        <v>32</v>
      </c>
      <c r="F59" s="51" t="s">
        <v>32</v>
      </c>
      <c r="G59" s="5" t="s">
        <v>32</v>
      </c>
      <c r="H59" s="51">
        <v>4340</v>
      </c>
      <c r="I59" s="5">
        <v>2380</v>
      </c>
      <c r="J59" s="51">
        <v>18850</v>
      </c>
      <c r="K59" s="5">
        <v>7700</v>
      </c>
      <c r="L59" s="51">
        <v>22200</v>
      </c>
      <c r="M59" s="5">
        <v>5840</v>
      </c>
      <c r="N59" s="51">
        <v>4430</v>
      </c>
      <c r="O59" s="7" t="s">
        <v>32</v>
      </c>
      <c r="Q59" s="65">
        <f t="shared" si="2"/>
        <v>45</v>
      </c>
      <c r="R59" s="36">
        <f t="shared" si="3"/>
        <v>45</v>
      </c>
      <c r="S59" s="36">
        <f t="shared" si="4"/>
        <v>45</v>
      </c>
      <c r="T59" s="36">
        <f t="shared" si="5"/>
        <v>45</v>
      </c>
      <c r="U59" s="36">
        <f t="shared" si="13"/>
        <v>64.53</v>
      </c>
      <c r="V59" s="36">
        <f t="shared" si="6"/>
        <v>55.71</v>
      </c>
      <c r="W59" s="36">
        <f t="shared" si="7"/>
        <v>183.36125109773411</v>
      </c>
      <c r="X59" s="36">
        <f t="shared" si="8"/>
        <v>89.798105997221711</v>
      </c>
      <c r="Y59" s="36">
        <f t="shared" si="9"/>
        <v>216.86125109773411</v>
      </c>
      <c r="Z59" s="36">
        <f t="shared" si="10"/>
        <v>74.43718853246898</v>
      </c>
      <c r="AA59" s="36">
        <f t="shared" si="11"/>
        <v>64.935000000000002</v>
      </c>
      <c r="AB59" s="66">
        <f t="shared" si="12"/>
        <v>45</v>
      </c>
      <c r="AC59" s="28">
        <f t="shared" si="14"/>
        <v>974.63279672515887</v>
      </c>
      <c r="AF59" s="28">
        <f>Q59-'2020 Metered Customers'!Q59</f>
        <v>7</v>
      </c>
      <c r="AG59" s="28">
        <f>R59-'2020 Metered Customers'!R59</f>
        <v>7</v>
      </c>
      <c r="AH59" s="28">
        <f>S59-'2020 Metered Customers'!S59</f>
        <v>7</v>
      </c>
      <c r="AI59" s="28">
        <f>T59-'2020 Metered Customers'!T59</f>
        <v>7</v>
      </c>
      <c r="AJ59" s="28">
        <f>U59-'2020 Metered Customers'!U59</f>
        <v>16.981999999999999</v>
      </c>
      <c r="AK59" s="28">
        <f>V59-'2020 Metered Customers'!V59</f>
        <v>12.474000000000004</v>
      </c>
      <c r="AL59" s="28">
        <f>W59-'2020 Metered Customers'!W59</f>
        <v>81.106251097734116</v>
      </c>
      <c r="AM59" s="28">
        <f>X59-'2020 Metered Customers'!X59</f>
        <v>34.858105997221713</v>
      </c>
      <c r="AN59" s="28">
        <f>Y59-'2020 Metered Customers'!Y59</f>
        <v>100.20125109773412</v>
      </c>
      <c r="AO59" s="28">
        <f>Z59-'2020 Metered Customers'!Z59</f>
        <v>23.589188532468981</v>
      </c>
      <c r="AP59" s="28">
        <f>AA59-'2020 Metered Customers'!AA59</f>
        <v>17.189</v>
      </c>
      <c r="AQ59" s="28">
        <f>AB59-'2020 Metered Customers'!AB59</f>
        <v>7</v>
      </c>
    </row>
    <row r="60" spans="1:43" ht="15.4" x14ac:dyDescent="0.45">
      <c r="A60" s="4">
        <v>1</v>
      </c>
      <c r="B60" s="85">
        <v>58</v>
      </c>
      <c r="C60" s="91">
        <v>0</v>
      </c>
      <c r="D60" s="50" t="s">
        <v>32</v>
      </c>
      <c r="E60" s="5" t="s">
        <v>32</v>
      </c>
      <c r="F60" s="51" t="s">
        <v>32</v>
      </c>
      <c r="G60" s="5" t="s">
        <v>32</v>
      </c>
      <c r="H60" s="51">
        <v>12410</v>
      </c>
      <c r="I60" s="5">
        <v>3150</v>
      </c>
      <c r="J60" s="51">
        <v>2710</v>
      </c>
      <c r="K60" s="5">
        <v>7980</v>
      </c>
      <c r="L60" s="51">
        <v>7840</v>
      </c>
      <c r="M60" s="5">
        <v>10290</v>
      </c>
      <c r="N60" s="51">
        <v>4130</v>
      </c>
      <c r="O60" s="7" t="s">
        <v>32</v>
      </c>
      <c r="Q60" s="65">
        <f t="shared" si="2"/>
        <v>45</v>
      </c>
      <c r="R60" s="36">
        <f t="shared" si="3"/>
        <v>45</v>
      </c>
      <c r="S60" s="36">
        <f t="shared" si="4"/>
        <v>45</v>
      </c>
      <c r="T60" s="36">
        <f t="shared" si="5"/>
        <v>45</v>
      </c>
      <c r="U60" s="36">
        <f t="shared" si="13"/>
        <v>100.845</v>
      </c>
      <c r="V60" s="36">
        <f t="shared" si="6"/>
        <v>59.174999999999997</v>
      </c>
      <c r="W60" s="36">
        <f t="shared" si="7"/>
        <v>57.195</v>
      </c>
      <c r="X60" s="36">
        <f t="shared" si="8"/>
        <v>92.110502174711357</v>
      </c>
      <c r="Y60" s="36">
        <f t="shared" si="9"/>
        <v>90.954304085966527</v>
      </c>
      <c r="Z60" s="36">
        <f t="shared" si="10"/>
        <v>111.18777063900103</v>
      </c>
      <c r="AA60" s="36">
        <f t="shared" si="11"/>
        <v>63.585000000000001</v>
      </c>
      <c r="AB60" s="66">
        <f t="shared" si="12"/>
        <v>45</v>
      </c>
      <c r="AC60" s="28">
        <f t="shared" si="14"/>
        <v>800.05257689967902</v>
      </c>
      <c r="AF60" s="28">
        <f>Q60-'2020 Metered Customers'!Q60</f>
        <v>7</v>
      </c>
      <c r="AG60" s="28">
        <f>R60-'2020 Metered Customers'!R60</f>
        <v>7</v>
      </c>
      <c r="AH60" s="28">
        <f>S60-'2020 Metered Customers'!S60</f>
        <v>7</v>
      </c>
      <c r="AI60" s="28">
        <f>T60-'2020 Metered Customers'!T60</f>
        <v>7</v>
      </c>
      <c r="AJ60" s="28">
        <f>U60-'2020 Metered Customers'!U60</f>
        <v>35.542999999999992</v>
      </c>
      <c r="AK60" s="28">
        <f>V60-'2020 Metered Customers'!V60</f>
        <v>14.244999999999997</v>
      </c>
      <c r="AL60" s="28">
        <f>W60-'2020 Metered Customers'!W60</f>
        <v>13.232999999999997</v>
      </c>
      <c r="AM60" s="28">
        <f>X60-'2020 Metered Customers'!X60</f>
        <v>36.554502174711359</v>
      </c>
      <c r="AN60" s="28">
        <f>Y60-'2020 Metered Customers'!Y60</f>
        <v>35.706304085966522</v>
      </c>
      <c r="AO60" s="28">
        <f>Z60-'2020 Metered Customers'!Z60</f>
        <v>45.740770639001028</v>
      </c>
      <c r="AP60" s="28">
        <f>AA60-'2020 Metered Customers'!AA60</f>
        <v>16.499000000000002</v>
      </c>
      <c r="AQ60" s="28">
        <f>AB60-'2020 Metered Customers'!AB60</f>
        <v>7</v>
      </c>
    </row>
    <row r="61" spans="1:43" ht="15.4" x14ac:dyDescent="0.45">
      <c r="A61" s="4">
        <v>1</v>
      </c>
      <c r="B61" s="85">
        <v>59</v>
      </c>
      <c r="C61" s="91">
        <v>0</v>
      </c>
      <c r="D61" s="50" t="s">
        <v>32</v>
      </c>
      <c r="E61" s="5" t="s">
        <v>32</v>
      </c>
      <c r="F61" s="51" t="s">
        <v>32</v>
      </c>
      <c r="G61" s="5" t="s">
        <v>32</v>
      </c>
      <c r="H61" s="51">
        <v>19970</v>
      </c>
      <c r="I61" s="5">
        <v>2950</v>
      </c>
      <c r="J61" s="51">
        <v>4340</v>
      </c>
      <c r="K61" s="5">
        <v>5460</v>
      </c>
      <c r="L61" s="51">
        <v>4650</v>
      </c>
      <c r="M61" s="5">
        <v>4260</v>
      </c>
      <c r="N61" s="51">
        <v>3630</v>
      </c>
      <c r="O61" s="7" t="s">
        <v>32</v>
      </c>
      <c r="Q61" s="65">
        <f t="shared" si="2"/>
        <v>45</v>
      </c>
      <c r="R61" s="36">
        <f t="shared" si="3"/>
        <v>45</v>
      </c>
      <c r="S61" s="36">
        <f t="shared" si="4"/>
        <v>45</v>
      </c>
      <c r="T61" s="36">
        <f t="shared" si="5"/>
        <v>45</v>
      </c>
      <c r="U61" s="36">
        <f t="shared" si="13"/>
        <v>134.86500000000001</v>
      </c>
      <c r="V61" s="36">
        <f t="shared" si="6"/>
        <v>58.274999999999999</v>
      </c>
      <c r="W61" s="36">
        <f t="shared" si="7"/>
        <v>64.53</v>
      </c>
      <c r="X61" s="36">
        <f t="shared" si="8"/>
        <v>71.298936577304431</v>
      </c>
      <c r="Y61" s="36">
        <f t="shared" si="9"/>
        <v>65.924999999999997</v>
      </c>
      <c r="Z61" s="36">
        <f t="shared" si="10"/>
        <v>64.17</v>
      </c>
      <c r="AA61" s="36">
        <f t="shared" si="11"/>
        <v>61.335000000000001</v>
      </c>
      <c r="AB61" s="66">
        <f t="shared" si="12"/>
        <v>45</v>
      </c>
      <c r="AC61" s="28">
        <f t="shared" si="14"/>
        <v>745.39893657730431</v>
      </c>
      <c r="AF61" s="28">
        <f>Q61-'2020 Metered Customers'!Q61</f>
        <v>7</v>
      </c>
      <c r="AG61" s="28">
        <f>R61-'2020 Metered Customers'!R61</f>
        <v>7</v>
      </c>
      <c r="AH61" s="28">
        <f>S61-'2020 Metered Customers'!S61</f>
        <v>7</v>
      </c>
      <c r="AI61" s="28">
        <f>T61-'2020 Metered Customers'!T61</f>
        <v>7</v>
      </c>
      <c r="AJ61" s="28">
        <f>U61-'2020 Metered Customers'!U61</f>
        <v>52.931000000000012</v>
      </c>
      <c r="AK61" s="28">
        <f>V61-'2020 Metered Customers'!V61</f>
        <v>13.784999999999997</v>
      </c>
      <c r="AL61" s="28">
        <f>W61-'2020 Metered Customers'!W61</f>
        <v>16.981999999999999</v>
      </c>
      <c r="AM61" s="28">
        <f>X61-'2020 Metered Customers'!X61</f>
        <v>21.286936577304431</v>
      </c>
      <c r="AN61" s="28">
        <f>Y61-'2020 Metered Customers'!Y61</f>
        <v>17.694999999999993</v>
      </c>
      <c r="AO61" s="28">
        <f>Z61-'2020 Metered Customers'!Z61</f>
        <v>16.798000000000002</v>
      </c>
      <c r="AP61" s="28">
        <f>AA61-'2020 Metered Customers'!AA61</f>
        <v>15.348999999999997</v>
      </c>
      <c r="AQ61" s="28">
        <f>AB61-'2020 Metered Customers'!AB61</f>
        <v>7</v>
      </c>
    </row>
    <row r="62" spans="1:43" ht="15.4" x14ac:dyDescent="0.45">
      <c r="A62" s="4">
        <v>1</v>
      </c>
      <c r="B62" s="85">
        <v>60</v>
      </c>
      <c r="C62" s="91">
        <v>0</v>
      </c>
      <c r="D62" s="50" t="s">
        <v>32</v>
      </c>
      <c r="E62" s="5" t="s">
        <v>32</v>
      </c>
      <c r="F62" s="51" t="s">
        <v>32</v>
      </c>
      <c r="G62" s="5" t="s">
        <v>32</v>
      </c>
      <c r="H62" s="51">
        <v>7710</v>
      </c>
      <c r="I62" s="5">
        <v>42600</v>
      </c>
      <c r="J62" s="51">
        <v>35710</v>
      </c>
      <c r="K62" s="5">
        <v>21860</v>
      </c>
      <c r="L62" s="51">
        <v>64240</v>
      </c>
      <c r="M62" s="5">
        <v>47530</v>
      </c>
      <c r="N62" s="51">
        <v>37600</v>
      </c>
      <c r="O62" s="7" t="s">
        <v>32</v>
      </c>
      <c r="Q62" s="65">
        <f t="shared" si="2"/>
        <v>45</v>
      </c>
      <c r="R62" s="36">
        <f t="shared" si="3"/>
        <v>45</v>
      </c>
      <c r="S62" s="36">
        <f t="shared" si="4"/>
        <v>45</v>
      </c>
      <c r="T62" s="36">
        <f t="shared" si="5"/>
        <v>45</v>
      </c>
      <c r="U62" s="36">
        <f t="shared" si="13"/>
        <v>79.694999999999993</v>
      </c>
      <c r="V62" s="36">
        <f t="shared" si="6"/>
        <v>420.86125109773411</v>
      </c>
      <c r="W62" s="36">
        <f t="shared" si="7"/>
        <v>351.96125109773413</v>
      </c>
      <c r="X62" s="36">
        <f t="shared" si="8"/>
        <v>213.46125109773411</v>
      </c>
      <c r="Y62" s="36">
        <f t="shared" si="9"/>
        <v>637.2612510977342</v>
      </c>
      <c r="Z62" s="36">
        <f t="shared" si="10"/>
        <v>470.16125109773412</v>
      </c>
      <c r="AA62" s="36">
        <f t="shared" si="11"/>
        <v>370.86125109773411</v>
      </c>
      <c r="AB62" s="66">
        <f t="shared" si="12"/>
        <v>45</v>
      </c>
      <c r="AC62" s="28">
        <f t="shared" si="14"/>
        <v>2769.2625065864049</v>
      </c>
      <c r="AF62" s="28">
        <f>Q62-'2020 Metered Customers'!Q62</f>
        <v>7</v>
      </c>
      <c r="AG62" s="28">
        <f>R62-'2020 Metered Customers'!R62</f>
        <v>7</v>
      </c>
      <c r="AH62" s="28">
        <f>S62-'2020 Metered Customers'!S62</f>
        <v>7</v>
      </c>
      <c r="AI62" s="28">
        <f>T62-'2020 Metered Customers'!T62</f>
        <v>7</v>
      </c>
      <c r="AJ62" s="28">
        <f>U62-'2020 Metered Customers'!U62</f>
        <v>24.73299999999999</v>
      </c>
      <c r="AK62" s="28">
        <f>V62-'2020 Metered Customers'!V62</f>
        <v>170.78325109773414</v>
      </c>
      <c r="AL62" s="28">
        <f>W62-'2020 Metered Customers'!W62</f>
        <v>153.07595109773413</v>
      </c>
      <c r="AM62" s="28">
        <f>X62-'2020 Metered Customers'!X62</f>
        <v>98.263251097734113</v>
      </c>
      <c r="AN62" s="28">
        <f>Y62-'2020 Metered Customers'!Y62</f>
        <v>226.3980510977342</v>
      </c>
      <c r="AO62" s="28">
        <f>Z62-'2020 Metered Customers'!Z62</f>
        <v>183.45335109773413</v>
      </c>
      <c r="AP62" s="28">
        <f>AA62-'2020 Metered Customers'!AA62</f>
        <v>157.93325109773411</v>
      </c>
      <c r="AQ62" s="28">
        <f>AB62-'2020 Metered Customers'!AB62</f>
        <v>7</v>
      </c>
    </row>
    <row r="63" spans="1:43" ht="15.4" x14ac:dyDescent="0.45">
      <c r="A63" s="4">
        <v>1</v>
      </c>
      <c r="B63" s="85">
        <v>61</v>
      </c>
      <c r="C63" s="91">
        <v>0</v>
      </c>
      <c r="D63" s="50" t="s">
        <v>32</v>
      </c>
      <c r="E63" s="5" t="s">
        <v>32</v>
      </c>
      <c r="F63" s="51" t="s">
        <v>32</v>
      </c>
      <c r="G63" s="5" t="s">
        <v>32</v>
      </c>
      <c r="H63" s="51">
        <v>5680</v>
      </c>
      <c r="I63" s="5" t="s">
        <v>32</v>
      </c>
      <c r="J63" s="51">
        <v>2330</v>
      </c>
      <c r="K63" s="5">
        <v>610</v>
      </c>
      <c r="L63" s="51">
        <v>290</v>
      </c>
      <c r="M63" s="5">
        <v>470</v>
      </c>
      <c r="N63" s="51">
        <v>290</v>
      </c>
      <c r="O63" s="7" t="s">
        <v>32</v>
      </c>
      <c r="Q63" s="65">
        <f t="shared" si="2"/>
        <v>45</v>
      </c>
      <c r="R63" s="36">
        <f t="shared" si="3"/>
        <v>45</v>
      </c>
      <c r="S63" s="36">
        <f t="shared" si="4"/>
        <v>45</v>
      </c>
      <c r="T63" s="36">
        <f t="shared" si="5"/>
        <v>45</v>
      </c>
      <c r="U63" s="36">
        <f t="shared" si="13"/>
        <v>70.56</v>
      </c>
      <c r="V63" s="36">
        <f t="shared" si="6"/>
        <v>45</v>
      </c>
      <c r="W63" s="36">
        <f t="shared" si="7"/>
        <v>55.484999999999999</v>
      </c>
      <c r="X63" s="36">
        <f t="shared" si="8"/>
        <v>47.744999999999997</v>
      </c>
      <c r="Y63" s="36">
        <f t="shared" si="9"/>
        <v>46.305</v>
      </c>
      <c r="Z63" s="36">
        <f t="shared" si="10"/>
        <v>47.115000000000002</v>
      </c>
      <c r="AA63" s="36">
        <f t="shared" si="11"/>
        <v>46.305</v>
      </c>
      <c r="AB63" s="66">
        <f t="shared" si="12"/>
        <v>45</v>
      </c>
      <c r="AC63" s="28">
        <f t="shared" si="14"/>
        <v>583.51499999999999</v>
      </c>
      <c r="AF63" s="28">
        <f>Q63-'2020 Metered Customers'!Q63</f>
        <v>7</v>
      </c>
      <c r="AG63" s="28">
        <f>R63-'2020 Metered Customers'!R63</f>
        <v>7</v>
      </c>
      <c r="AH63" s="28">
        <f>S63-'2020 Metered Customers'!S63</f>
        <v>7</v>
      </c>
      <c r="AI63" s="28">
        <f>T63-'2020 Metered Customers'!T63</f>
        <v>7</v>
      </c>
      <c r="AJ63" s="28">
        <f>U63-'2020 Metered Customers'!U63</f>
        <v>20.064</v>
      </c>
      <c r="AK63" s="28">
        <f>V63-'2020 Metered Customers'!V63</f>
        <v>7</v>
      </c>
      <c r="AL63" s="28">
        <f>W63-'2020 Metered Customers'!W63</f>
        <v>12.359000000000002</v>
      </c>
      <c r="AM63" s="28">
        <f>X63-'2020 Metered Customers'!X63</f>
        <v>8.4029999999999987</v>
      </c>
      <c r="AN63" s="28">
        <f>Y63-'2020 Metered Customers'!Y63</f>
        <v>7.6670000000000016</v>
      </c>
      <c r="AO63" s="28">
        <f>Z63-'2020 Metered Customers'!Z63</f>
        <v>8.0810000000000031</v>
      </c>
      <c r="AP63" s="28">
        <f>AA63-'2020 Metered Customers'!AA63</f>
        <v>7.6670000000000016</v>
      </c>
      <c r="AQ63" s="28">
        <f>AB63-'2020 Metered Customers'!AB63</f>
        <v>7</v>
      </c>
    </row>
    <row r="64" spans="1:43" ht="15.4" x14ac:dyDescent="0.45">
      <c r="A64" s="4">
        <v>1</v>
      </c>
      <c r="B64" s="85">
        <v>62</v>
      </c>
      <c r="C64" s="91">
        <v>0</v>
      </c>
      <c r="D64" s="50" t="s">
        <v>32</v>
      </c>
      <c r="E64" s="5" t="s">
        <v>32</v>
      </c>
      <c r="F64" s="51" t="s">
        <v>32</v>
      </c>
      <c r="G64" s="5" t="s">
        <v>32</v>
      </c>
      <c r="H64" s="51">
        <v>2180</v>
      </c>
      <c r="I64" s="5">
        <v>13270</v>
      </c>
      <c r="J64" s="51">
        <v>8990</v>
      </c>
      <c r="K64" s="5">
        <v>13680</v>
      </c>
      <c r="L64" s="51">
        <v>28430</v>
      </c>
      <c r="M64" s="5">
        <v>15880</v>
      </c>
      <c r="N64" s="51">
        <v>5730</v>
      </c>
      <c r="O64" s="7" t="s">
        <v>32</v>
      </c>
      <c r="Q64" s="65">
        <f t="shared" si="2"/>
        <v>45</v>
      </c>
      <c r="R64" s="36">
        <f t="shared" si="3"/>
        <v>45</v>
      </c>
      <c r="S64" s="36">
        <f t="shared" si="4"/>
        <v>45</v>
      </c>
      <c r="T64" s="36">
        <f t="shared" si="5"/>
        <v>45</v>
      </c>
      <c r="U64" s="36">
        <f t="shared" si="13"/>
        <v>54.81</v>
      </c>
      <c r="V64" s="36">
        <f t="shared" si="6"/>
        <v>135.7982728137124</v>
      </c>
      <c r="W64" s="36">
        <f t="shared" si="7"/>
        <v>100.45164552922762</v>
      </c>
      <c r="X64" s="36">
        <f t="shared" si="8"/>
        <v>139.1842815021794</v>
      </c>
      <c r="Y64" s="36">
        <f t="shared" si="9"/>
        <v>279.16125109773412</v>
      </c>
      <c r="Z64" s="36">
        <f t="shared" si="10"/>
        <v>157.3531086110267</v>
      </c>
      <c r="AA64" s="36">
        <f t="shared" si="11"/>
        <v>73.528747177026602</v>
      </c>
      <c r="AB64" s="66">
        <f t="shared" si="12"/>
        <v>45</v>
      </c>
      <c r="AC64" s="28">
        <f t="shared" si="14"/>
        <v>1165.2873067309069</v>
      </c>
      <c r="AF64" s="28">
        <f>Q64-'2020 Metered Customers'!Q64</f>
        <v>7</v>
      </c>
      <c r="AG64" s="28">
        <f>R64-'2020 Metered Customers'!R64</f>
        <v>7</v>
      </c>
      <c r="AH64" s="28">
        <f>S64-'2020 Metered Customers'!S64</f>
        <v>7</v>
      </c>
      <c r="AI64" s="28">
        <f>T64-'2020 Metered Customers'!T64</f>
        <v>7</v>
      </c>
      <c r="AJ64" s="28">
        <f>U64-'2020 Metered Customers'!U64</f>
        <v>12.014000000000003</v>
      </c>
      <c r="AK64" s="28">
        <f>V64-'2020 Metered Customers'!V64</f>
        <v>57.537272813712406</v>
      </c>
      <c r="AL64" s="28">
        <f>W64-'2020 Metered Customers'!W64</f>
        <v>40.59464552922762</v>
      </c>
      <c r="AM64" s="28">
        <f>X64-'2020 Metered Customers'!X64</f>
        <v>59.160281502179402</v>
      </c>
      <c r="AN64" s="28">
        <f>Y64-'2020 Metered Customers'!Y64</f>
        <v>134.36635109773414</v>
      </c>
      <c r="AO64" s="28">
        <f>Z64-'2020 Metered Customers'!Z64</f>
        <v>67.869108611026689</v>
      </c>
      <c r="AP64" s="28">
        <f>AA64-'2020 Metered Customers'!AA64</f>
        <v>22.922747177026601</v>
      </c>
      <c r="AQ64" s="28">
        <f>AB64-'2020 Metered Customers'!AB64</f>
        <v>7</v>
      </c>
    </row>
    <row r="65" spans="1:43" ht="15.4" x14ac:dyDescent="0.45">
      <c r="A65" s="4">
        <v>1</v>
      </c>
      <c r="B65" s="85">
        <v>63</v>
      </c>
      <c r="C65" s="91">
        <v>0</v>
      </c>
      <c r="D65" s="50" t="s">
        <v>32</v>
      </c>
      <c r="E65" s="5" t="s">
        <v>32</v>
      </c>
      <c r="F65" s="51" t="s">
        <v>32</v>
      </c>
      <c r="G65" s="5" t="s">
        <v>32</v>
      </c>
      <c r="H65" s="51">
        <v>118330</v>
      </c>
      <c r="I65" s="5">
        <v>22400</v>
      </c>
      <c r="J65" s="51">
        <v>8220</v>
      </c>
      <c r="K65" s="5">
        <v>11830</v>
      </c>
      <c r="L65" s="51">
        <v>16150</v>
      </c>
      <c r="M65" s="5">
        <v>8570</v>
      </c>
      <c r="N65" s="51">
        <v>6920</v>
      </c>
      <c r="O65" s="7" t="s">
        <v>32</v>
      </c>
      <c r="Q65" s="65">
        <f t="shared" si="2"/>
        <v>45</v>
      </c>
      <c r="R65" s="36">
        <f t="shared" si="3"/>
        <v>45</v>
      </c>
      <c r="S65" s="36">
        <f t="shared" si="4"/>
        <v>45</v>
      </c>
      <c r="T65" s="36">
        <f t="shared" si="5"/>
        <v>45</v>
      </c>
      <c r="U65" s="36">
        <f t="shared" si="13"/>
        <v>977.60625548867063</v>
      </c>
      <c r="V65" s="36">
        <f t="shared" si="6"/>
        <v>218.86125109773411</v>
      </c>
      <c r="W65" s="36">
        <f t="shared" si="7"/>
        <v>94.092556041131076</v>
      </c>
      <c r="X65" s="36">
        <f t="shared" si="8"/>
        <v>123.90594961519416</v>
      </c>
      <c r="Y65" s="36">
        <f t="shared" si="9"/>
        <v>159.58291921074888</v>
      </c>
      <c r="Z65" s="36">
        <f t="shared" si="10"/>
        <v>96.983051262993143</v>
      </c>
      <c r="AA65" s="36">
        <f t="shared" si="11"/>
        <v>83.35643093135765</v>
      </c>
      <c r="AB65" s="66">
        <f t="shared" si="12"/>
        <v>45</v>
      </c>
      <c r="AC65" s="28">
        <f t="shared" si="14"/>
        <v>1979.3884136478298</v>
      </c>
      <c r="AF65" s="28">
        <f>Q65-'2020 Metered Customers'!Q65</f>
        <v>7</v>
      </c>
      <c r="AG65" s="28">
        <f>R65-'2020 Metered Customers'!R65</f>
        <v>7</v>
      </c>
      <c r="AH65" s="28">
        <f>S65-'2020 Metered Customers'!S65</f>
        <v>7</v>
      </c>
      <c r="AI65" s="28">
        <f>T65-'2020 Metered Customers'!T65</f>
        <v>7</v>
      </c>
      <c r="AJ65" s="28">
        <f>U65-'2020 Metered Customers'!U65</f>
        <v>514.78725548867067</v>
      </c>
      <c r="AK65" s="28">
        <f>V65-'2020 Metered Customers'!V65</f>
        <v>101.3412510977341</v>
      </c>
      <c r="AL65" s="28">
        <f>W65-'2020 Metered Customers'!W65</f>
        <v>37.546556041131076</v>
      </c>
      <c r="AM65" s="28">
        <f>X65-'2020 Metered Customers'!X65</f>
        <v>51.836949615194158</v>
      </c>
      <c r="AN65" s="28">
        <f>Y65-'2020 Metered Customers'!Y65</f>
        <v>68.937919210748873</v>
      </c>
      <c r="AO65" s="28">
        <f>Z65-'2020 Metered Customers'!Z65</f>
        <v>38.932051262993141</v>
      </c>
      <c r="AP65" s="28">
        <f>AA65-'2020 Metered Customers'!AA65</f>
        <v>30.132430931357646</v>
      </c>
      <c r="AQ65" s="28">
        <f>AB65-'2020 Metered Customers'!AB65</f>
        <v>7</v>
      </c>
    </row>
    <row r="66" spans="1:43" ht="15.4" x14ac:dyDescent="0.45">
      <c r="A66" s="4">
        <v>1</v>
      </c>
      <c r="B66" s="85">
        <v>64</v>
      </c>
      <c r="C66" s="91">
        <v>0</v>
      </c>
      <c r="D66" s="50" t="s">
        <v>32</v>
      </c>
      <c r="E66" s="5" t="s">
        <v>32</v>
      </c>
      <c r="F66" s="51" t="s">
        <v>32</v>
      </c>
      <c r="G66" s="5" t="s">
        <v>32</v>
      </c>
      <c r="H66" s="51">
        <v>17280</v>
      </c>
      <c r="I66" s="5">
        <v>18150</v>
      </c>
      <c r="J66" s="51">
        <v>19670</v>
      </c>
      <c r="K66" s="5">
        <v>53630</v>
      </c>
      <c r="L66" s="51">
        <v>30030</v>
      </c>
      <c r="M66" s="5">
        <v>7470</v>
      </c>
      <c r="N66" s="51">
        <v>1020</v>
      </c>
      <c r="O66" s="7" t="s">
        <v>32</v>
      </c>
      <c r="Q66" s="65">
        <f t="shared" si="2"/>
        <v>45</v>
      </c>
      <c r="R66" s="36">
        <f t="shared" si="3"/>
        <v>45</v>
      </c>
      <c r="S66" s="36">
        <f t="shared" si="4"/>
        <v>45</v>
      </c>
      <c r="T66" s="36">
        <f t="shared" si="5"/>
        <v>45</v>
      </c>
      <c r="U66" s="36">
        <f t="shared" si="13"/>
        <v>122.76</v>
      </c>
      <c r="V66" s="36">
        <f t="shared" si="6"/>
        <v>176.36125109773411</v>
      </c>
      <c r="W66" s="36">
        <f t="shared" si="7"/>
        <v>191.5612510977341</v>
      </c>
      <c r="X66" s="36">
        <f t="shared" si="8"/>
        <v>531.16125109773407</v>
      </c>
      <c r="Y66" s="36">
        <f t="shared" si="9"/>
        <v>295.16125109773412</v>
      </c>
      <c r="Z66" s="36">
        <f t="shared" si="10"/>
        <v>87.898637708569481</v>
      </c>
      <c r="AA66" s="36">
        <f t="shared" si="11"/>
        <v>49.59</v>
      </c>
      <c r="AB66" s="66">
        <f t="shared" si="12"/>
        <v>45</v>
      </c>
      <c r="AC66" s="28">
        <f t="shared" si="14"/>
        <v>1679.4936420995057</v>
      </c>
      <c r="AF66" s="28">
        <f>Q66-'2020 Metered Customers'!Q66</f>
        <v>7</v>
      </c>
      <c r="AG66" s="28">
        <f>R66-'2020 Metered Customers'!R66</f>
        <v>7</v>
      </c>
      <c r="AH66" s="28">
        <f>S66-'2020 Metered Customers'!S66</f>
        <v>7</v>
      </c>
      <c r="AI66" s="28">
        <f>T66-'2020 Metered Customers'!T66</f>
        <v>7</v>
      </c>
      <c r="AJ66" s="28">
        <f>U66-'2020 Metered Customers'!U66</f>
        <v>46.744</v>
      </c>
      <c r="AK66" s="28">
        <f>V66-'2020 Metered Customers'!V66</f>
        <v>77.116251097734107</v>
      </c>
      <c r="AL66" s="28">
        <f>W66-'2020 Metered Customers'!W66</f>
        <v>85.780251097734094</v>
      </c>
      <c r="AM66" s="28">
        <f>X66-'2020 Metered Customers'!X66</f>
        <v>199.13035109773409</v>
      </c>
      <c r="AN66" s="28">
        <f>Y66-'2020 Metered Customers'!Y66</f>
        <v>138.47835109773413</v>
      </c>
      <c r="AO66" s="28">
        <f>Z66-'2020 Metered Customers'!Z66</f>
        <v>33.464637708569484</v>
      </c>
      <c r="AP66" s="28">
        <f>AA66-'2020 Metered Customers'!AA66</f>
        <v>9.3460000000000036</v>
      </c>
      <c r="AQ66" s="28">
        <f>AB66-'2020 Metered Customers'!AB66</f>
        <v>7</v>
      </c>
    </row>
    <row r="67" spans="1:43" ht="15.4" x14ac:dyDescent="0.45">
      <c r="A67" s="4">
        <v>1</v>
      </c>
      <c r="B67" s="85">
        <v>65</v>
      </c>
      <c r="C67" s="91">
        <v>0</v>
      </c>
      <c r="D67" s="50" t="s">
        <v>32</v>
      </c>
      <c r="E67" s="5" t="s">
        <v>32</v>
      </c>
      <c r="F67" s="51" t="s">
        <v>32</v>
      </c>
      <c r="G67" s="5" t="s">
        <v>32</v>
      </c>
      <c r="H67" s="51">
        <v>15820</v>
      </c>
      <c r="I67" s="5">
        <v>11800</v>
      </c>
      <c r="J67" s="51">
        <v>13830</v>
      </c>
      <c r="K67" s="5">
        <v>9300</v>
      </c>
      <c r="L67" s="51">
        <v>13830</v>
      </c>
      <c r="M67" s="5">
        <v>16170</v>
      </c>
      <c r="N67" s="51">
        <v>14600</v>
      </c>
      <c r="O67" s="7" t="s">
        <v>32</v>
      </c>
      <c r="Q67" s="65">
        <f t="shared" si="2"/>
        <v>45</v>
      </c>
      <c r="R67" s="36">
        <f t="shared" si="3"/>
        <v>45</v>
      </c>
      <c r="S67" s="36">
        <f t="shared" si="4"/>
        <v>45</v>
      </c>
      <c r="T67" s="36">
        <f t="shared" si="5"/>
        <v>45</v>
      </c>
      <c r="U67" s="36">
        <f t="shared" si="13"/>
        <v>116.19</v>
      </c>
      <c r="V67" s="36">
        <f t="shared" si="6"/>
        <v>123.65819288189169</v>
      </c>
      <c r="W67" s="36">
        <f t="shared" si="7"/>
        <v>140.42306516869172</v>
      </c>
      <c r="X67" s="36">
        <f t="shared" si="8"/>
        <v>103.01179844001975</v>
      </c>
      <c r="Y67" s="36">
        <f t="shared" si="9"/>
        <v>140.42306516869172</v>
      </c>
      <c r="Z67" s="36">
        <f t="shared" si="10"/>
        <v>159.74809036628386</v>
      </c>
      <c r="AA67" s="36">
        <f t="shared" si="11"/>
        <v>146.78215465678829</v>
      </c>
      <c r="AB67" s="66">
        <f t="shared" si="12"/>
        <v>45</v>
      </c>
      <c r="AC67" s="28">
        <f t="shared" si="14"/>
        <v>1155.2363666823671</v>
      </c>
      <c r="AF67" s="28">
        <f>Q67-'2020 Metered Customers'!Q67</f>
        <v>7</v>
      </c>
      <c r="AG67" s="28">
        <f>R67-'2020 Metered Customers'!R67</f>
        <v>7</v>
      </c>
      <c r="AH67" s="28">
        <f>S67-'2020 Metered Customers'!S67</f>
        <v>7</v>
      </c>
      <c r="AI67" s="28">
        <f>T67-'2020 Metered Customers'!T67</f>
        <v>7</v>
      </c>
      <c r="AJ67" s="28">
        <f>U67-'2020 Metered Customers'!U67</f>
        <v>43.385999999999996</v>
      </c>
      <c r="AK67" s="28">
        <f>V67-'2020 Metered Customers'!V67</f>
        <v>51.718192881891696</v>
      </c>
      <c r="AL67" s="28">
        <f>W67-'2020 Metered Customers'!W67</f>
        <v>59.754065168691724</v>
      </c>
      <c r="AM67" s="28">
        <f>X67-'2020 Metered Customers'!X67</f>
        <v>41.821798440019748</v>
      </c>
      <c r="AN67" s="28">
        <f>Y67-'2020 Metered Customers'!Y67</f>
        <v>59.754065168691724</v>
      </c>
      <c r="AO67" s="28">
        <f>Z67-'2020 Metered Customers'!Z67</f>
        <v>69.017090366283867</v>
      </c>
      <c r="AP67" s="28">
        <f>AA67-'2020 Metered Customers'!AA67</f>
        <v>62.802154656788289</v>
      </c>
      <c r="AQ67" s="28">
        <f>AB67-'2020 Metered Customers'!AB67</f>
        <v>7</v>
      </c>
    </row>
    <row r="68" spans="1:43" ht="15.4" x14ac:dyDescent="0.45">
      <c r="A68" s="4">
        <v>1</v>
      </c>
      <c r="B68" s="85">
        <v>66</v>
      </c>
      <c r="C68" s="91">
        <v>0</v>
      </c>
      <c r="D68" s="50" t="s">
        <v>32</v>
      </c>
      <c r="E68" s="5" t="s">
        <v>32</v>
      </c>
      <c r="F68" s="51" t="s">
        <v>32</v>
      </c>
      <c r="G68" s="5" t="s">
        <v>32</v>
      </c>
      <c r="H68" s="51">
        <v>4590</v>
      </c>
      <c r="I68" s="5">
        <v>2010</v>
      </c>
      <c r="J68" s="51">
        <v>1140</v>
      </c>
      <c r="K68" s="5">
        <v>630</v>
      </c>
      <c r="L68" s="51">
        <v>990</v>
      </c>
      <c r="M68" s="5">
        <v>1020</v>
      </c>
      <c r="N68" s="51">
        <v>370</v>
      </c>
      <c r="O68" s="7" t="s">
        <v>32</v>
      </c>
      <c r="Q68" s="65">
        <f t="shared" si="2"/>
        <v>45</v>
      </c>
      <c r="R68" s="36">
        <f t="shared" si="3"/>
        <v>45</v>
      </c>
      <c r="S68" s="36">
        <f t="shared" si="4"/>
        <v>45</v>
      </c>
      <c r="T68" s="36">
        <f t="shared" si="5"/>
        <v>45</v>
      </c>
      <c r="U68" s="36">
        <f t="shared" si="13"/>
        <v>65.655000000000001</v>
      </c>
      <c r="V68" s="36">
        <f t="shared" si="6"/>
        <v>54.045000000000002</v>
      </c>
      <c r="W68" s="36">
        <f t="shared" si="7"/>
        <v>50.13</v>
      </c>
      <c r="X68" s="36">
        <f t="shared" si="8"/>
        <v>47.835000000000001</v>
      </c>
      <c r="Y68" s="36">
        <f t="shared" si="9"/>
        <v>49.454999999999998</v>
      </c>
      <c r="Z68" s="36">
        <f t="shared" si="10"/>
        <v>49.59</v>
      </c>
      <c r="AA68" s="36">
        <f t="shared" si="11"/>
        <v>46.664999999999999</v>
      </c>
      <c r="AB68" s="66">
        <f t="shared" si="12"/>
        <v>45</v>
      </c>
      <c r="AC68" s="28">
        <f t="shared" si="14"/>
        <v>588.37499999999989</v>
      </c>
      <c r="AF68" s="28">
        <f>Q68-'2020 Metered Customers'!Q68</f>
        <v>7</v>
      </c>
      <c r="AG68" s="28">
        <f>R68-'2020 Metered Customers'!R68</f>
        <v>7</v>
      </c>
      <c r="AH68" s="28">
        <f>S68-'2020 Metered Customers'!S68</f>
        <v>7</v>
      </c>
      <c r="AI68" s="28">
        <f>T68-'2020 Metered Customers'!T68</f>
        <v>7</v>
      </c>
      <c r="AJ68" s="28">
        <f>U68-'2020 Metered Customers'!U68</f>
        <v>17.557000000000002</v>
      </c>
      <c r="AK68" s="28">
        <f>V68-'2020 Metered Customers'!V68</f>
        <v>11.623000000000005</v>
      </c>
      <c r="AL68" s="28">
        <f>W68-'2020 Metered Customers'!W68</f>
        <v>9.6219999999999999</v>
      </c>
      <c r="AM68" s="28">
        <f>X68-'2020 Metered Customers'!X68</f>
        <v>8.4489999999999981</v>
      </c>
      <c r="AN68" s="28">
        <f>Y68-'2020 Metered Customers'!Y68</f>
        <v>9.277000000000001</v>
      </c>
      <c r="AO68" s="28">
        <f>Z68-'2020 Metered Customers'!Z68</f>
        <v>9.3460000000000036</v>
      </c>
      <c r="AP68" s="28">
        <f>AA68-'2020 Metered Customers'!AA68</f>
        <v>7.8509999999999991</v>
      </c>
      <c r="AQ68" s="28">
        <f>AB68-'2020 Metered Customers'!AB68</f>
        <v>7</v>
      </c>
    </row>
    <row r="69" spans="1:43" ht="15.4" x14ac:dyDescent="0.45">
      <c r="A69" s="4">
        <v>1</v>
      </c>
      <c r="B69" s="85">
        <v>69</v>
      </c>
      <c r="C69" s="91">
        <v>0</v>
      </c>
      <c r="D69" s="50" t="s">
        <v>32</v>
      </c>
      <c r="E69" s="5" t="s">
        <v>32</v>
      </c>
      <c r="F69" s="51" t="s">
        <v>32</v>
      </c>
      <c r="G69" s="5" t="s">
        <v>32</v>
      </c>
      <c r="H69" s="51">
        <v>10410</v>
      </c>
      <c r="I69" s="5">
        <v>2570</v>
      </c>
      <c r="J69" s="51">
        <v>2870</v>
      </c>
      <c r="K69" s="5">
        <v>2410</v>
      </c>
      <c r="L69" s="51">
        <v>2520</v>
      </c>
      <c r="M69" s="5">
        <v>3390</v>
      </c>
      <c r="N69" s="51" t="s">
        <v>32</v>
      </c>
      <c r="O69" s="7" t="s">
        <v>32</v>
      </c>
      <c r="Q69" s="65">
        <f t="shared" si="2"/>
        <v>45</v>
      </c>
      <c r="R69" s="36">
        <f t="shared" si="3"/>
        <v>45</v>
      </c>
      <c r="S69" s="36">
        <f t="shared" si="4"/>
        <v>45</v>
      </c>
      <c r="T69" s="36">
        <f t="shared" si="5"/>
        <v>45</v>
      </c>
      <c r="U69" s="36">
        <f t="shared" si="13"/>
        <v>91.844999999999999</v>
      </c>
      <c r="V69" s="36">
        <f t="shared" si="6"/>
        <v>56.564999999999998</v>
      </c>
      <c r="W69" s="36">
        <f t="shared" si="7"/>
        <v>57.914999999999999</v>
      </c>
      <c r="X69" s="36">
        <f t="shared" si="8"/>
        <v>55.844999999999999</v>
      </c>
      <c r="Y69" s="36">
        <f t="shared" si="9"/>
        <v>56.34</v>
      </c>
      <c r="Z69" s="36">
        <f t="shared" si="10"/>
        <v>60.255000000000003</v>
      </c>
      <c r="AA69" s="36">
        <f t="shared" si="11"/>
        <v>45</v>
      </c>
      <c r="AB69" s="66">
        <f t="shared" si="12"/>
        <v>45</v>
      </c>
      <c r="AC69" s="28">
        <f t="shared" si="14"/>
        <v>648.7650000000001</v>
      </c>
      <c r="AF69" s="28">
        <f>Q69-'2020 Metered Customers'!Q69</f>
        <v>7</v>
      </c>
      <c r="AG69" s="28">
        <f>R69-'2020 Metered Customers'!R69</f>
        <v>7</v>
      </c>
      <c r="AH69" s="28">
        <f>S69-'2020 Metered Customers'!S69</f>
        <v>7</v>
      </c>
      <c r="AI69" s="28">
        <f>T69-'2020 Metered Customers'!T69</f>
        <v>7</v>
      </c>
      <c r="AJ69" s="28">
        <f>U69-'2020 Metered Customers'!U69</f>
        <v>30.942999999999998</v>
      </c>
      <c r="AK69" s="28">
        <f>V69-'2020 Metered Customers'!V69</f>
        <v>12.911000000000001</v>
      </c>
      <c r="AL69" s="28">
        <f>W69-'2020 Metered Customers'!W69</f>
        <v>13.600999999999999</v>
      </c>
      <c r="AM69" s="28">
        <f>X69-'2020 Metered Customers'!X69</f>
        <v>12.542999999999999</v>
      </c>
      <c r="AN69" s="28">
        <f>Y69-'2020 Metered Customers'!Y69</f>
        <v>12.796000000000006</v>
      </c>
      <c r="AO69" s="28">
        <f>Z69-'2020 Metered Customers'!Z69</f>
        <v>14.797000000000004</v>
      </c>
      <c r="AP69" s="28">
        <f>AA69-'2020 Metered Customers'!AA69</f>
        <v>7</v>
      </c>
      <c r="AQ69" s="28">
        <f>AB69-'2020 Metered Customers'!AB69</f>
        <v>7</v>
      </c>
    </row>
    <row r="70" spans="1:43" ht="15.4" x14ac:dyDescent="0.45">
      <c r="A70" s="4">
        <v>1</v>
      </c>
      <c r="B70" s="85">
        <v>70</v>
      </c>
      <c r="C70" s="91">
        <v>0</v>
      </c>
      <c r="D70" s="50" t="s">
        <v>32</v>
      </c>
      <c r="E70" s="5" t="s">
        <v>32</v>
      </c>
      <c r="F70" s="51" t="s">
        <v>32</v>
      </c>
      <c r="G70" s="5" t="s">
        <v>32</v>
      </c>
      <c r="H70" s="51">
        <v>2710</v>
      </c>
      <c r="I70" s="5">
        <v>6210</v>
      </c>
      <c r="J70" s="51">
        <v>7880</v>
      </c>
      <c r="K70" s="5">
        <v>12680</v>
      </c>
      <c r="L70" s="51">
        <v>15450</v>
      </c>
      <c r="M70" s="5">
        <v>11960</v>
      </c>
      <c r="N70" s="51">
        <v>3190</v>
      </c>
      <c r="O70" s="7" t="s">
        <v>32</v>
      </c>
      <c r="Q70" s="65">
        <f t="shared" si="2"/>
        <v>45</v>
      </c>
      <c r="R70" s="36">
        <f t="shared" si="3"/>
        <v>45</v>
      </c>
      <c r="S70" s="36">
        <f t="shared" si="4"/>
        <v>45</v>
      </c>
      <c r="T70" s="36">
        <f t="shared" si="5"/>
        <v>45</v>
      </c>
      <c r="U70" s="36">
        <f t="shared" si="13"/>
        <v>57.195</v>
      </c>
      <c r="V70" s="36">
        <f t="shared" si="6"/>
        <v>77.492854909866026</v>
      </c>
      <c r="W70" s="36">
        <f t="shared" si="7"/>
        <v>91.284646397036482</v>
      </c>
      <c r="X70" s="36">
        <f t="shared" si="8"/>
        <v>130.92572372543063</v>
      </c>
      <c r="Y70" s="36">
        <f t="shared" si="9"/>
        <v>153.80192876702472</v>
      </c>
      <c r="Z70" s="36">
        <f t="shared" si="10"/>
        <v>124.9795621261715</v>
      </c>
      <c r="AA70" s="36">
        <f t="shared" si="11"/>
        <v>59.355000000000004</v>
      </c>
      <c r="AB70" s="66">
        <f t="shared" si="12"/>
        <v>45</v>
      </c>
      <c r="AC70" s="28">
        <f t="shared" si="14"/>
        <v>920.03471592552933</v>
      </c>
      <c r="AF70" s="28">
        <f>Q70-'2020 Metered Customers'!Q70</f>
        <v>7</v>
      </c>
      <c r="AG70" s="28">
        <f>R70-'2020 Metered Customers'!R70</f>
        <v>7</v>
      </c>
      <c r="AH70" s="28">
        <f>S70-'2020 Metered Customers'!S70</f>
        <v>7</v>
      </c>
      <c r="AI70" s="28">
        <f>T70-'2020 Metered Customers'!T70</f>
        <v>7</v>
      </c>
      <c r="AJ70" s="28">
        <f>U70-'2020 Metered Customers'!U70</f>
        <v>13.232999999999997</v>
      </c>
      <c r="AK70" s="28">
        <f>V70-'2020 Metered Customers'!V70</f>
        <v>25.830854909866027</v>
      </c>
      <c r="AL70" s="28">
        <f>W70-'2020 Metered Customers'!W70</f>
        <v>35.948646397036484</v>
      </c>
      <c r="AM70" s="28">
        <f>X70-'2020 Metered Customers'!X70</f>
        <v>55.201723725430625</v>
      </c>
      <c r="AN70" s="28">
        <f>Y70-'2020 Metered Customers'!Y70</f>
        <v>66.166928767024729</v>
      </c>
      <c r="AO70" s="28">
        <f>Z70-'2020 Metered Customers'!Z70</f>
        <v>52.351562126171501</v>
      </c>
      <c r="AP70" s="28">
        <f>AA70-'2020 Metered Customers'!AA70</f>
        <v>14.337000000000003</v>
      </c>
      <c r="AQ70" s="28">
        <f>AB70-'2020 Metered Customers'!AB70</f>
        <v>7</v>
      </c>
    </row>
    <row r="71" spans="1:43" ht="15.4" x14ac:dyDescent="0.45">
      <c r="A71" s="4">
        <v>1</v>
      </c>
      <c r="B71" s="85">
        <v>71</v>
      </c>
      <c r="C71" s="91">
        <v>0</v>
      </c>
      <c r="D71" s="50" t="s">
        <v>32</v>
      </c>
      <c r="E71" s="5" t="s">
        <v>32</v>
      </c>
      <c r="F71" s="51" t="s">
        <v>32</v>
      </c>
      <c r="G71" s="5" t="s">
        <v>32</v>
      </c>
      <c r="H71" s="51">
        <v>110900</v>
      </c>
      <c r="I71" s="5">
        <v>103090</v>
      </c>
      <c r="J71" s="51">
        <v>12880</v>
      </c>
      <c r="K71" s="5">
        <v>10030</v>
      </c>
      <c r="L71" s="51">
        <v>12970</v>
      </c>
      <c r="M71" s="5">
        <v>8390</v>
      </c>
      <c r="N71" s="51">
        <v>4720</v>
      </c>
      <c r="O71" s="7" t="s">
        <v>32</v>
      </c>
      <c r="Q71" s="65">
        <f t="shared" ref="Q71:Q134" si="17">IFERROR($AE$6+IF(D71&gt;$AF$6, $AF$6/1000*$AG$6,D71/1000*$AG$6)+IF(IF(D71&gt;$AH$6,($AH$6-$AF$6)/1000*$AI$6,(D71-$AF$6)/1000*$AI$6)&lt;0,0,IF(D71&gt;$AH$6,($AH$6-$AF$6)/1000*$AI$6,(D71-$AF$6)/1000*$AI$6))+IF(D71&gt;$AH$6,(D71-$AH$6)/1000*$AK$6,0),$AE$6)</f>
        <v>45</v>
      </c>
      <c r="R71" s="36">
        <f t="shared" ref="R71:R134" si="18">IFERROR($AE$6+IF(E71&gt;$AF$6, $AF$6/1000*$AG$6,E71/1000*$AG$6)+IF(IF(E71&gt;$AH$6,($AH$6-$AF$6)/1000*$AI$6,(E71-$AF$6)/1000*$AI$6)&lt;0,0,IF(E71&gt;$AH$6,($AH$6-$AF$6)/1000*$AI$6,(E71-$AF$6)/1000*$AI$6))+IF(E71&gt;$AH$6,(E71-$AH$6)/1000*$AK$6,0),$AE$6)</f>
        <v>45</v>
      </c>
      <c r="S71" s="36">
        <f t="shared" ref="S71:S134" si="19">IFERROR($AE$6+IF(F71&gt;$AF$6, $AF$6/1000*$AG$6,F71/1000*$AG$6)+IF(IF(F71&gt;$AH$6,($AH$6-$AF$6)/1000*$AI$6,(F71-$AF$6)/1000*$AI$6)&lt;0,0,IF(F71&gt;$AH$6,($AH$6-$AF$6)/1000*$AI$6,(F71-$AF$6)/1000*$AI$6))+IF(F71&gt;$AH$6,(F71-$AH$6)/1000*$AK$6,0),$AE$6)</f>
        <v>45</v>
      </c>
      <c r="T71" s="36">
        <f t="shared" ref="T71:T134" si="20">IFERROR($AE$6+IF(G71&gt;$AF$6, $AF$6/1000*$AG$6,G71/1000*$AG$6)+IF(IF(G71&gt;$AH$6,($AH$6-$AF$6)/1000*$AI$6,(G71-$AF$6)/1000*$AI$6)&lt;0,0,IF(G71&gt;$AH$6,($AH$6-$AF$6)/1000*$AI$6,(G71-$AF$6)/1000*$AI$6))+IF(G71&gt;$AH$6,(G71-$AH$6)/1000*$AK$6,0),$AE$6)</f>
        <v>45</v>
      </c>
      <c r="U71" s="36">
        <f t="shared" si="13"/>
        <v>903.30625548867067</v>
      </c>
      <c r="V71" s="36">
        <f t="shared" ref="V71:V134" si="21">IFERROR($AE$6+IF(I71&gt;$AF$6, $AF$6/1000*$AG$6,I71/1000*$AG$6)+IF(IF(I71&gt;$AH$6,($AH$6-$AF$6)/1000*$AI$6,(I71-$AF$6)/1000*$AI$6)&lt;0,0,IF(I71&gt;$AH$6,($AH$6-$AF$6)/1000*$AI$6,(I71-$AF$6)/1000*$AI$6))+IF(I71&gt;$AH$6,(I71-$AH$6)/1000*$AK$6,0),$AE$6)</f>
        <v>1025.7612510977342</v>
      </c>
      <c r="W71" s="36">
        <f t="shared" ref="W71:W134" si="22">IFERROR($AE$6+IF(J71&gt;$AF$6, $AF$6/1000*$AG$6,J71/1000*$AG$6)+IF(IF(J71&gt;$AH$6,($AH$6-$AF$6)/1000*$AI$6,(J71-$AF$6)/1000*$AI$6)&lt;0,0,IF(J71&gt;$AH$6,($AH$6-$AF$6)/1000*$AI$6,(J71-$AF$6)/1000*$AI$6))+IF(J71&gt;$AH$6,(J71-$AH$6)/1000*$AK$6,0),$AE$6)</f>
        <v>132.57743528078038</v>
      </c>
      <c r="X71" s="36">
        <f t="shared" ref="X71:X134" si="23">IFERROR($AE$6+IF(K71&gt;$AF$6, $AF$6/1000*$AG$6,K71/1000*$AG$6)+IF(IF(K71&gt;$AH$6,($AH$6-$AF$6)/1000*$AI$6,(K71-$AF$6)/1000*$AI$6)&lt;0,0,IF(K71&gt;$AH$6,($AH$6-$AF$6)/1000*$AI$6,(K71-$AF$6)/1000*$AI$6))+IF(K71&gt;$AH$6,(K71-$AH$6)/1000*$AK$6,0),$AE$6)</f>
        <v>109.04054561704636</v>
      </c>
      <c r="Y71" s="36">
        <f t="shared" ref="Y71:Y134" si="24">IFERROR($AE$6+IF(L71&gt;$AF$6, $AF$6/1000*$AG$6,L71/1000*$AG$6)+IF(IF(L71&gt;$AH$6,($AH$6-$AF$6)/1000*$AI$6,(L71-$AF$6)/1000*$AI$6)&lt;0,0,IF(L71&gt;$AH$6,($AH$6-$AF$6)/1000*$AI$6,(L71-$AF$6)/1000*$AI$6))+IF(L71&gt;$AH$6,(L71-$AH$6)/1000*$AK$6,0),$AE$6)</f>
        <v>133.32070548068776</v>
      </c>
      <c r="Z71" s="36">
        <f t="shared" ref="Z71:Z134" si="25">IFERROR($AE$6+IF(M71&gt;$AF$6, $AF$6/1000*$AG$6,M71/1000*$AG$6)+IF(IF(M71&gt;$AH$6,($AH$6-$AF$6)/1000*$AI$6,(M71-$AF$6)/1000*$AI$6)&lt;0,0,IF(M71&gt;$AH$6,($AH$6-$AF$6)/1000*$AI$6,(M71-$AF$6)/1000*$AI$6))+IF(M71&gt;$AH$6,(M71-$AH$6)/1000*$AK$6,0),$AE$6)</f>
        <v>95.496510863178358</v>
      </c>
      <c r="AA71" s="36">
        <f t="shared" ref="AA71:AA134" si="26">IFERROR($AE$6+IF(N71&gt;$AF$6, $AF$6/1000*$AG$6,N71/1000*$AG$6)+IF(IF(N71&gt;$AH$6,($AH$6-$AF$6)/1000*$AI$6,(N71-$AF$6)/1000*$AI$6)&lt;0,0,IF(N71&gt;$AH$6,($AH$6-$AF$6)/1000*$AI$6,(N71-$AF$6)/1000*$AI$6))+IF(N71&gt;$AH$6,(N71-$AH$6)/1000*$AK$6,0),$AE$6)</f>
        <v>66.239999999999995</v>
      </c>
      <c r="AB71" s="66">
        <f t="shared" ref="AB71:AB134" si="27">IFERROR($AE$6+IF(O71&gt;$AF$6, $AF$6/1000*$AG$6,O71/1000*$AG$6)+IF(IF(O71&gt;$AH$6,($AH$6-$AF$6)/1000*$AI$6,(O71-$AF$6)/1000*$AI$6)&lt;0,0,IF(O71&gt;$AH$6,($AH$6-$AF$6)/1000*$AI$6,(O71-$AF$6)/1000*$AI$6))+IF(O71&gt;$AH$6,(O71-$AH$6)/1000*$AK$6,0),$AE$6)</f>
        <v>45</v>
      </c>
      <c r="AC71" s="28">
        <f t="shared" si="14"/>
        <v>2690.7427038280971</v>
      </c>
      <c r="AF71" s="28">
        <f>Q71-'2020 Metered Customers'!Q71</f>
        <v>7</v>
      </c>
      <c r="AG71" s="28">
        <f>R71-'2020 Metered Customers'!R71</f>
        <v>7</v>
      </c>
      <c r="AH71" s="28">
        <f>S71-'2020 Metered Customers'!S71</f>
        <v>7</v>
      </c>
      <c r="AI71" s="28">
        <f>T71-'2020 Metered Customers'!T71</f>
        <v>7</v>
      </c>
      <c r="AJ71" s="28">
        <f>U71-'2020 Metered Customers'!U71</f>
        <v>472.43625548867067</v>
      </c>
      <c r="AK71" s="28">
        <f>V71-'2020 Metered Customers'!V71</f>
        <v>326.24255109773412</v>
      </c>
      <c r="AL71" s="28">
        <f>W71-'2020 Metered Customers'!W71</f>
        <v>55.993435280780375</v>
      </c>
      <c r="AM71" s="28">
        <f>X71-'2020 Metered Customers'!X71</f>
        <v>44.711545617046355</v>
      </c>
      <c r="AN71" s="28">
        <f>Y71-'2020 Metered Customers'!Y71</f>
        <v>56.34970548068776</v>
      </c>
      <c r="AO71" s="28">
        <f>Z71-'2020 Metered Customers'!Z71</f>
        <v>38.219510863178357</v>
      </c>
      <c r="AP71" s="28">
        <f>AA71-'2020 Metered Customers'!AA71</f>
        <v>17.855999999999995</v>
      </c>
      <c r="AQ71" s="28">
        <f>AB71-'2020 Metered Customers'!AB71</f>
        <v>7</v>
      </c>
    </row>
    <row r="72" spans="1:43" ht="15.4" x14ac:dyDescent="0.45">
      <c r="A72" s="4">
        <v>1</v>
      </c>
      <c r="B72" s="85">
        <v>72</v>
      </c>
      <c r="C72" s="91">
        <v>0</v>
      </c>
      <c r="D72" s="50" t="s">
        <v>32</v>
      </c>
      <c r="E72" s="5" t="s">
        <v>32</v>
      </c>
      <c r="F72" s="51" t="s">
        <v>32</v>
      </c>
      <c r="G72" s="5" t="s">
        <v>32</v>
      </c>
      <c r="H72" s="51">
        <v>18300</v>
      </c>
      <c r="I72" s="5">
        <v>13970</v>
      </c>
      <c r="J72" s="51">
        <v>13240</v>
      </c>
      <c r="K72" s="5">
        <v>25910</v>
      </c>
      <c r="L72" s="51">
        <v>32800</v>
      </c>
      <c r="M72" s="5">
        <v>24960</v>
      </c>
      <c r="N72" s="51">
        <v>10220</v>
      </c>
      <c r="O72" s="7" t="s">
        <v>32</v>
      </c>
      <c r="Q72" s="65">
        <f t="shared" si="17"/>
        <v>45</v>
      </c>
      <c r="R72" s="36">
        <f t="shared" si="18"/>
        <v>45</v>
      </c>
      <c r="S72" s="36">
        <f t="shared" si="19"/>
        <v>45</v>
      </c>
      <c r="T72" s="36">
        <f t="shared" si="20"/>
        <v>45</v>
      </c>
      <c r="U72" s="36">
        <f t="shared" ref="U72:U135" si="28">IFERROR($AE$6+IF(H72&gt;$AF$6*5, $AF$6*5/1000*$AG$6,H72/1000*$AG$6)+IF(IF(H72&gt;$AH$6*5,(($AH$6*5)-($AF$6*5))/1000*$AI$6,(H72-$AF$6*5)/1000*$AI$6)&lt;0,0,IF(H72&gt;$AH$6*5,(($AH$6*5)-($AF$6*5))/1000*$AI$6,(H72-$AF$6*5)/1000*$AI$6))+IF(H72&gt;$AH$6*5,(H72-$AH$6*5)/1000*$AK$6,0),$AE$6)</f>
        <v>127.35000000000001</v>
      </c>
      <c r="V72" s="36">
        <f t="shared" si="21"/>
        <v>141.57926325743654</v>
      </c>
      <c r="W72" s="36">
        <f t="shared" si="22"/>
        <v>135.55051608040992</v>
      </c>
      <c r="X72" s="36">
        <f t="shared" si="23"/>
        <v>253.96125109773411</v>
      </c>
      <c r="Y72" s="36">
        <f t="shared" si="24"/>
        <v>322.86125109773411</v>
      </c>
      <c r="Z72" s="36">
        <f t="shared" si="25"/>
        <v>244.46125109773411</v>
      </c>
      <c r="AA72" s="36">
        <f t="shared" si="26"/>
        <v>110.60967159462862</v>
      </c>
      <c r="AB72" s="66">
        <f t="shared" si="27"/>
        <v>45</v>
      </c>
      <c r="AC72" s="28">
        <f t="shared" ref="AC72:AC135" si="29">SUM(Q72:AB72)</f>
        <v>1561.3732042256775</v>
      </c>
      <c r="AF72" s="28">
        <f>Q72-'2020 Metered Customers'!Q72</f>
        <v>7</v>
      </c>
      <c r="AG72" s="28">
        <f>R72-'2020 Metered Customers'!R72</f>
        <v>7</v>
      </c>
      <c r="AH72" s="28">
        <f>S72-'2020 Metered Customers'!S72</f>
        <v>7</v>
      </c>
      <c r="AI72" s="28">
        <f>T72-'2020 Metered Customers'!T72</f>
        <v>7</v>
      </c>
      <c r="AJ72" s="28">
        <f>U72-'2020 Metered Customers'!U72</f>
        <v>49.09</v>
      </c>
      <c r="AK72" s="28">
        <f>V72-'2020 Metered Customers'!V72</f>
        <v>60.308263257436536</v>
      </c>
      <c r="AL72" s="28">
        <f>W72-'2020 Metered Customers'!W72</f>
        <v>57.418516080409916</v>
      </c>
      <c r="AM72" s="28">
        <f>X72-'2020 Metered Customers'!X72</f>
        <v>121.34825109773411</v>
      </c>
      <c r="AN72" s="28">
        <f>Y72-'2020 Metered Customers'!Y72</f>
        <v>145.59725109773413</v>
      </c>
      <c r="AO72" s="28">
        <f>Z72-'2020 Metered Customers'!Z72</f>
        <v>115.93325109773411</v>
      </c>
      <c r="AP72" s="28">
        <f>AA72-'2020 Metered Customers'!AA72</f>
        <v>45.463671594628622</v>
      </c>
      <c r="AQ72" s="28">
        <f>AB72-'2020 Metered Customers'!AB72</f>
        <v>7</v>
      </c>
    </row>
    <row r="73" spans="1:43" ht="15.4" x14ac:dyDescent="0.45">
      <c r="A73" s="4">
        <v>1</v>
      </c>
      <c r="B73" s="85">
        <v>73</v>
      </c>
      <c r="C73" s="91">
        <v>0</v>
      </c>
      <c r="D73" s="50" t="s">
        <v>32</v>
      </c>
      <c r="E73" s="5" t="s">
        <v>32</v>
      </c>
      <c r="F73" s="51" t="s">
        <v>32</v>
      </c>
      <c r="G73" s="5" t="s">
        <v>32</v>
      </c>
      <c r="H73" s="51">
        <v>12430</v>
      </c>
      <c r="I73" s="5">
        <v>19680</v>
      </c>
      <c r="J73" s="51">
        <v>14210</v>
      </c>
      <c r="K73" s="5">
        <v>24390</v>
      </c>
      <c r="L73" s="51">
        <v>32310</v>
      </c>
      <c r="M73" s="5">
        <v>16480</v>
      </c>
      <c r="N73" s="51">
        <v>7010</v>
      </c>
      <c r="O73" s="7">
        <v>3010</v>
      </c>
      <c r="Q73" s="65">
        <f t="shared" si="17"/>
        <v>45</v>
      </c>
      <c r="R73" s="36">
        <f t="shared" si="18"/>
        <v>45</v>
      </c>
      <c r="S73" s="36">
        <f t="shared" si="19"/>
        <v>45</v>
      </c>
      <c r="T73" s="36">
        <f t="shared" si="20"/>
        <v>45</v>
      </c>
      <c r="U73" s="36">
        <f t="shared" si="28"/>
        <v>100.935</v>
      </c>
      <c r="V73" s="36">
        <f t="shared" si="21"/>
        <v>191.66125109773412</v>
      </c>
      <c r="W73" s="36">
        <f t="shared" si="22"/>
        <v>143.56131712385627</v>
      </c>
      <c r="X73" s="36">
        <f t="shared" si="23"/>
        <v>238.76125109773412</v>
      </c>
      <c r="Y73" s="36">
        <f t="shared" si="24"/>
        <v>317.96125109773413</v>
      </c>
      <c r="Z73" s="36">
        <f t="shared" si="25"/>
        <v>162.30824327707597</v>
      </c>
      <c r="AA73" s="36">
        <f t="shared" si="26"/>
        <v>84.09970113126505</v>
      </c>
      <c r="AB73" s="66">
        <f t="shared" si="27"/>
        <v>58.545000000000002</v>
      </c>
      <c r="AC73" s="28">
        <f t="shared" si="29"/>
        <v>1477.8330148253995</v>
      </c>
      <c r="AF73" s="28">
        <f>Q73-'2020 Metered Customers'!Q73</f>
        <v>7</v>
      </c>
      <c r="AG73" s="28">
        <f>R73-'2020 Metered Customers'!R73</f>
        <v>7</v>
      </c>
      <c r="AH73" s="28">
        <f>S73-'2020 Metered Customers'!S73</f>
        <v>7</v>
      </c>
      <c r="AI73" s="28">
        <f>T73-'2020 Metered Customers'!T73</f>
        <v>7</v>
      </c>
      <c r="AJ73" s="28">
        <f>U73-'2020 Metered Customers'!U73</f>
        <v>35.588999999999999</v>
      </c>
      <c r="AK73" s="28">
        <f>V73-'2020 Metered Customers'!V73</f>
        <v>85.837251097734125</v>
      </c>
      <c r="AL73" s="28">
        <f>W73-'2020 Metered Customers'!W73</f>
        <v>61.258317123856273</v>
      </c>
      <c r="AM73" s="28">
        <f>X73-'2020 Metered Customers'!X73</f>
        <v>112.68425109773412</v>
      </c>
      <c r="AN73" s="28">
        <f>Y73-'2020 Metered Customers'!Y73</f>
        <v>144.33795109773413</v>
      </c>
      <c r="AO73" s="28">
        <f>Z73-'2020 Metered Customers'!Z73</f>
        <v>70.244243277075981</v>
      </c>
      <c r="AP73" s="28">
        <f>AA73-'2020 Metered Customers'!AA73</f>
        <v>30.677701131265053</v>
      </c>
      <c r="AQ73" s="28">
        <f>AB73-'2020 Metered Customers'!AB73</f>
        <v>13.923000000000002</v>
      </c>
    </row>
    <row r="74" spans="1:43" ht="15.4" x14ac:dyDescent="0.45">
      <c r="A74" s="4">
        <v>1</v>
      </c>
      <c r="B74" s="85">
        <v>75</v>
      </c>
      <c r="C74" s="91">
        <v>0</v>
      </c>
      <c r="D74" s="50" t="s">
        <v>32</v>
      </c>
      <c r="E74" s="5" t="s">
        <v>32</v>
      </c>
      <c r="F74" s="51" t="s">
        <v>32</v>
      </c>
      <c r="G74" s="5" t="s">
        <v>32</v>
      </c>
      <c r="H74" s="51">
        <v>11880</v>
      </c>
      <c r="I74" s="5">
        <v>22290</v>
      </c>
      <c r="J74" s="51">
        <v>31630</v>
      </c>
      <c r="K74" s="5">
        <v>3220</v>
      </c>
      <c r="L74" s="51">
        <v>25080</v>
      </c>
      <c r="M74" s="5">
        <v>38420</v>
      </c>
      <c r="N74" s="51">
        <v>5540</v>
      </c>
      <c r="O74" s="7" t="s">
        <v>32</v>
      </c>
      <c r="Q74" s="65">
        <f t="shared" si="17"/>
        <v>45</v>
      </c>
      <c r="R74" s="36">
        <f t="shared" si="18"/>
        <v>45</v>
      </c>
      <c r="S74" s="36">
        <f t="shared" si="19"/>
        <v>45</v>
      </c>
      <c r="T74" s="36">
        <f t="shared" si="20"/>
        <v>45</v>
      </c>
      <c r="U74" s="36">
        <f t="shared" si="28"/>
        <v>98.460000000000008</v>
      </c>
      <c r="V74" s="36">
        <f t="shared" si="21"/>
        <v>217.76125109773412</v>
      </c>
      <c r="W74" s="36">
        <f t="shared" si="22"/>
        <v>311.16125109773412</v>
      </c>
      <c r="X74" s="36">
        <f t="shared" si="23"/>
        <v>59.49</v>
      </c>
      <c r="Y74" s="36">
        <f t="shared" si="24"/>
        <v>245.66125109773412</v>
      </c>
      <c r="Z74" s="36">
        <f t="shared" si="25"/>
        <v>379.06125109773416</v>
      </c>
      <c r="AA74" s="36">
        <f t="shared" si="26"/>
        <v>71.959621199444342</v>
      </c>
      <c r="AB74" s="66">
        <f t="shared" si="27"/>
        <v>45</v>
      </c>
      <c r="AC74" s="28">
        <f t="shared" si="29"/>
        <v>1608.554625590381</v>
      </c>
      <c r="AF74" s="28">
        <f>Q74-'2020 Metered Customers'!Q74</f>
        <v>7</v>
      </c>
      <c r="AG74" s="28">
        <f>R74-'2020 Metered Customers'!R74</f>
        <v>7</v>
      </c>
      <c r="AH74" s="28">
        <f>S74-'2020 Metered Customers'!S74</f>
        <v>7</v>
      </c>
      <c r="AI74" s="28">
        <f>T74-'2020 Metered Customers'!T74</f>
        <v>7</v>
      </c>
      <c r="AJ74" s="28">
        <f>U74-'2020 Metered Customers'!U74</f>
        <v>34.324000000000012</v>
      </c>
      <c r="AK74" s="28">
        <f>V74-'2020 Metered Customers'!V74</f>
        <v>100.71425109773412</v>
      </c>
      <c r="AL74" s="28">
        <f>W74-'2020 Metered Customers'!W74</f>
        <v>142.59035109773413</v>
      </c>
      <c r="AM74" s="28">
        <f>X74-'2020 Metered Customers'!X74</f>
        <v>14.405999999999999</v>
      </c>
      <c r="AN74" s="28">
        <f>Y74-'2020 Metered Customers'!Y74</f>
        <v>116.61725109773414</v>
      </c>
      <c r="AO74" s="28">
        <f>Z74-'2020 Metered Customers'!Z74</f>
        <v>160.04065109773416</v>
      </c>
      <c r="AP74" s="28">
        <f>AA74-'2020 Metered Customers'!AA74</f>
        <v>21.77162119944434</v>
      </c>
      <c r="AQ74" s="28">
        <f>AB74-'2020 Metered Customers'!AB74</f>
        <v>7</v>
      </c>
    </row>
    <row r="75" spans="1:43" ht="15.4" x14ac:dyDescent="0.45">
      <c r="A75" s="4">
        <v>1</v>
      </c>
      <c r="B75" s="85">
        <v>76</v>
      </c>
      <c r="C75" s="91">
        <v>0</v>
      </c>
      <c r="D75" s="50" t="s">
        <v>32</v>
      </c>
      <c r="E75" s="5" t="s">
        <v>32</v>
      </c>
      <c r="F75" s="51" t="s">
        <v>32</v>
      </c>
      <c r="G75" s="5" t="s">
        <v>32</v>
      </c>
      <c r="H75" s="51">
        <v>20640</v>
      </c>
      <c r="I75" s="5">
        <v>2980</v>
      </c>
      <c r="J75" s="51">
        <v>5850</v>
      </c>
      <c r="K75" s="5">
        <v>2630</v>
      </c>
      <c r="L75" s="51">
        <v>8780</v>
      </c>
      <c r="M75" s="5">
        <v>5780</v>
      </c>
      <c r="N75" s="51">
        <v>3600</v>
      </c>
      <c r="O75" s="7" t="s">
        <v>32</v>
      </c>
      <c r="Q75" s="65">
        <f t="shared" si="17"/>
        <v>45</v>
      </c>
      <c r="R75" s="36">
        <f t="shared" si="18"/>
        <v>45</v>
      </c>
      <c r="S75" s="36">
        <f t="shared" si="19"/>
        <v>45</v>
      </c>
      <c r="T75" s="36">
        <f t="shared" si="20"/>
        <v>45</v>
      </c>
      <c r="U75" s="36">
        <f t="shared" si="28"/>
        <v>137.88</v>
      </c>
      <c r="V75" s="36">
        <f t="shared" si="21"/>
        <v>58.41</v>
      </c>
      <c r="W75" s="36">
        <f t="shared" si="22"/>
        <v>74.519774110236455</v>
      </c>
      <c r="X75" s="36">
        <f t="shared" si="23"/>
        <v>56.835000000000001</v>
      </c>
      <c r="Y75" s="36">
        <f t="shared" si="24"/>
        <v>98.717348396110381</v>
      </c>
      <c r="Z75" s="36">
        <f t="shared" si="25"/>
        <v>73.941675065864047</v>
      </c>
      <c r="AA75" s="36">
        <f t="shared" si="26"/>
        <v>61.2</v>
      </c>
      <c r="AB75" s="66">
        <f t="shared" si="27"/>
        <v>45</v>
      </c>
      <c r="AC75" s="28">
        <f t="shared" si="29"/>
        <v>786.50379757221083</v>
      </c>
      <c r="AF75" s="28">
        <f>Q75-'2020 Metered Customers'!Q75</f>
        <v>7</v>
      </c>
      <c r="AG75" s="28">
        <f>R75-'2020 Metered Customers'!R75</f>
        <v>7</v>
      </c>
      <c r="AH75" s="28">
        <f>S75-'2020 Metered Customers'!S75</f>
        <v>7</v>
      </c>
      <c r="AI75" s="28">
        <f>T75-'2020 Metered Customers'!T75</f>
        <v>7</v>
      </c>
      <c r="AJ75" s="28">
        <f>U75-'2020 Metered Customers'!U75</f>
        <v>54.47199999999998</v>
      </c>
      <c r="AK75" s="28">
        <f>V75-'2020 Metered Customers'!V75</f>
        <v>13.853999999999999</v>
      </c>
      <c r="AL75" s="28">
        <f>W75-'2020 Metered Customers'!W75</f>
        <v>23.64977411023645</v>
      </c>
      <c r="AM75" s="28">
        <f>X75-'2020 Metered Customers'!X75</f>
        <v>13.048999999999999</v>
      </c>
      <c r="AN75" s="28">
        <f>Y75-'2020 Metered Customers'!Y75</f>
        <v>39.763348396110381</v>
      </c>
      <c r="AO75" s="28">
        <f>Z75-'2020 Metered Customers'!Z75</f>
        <v>23.225675065864046</v>
      </c>
      <c r="AP75" s="28">
        <f>AA75-'2020 Metered Customers'!AA75</f>
        <v>15.280000000000001</v>
      </c>
      <c r="AQ75" s="28">
        <f>AB75-'2020 Metered Customers'!AB75</f>
        <v>7</v>
      </c>
    </row>
    <row r="76" spans="1:43" ht="15.4" x14ac:dyDescent="0.45">
      <c r="A76" s="4">
        <v>1</v>
      </c>
      <c r="B76" s="85">
        <v>78</v>
      </c>
      <c r="C76" s="91">
        <v>0</v>
      </c>
      <c r="D76" s="50" t="s">
        <v>32</v>
      </c>
      <c r="E76" s="5" t="s">
        <v>32</v>
      </c>
      <c r="F76" s="51" t="s">
        <v>32</v>
      </c>
      <c r="G76" s="5" t="s">
        <v>32</v>
      </c>
      <c r="H76" s="51">
        <v>600</v>
      </c>
      <c r="I76" s="5" t="s">
        <v>32</v>
      </c>
      <c r="J76" s="51">
        <v>100</v>
      </c>
      <c r="K76" s="5">
        <v>430</v>
      </c>
      <c r="L76" s="51">
        <v>870</v>
      </c>
      <c r="M76" s="5">
        <v>600</v>
      </c>
      <c r="N76" s="51">
        <v>70</v>
      </c>
      <c r="O76" s="7" t="s">
        <v>32</v>
      </c>
      <c r="Q76" s="65">
        <f t="shared" si="17"/>
        <v>45</v>
      </c>
      <c r="R76" s="36">
        <f t="shared" si="18"/>
        <v>45</v>
      </c>
      <c r="S76" s="36">
        <f t="shared" si="19"/>
        <v>45</v>
      </c>
      <c r="T76" s="36">
        <f t="shared" si="20"/>
        <v>45</v>
      </c>
      <c r="U76" s="36">
        <f t="shared" si="28"/>
        <v>47.7</v>
      </c>
      <c r="V76" s="36">
        <f t="shared" si="21"/>
        <v>45</v>
      </c>
      <c r="W76" s="36">
        <f t="shared" si="22"/>
        <v>45.45</v>
      </c>
      <c r="X76" s="36">
        <f t="shared" si="23"/>
        <v>46.935000000000002</v>
      </c>
      <c r="Y76" s="36">
        <f t="shared" si="24"/>
        <v>48.914999999999999</v>
      </c>
      <c r="Z76" s="36">
        <f t="shared" si="25"/>
        <v>47.7</v>
      </c>
      <c r="AA76" s="36">
        <f t="shared" si="26"/>
        <v>45.314999999999998</v>
      </c>
      <c r="AB76" s="66">
        <f t="shared" si="27"/>
        <v>45</v>
      </c>
      <c r="AC76" s="28">
        <f t="shared" si="29"/>
        <v>552.01499999999999</v>
      </c>
      <c r="AF76" s="28">
        <f>Q76-'2020 Metered Customers'!Q76</f>
        <v>7</v>
      </c>
      <c r="AG76" s="28">
        <f>R76-'2020 Metered Customers'!R76</f>
        <v>7</v>
      </c>
      <c r="AH76" s="28">
        <f>S76-'2020 Metered Customers'!S76</f>
        <v>7</v>
      </c>
      <c r="AI76" s="28">
        <f>T76-'2020 Metered Customers'!T76</f>
        <v>7</v>
      </c>
      <c r="AJ76" s="28">
        <f>U76-'2020 Metered Customers'!U76</f>
        <v>8.3800000000000026</v>
      </c>
      <c r="AK76" s="28">
        <f>V76-'2020 Metered Customers'!V76</f>
        <v>7</v>
      </c>
      <c r="AL76" s="28">
        <f>W76-'2020 Metered Customers'!W76</f>
        <v>7.230000000000004</v>
      </c>
      <c r="AM76" s="28">
        <f>X76-'2020 Metered Customers'!X76</f>
        <v>7.9890000000000043</v>
      </c>
      <c r="AN76" s="28">
        <f>Y76-'2020 Metered Customers'!Y76</f>
        <v>9.0009999999999977</v>
      </c>
      <c r="AO76" s="28">
        <f>Z76-'2020 Metered Customers'!Z76</f>
        <v>8.3800000000000026</v>
      </c>
      <c r="AP76" s="28">
        <f>AA76-'2020 Metered Customers'!AA76</f>
        <v>7.1609999999999943</v>
      </c>
      <c r="AQ76" s="28">
        <f>AB76-'2020 Metered Customers'!AB76</f>
        <v>7</v>
      </c>
    </row>
    <row r="77" spans="1:43" ht="15.4" x14ac:dyDescent="0.45">
      <c r="A77" s="4">
        <v>1</v>
      </c>
      <c r="B77" s="85">
        <v>79</v>
      </c>
      <c r="C77" s="91">
        <v>0</v>
      </c>
      <c r="D77" s="50" t="s">
        <v>32</v>
      </c>
      <c r="E77" s="5" t="s">
        <v>32</v>
      </c>
      <c r="F77" s="51" t="s">
        <v>32</v>
      </c>
      <c r="G77" s="5" t="s">
        <v>32</v>
      </c>
      <c r="H77" s="51">
        <v>4430</v>
      </c>
      <c r="I77" s="5">
        <v>2250</v>
      </c>
      <c r="J77" s="51">
        <v>3480</v>
      </c>
      <c r="K77" s="5">
        <v>1810</v>
      </c>
      <c r="L77" s="51">
        <v>2150</v>
      </c>
      <c r="M77" s="5">
        <v>2290</v>
      </c>
      <c r="N77" s="51">
        <v>1390</v>
      </c>
      <c r="O77" s="7" t="s">
        <v>32</v>
      </c>
      <c r="Q77" s="65">
        <f t="shared" si="17"/>
        <v>45</v>
      </c>
      <c r="R77" s="36">
        <f t="shared" si="18"/>
        <v>45</v>
      </c>
      <c r="S77" s="36">
        <f t="shared" si="19"/>
        <v>45</v>
      </c>
      <c r="T77" s="36">
        <f t="shared" si="20"/>
        <v>45</v>
      </c>
      <c r="U77" s="36">
        <f t="shared" si="28"/>
        <v>64.935000000000002</v>
      </c>
      <c r="V77" s="36">
        <f t="shared" si="21"/>
        <v>55.125</v>
      </c>
      <c r="W77" s="36">
        <f t="shared" si="22"/>
        <v>60.66</v>
      </c>
      <c r="X77" s="36">
        <f t="shared" si="23"/>
        <v>53.144999999999996</v>
      </c>
      <c r="Y77" s="36">
        <f t="shared" si="24"/>
        <v>54.674999999999997</v>
      </c>
      <c r="Z77" s="36">
        <f t="shared" si="25"/>
        <v>55.305</v>
      </c>
      <c r="AA77" s="36">
        <f t="shared" si="26"/>
        <v>51.255000000000003</v>
      </c>
      <c r="AB77" s="66">
        <f t="shared" si="27"/>
        <v>45</v>
      </c>
      <c r="AC77" s="28">
        <f t="shared" si="29"/>
        <v>620.1</v>
      </c>
      <c r="AF77" s="28">
        <f>Q77-'2020 Metered Customers'!Q77</f>
        <v>7</v>
      </c>
      <c r="AG77" s="28">
        <f>R77-'2020 Metered Customers'!R77</f>
        <v>7</v>
      </c>
      <c r="AH77" s="28">
        <f>S77-'2020 Metered Customers'!S77</f>
        <v>7</v>
      </c>
      <c r="AI77" s="28">
        <f>T77-'2020 Metered Customers'!T77</f>
        <v>7</v>
      </c>
      <c r="AJ77" s="28">
        <f>U77-'2020 Metered Customers'!U77</f>
        <v>17.189</v>
      </c>
      <c r="AK77" s="28">
        <f>V77-'2020 Metered Customers'!V77</f>
        <v>12.174999999999997</v>
      </c>
      <c r="AL77" s="28">
        <f>W77-'2020 Metered Customers'!W77</f>
        <v>15.003999999999998</v>
      </c>
      <c r="AM77" s="28">
        <f>X77-'2020 Metered Customers'!X77</f>
        <v>11.162999999999997</v>
      </c>
      <c r="AN77" s="28">
        <f>Y77-'2020 Metered Customers'!Y77</f>
        <v>11.944999999999993</v>
      </c>
      <c r="AO77" s="28">
        <f>Z77-'2020 Metered Customers'!Z77</f>
        <v>12.267000000000003</v>
      </c>
      <c r="AP77" s="28">
        <f>AA77-'2020 Metered Customers'!AA77</f>
        <v>10.197000000000003</v>
      </c>
      <c r="AQ77" s="28">
        <f>AB77-'2020 Metered Customers'!AB77</f>
        <v>7</v>
      </c>
    </row>
    <row r="78" spans="1:43" ht="15.4" x14ac:dyDescent="0.45">
      <c r="A78" s="4">
        <v>1</v>
      </c>
      <c r="B78" s="85">
        <v>80</v>
      </c>
      <c r="C78" s="91">
        <v>0</v>
      </c>
      <c r="D78" s="50" t="s">
        <v>32</v>
      </c>
      <c r="E78" s="5" t="s">
        <v>32</v>
      </c>
      <c r="F78" s="51" t="s">
        <v>32</v>
      </c>
      <c r="G78" s="5" t="s">
        <v>32</v>
      </c>
      <c r="H78" s="51">
        <v>11680</v>
      </c>
      <c r="I78" s="5">
        <v>54010</v>
      </c>
      <c r="J78" s="51">
        <v>73120</v>
      </c>
      <c r="K78" s="5">
        <v>55420</v>
      </c>
      <c r="L78" s="51">
        <v>71190</v>
      </c>
      <c r="M78" s="5">
        <v>86340</v>
      </c>
      <c r="N78" s="51">
        <v>60200</v>
      </c>
      <c r="O78" s="7" t="s">
        <v>32</v>
      </c>
      <c r="Q78" s="65">
        <f t="shared" si="17"/>
        <v>45</v>
      </c>
      <c r="R78" s="36">
        <f t="shared" si="18"/>
        <v>45</v>
      </c>
      <c r="S78" s="36">
        <f t="shared" si="19"/>
        <v>45</v>
      </c>
      <c r="T78" s="36">
        <f t="shared" si="20"/>
        <v>45</v>
      </c>
      <c r="U78" s="36">
        <f t="shared" si="28"/>
        <v>97.56</v>
      </c>
      <c r="V78" s="36">
        <f t="shared" si="21"/>
        <v>534.96125109773402</v>
      </c>
      <c r="W78" s="36">
        <f t="shared" si="22"/>
        <v>726.06125109773404</v>
      </c>
      <c r="X78" s="36">
        <f t="shared" si="23"/>
        <v>549.06125109773416</v>
      </c>
      <c r="Y78" s="36">
        <f t="shared" si="24"/>
        <v>706.76125109773409</v>
      </c>
      <c r="Z78" s="36">
        <f t="shared" si="25"/>
        <v>858.2612510977342</v>
      </c>
      <c r="AA78" s="36">
        <f t="shared" si="26"/>
        <v>596.86125109773411</v>
      </c>
      <c r="AB78" s="66">
        <f t="shared" si="27"/>
        <v>45</v>
      </c>
      <c r="AC78" s="28">
        <f t="shared" si="29"/>
        <v>4294.5275065864043</v>
      </c>
      <c r="AF78" s="28">
        <f>Q78-'2020 Metered Customers'!Q78</f>
        <v>7</v>
      </c>
      <c r="AG78" s="28">
        <f>R78-'2020 Metered Customers'!R78</f>
        <v>7</v>
      </c>
      <c r="AH78" s="28">
        <f>S78-'2020 Metered Customers'!S78</f>
        <v>7</v>
      </c>
      <c r="AI78" s="28">
        <f>T78-'2020 Metered Customers'!T78</f>
        <v>7</v>
      </c>
      <c r="AJ78" s="28">
        <f>U78-'2020 Metered Customers'!U78</f>
        <v>33.864000000000004</v>
      </c>
      <c r="AK78" s="28">
        <f>V78-'2020 Metered Customers'!V78</f>
        <v>200.10695109773405</v>
      </c>
      <c r="AL78" s="28">
        <f>W78-'2020 Metered Customers'!W78</f>
        <v>249.21965109773407</v>
      </c>
      <c r="AM78" s="28">
        <f>X78-'2020 Metered Customers'!X78</f>
        <v>203.73065109773415</v>
      </c>
      <c r="AN78" s="28">
        <f>Y78-'2020 Metered Customers'!Y78</f>
        <v>244.25955109773417</v>
      </c>
      <c r="AO78" s="28">
        <f>Z78-'2020 Metered Customers'!Z78</f>
        <v>283.19505109773422</v>
      </c>
      <c r="AP78" s="28">
        <f>AA78-'2020 Metered Customers'!AA78</f>
        <v>216.01525109773411</v>
      </c>
      <c r="AQ78" s="28">
        <f>AB78-'2020 Metered Customers'!AB78</f>
        <v>7</v>
      </c>
    </row>
    <row r="79" spans="1:43" ht="15.4" x14ac:dyDescent="0.45">
      <c r="A79" s="4">
        <v>1</v>
      </c>
      <c r="B79" s="85">
        <v>81</v>
      </c>
      <c r="C79" s="91">
        <v>0</v>
      </c>
      <c r="D79" s="50" t="s">
        <v>32</v>
      </c>
      <c r="E79" s="5" t="s">
        <v>32</v>
      </c>
      <c r="F79" s="51" t="s">
        <v>32</v>
      </c>
      <c r="G79" s="5">
        <v>670</v>
      </c>
      <c r="H79" s="51" t="s">
        <v>32</v>
      </c>
      <c r="I79" s="5" t="s">
        <v>32</v>
      </c>
      <c r="J79" s="51" t="s">
        <v>32</v>
      </c>
      <c r="K79" s="5" t="s">
        <v>32</v>
      </c>
      <c r="L79" s="51" t="s">
        <v>32</v>
      </c>
      <c r="M79" s="5" t="s">
        <v>32</v>
      </c>
      <c r="N79" s="51">
        <v>10</v>
      </c>
      <c r="O79" s="7" t="s">
        <v>32</v>
      </c>
      <c r="Q79" s="65">
        <f t="shared" si="17"/>
        <v>45</v>
      </c>
      <c r="R79" s="36">
        <f t="shared" si="18"/>
        <v>45</v>
      </c>
      <c r="S79" s="36">
        <f t="shared" si="19"/>
        <v>45</v>
      </c>
      <c r="T79" s="36">
        <f t="shared" si="20"/>
        <v>48.015000000000001</v>
      </c>
      <c r="U79" s="36">
        <f t="shared" si="28"/>
        <v>45</v>
      </c>
      <c r="V79" s="36">
        <f t="shared" si="21"/>
        <v>45</v>
      </c>
      <c r="W79" s="36">
        <f t="shared" si="22"/>
        <v>45</v>
      </c>
      <c r="X79" s="36">
        <f t="shared" si="23"/>
        <v>45</v>
      </c>
      <c r="Y79" s="36">
        <f t="shared" si="24"/>
        <v>45</v>
      </c>
      <c r="Z79" s="36">
        <f t="shared" si="25"/>
        <v>45</v>
      </c>
      <c r="AA79" s="36">
        <f t="shared" si="26"/>
        <v>45.045000000000002</v>
      </c>
      <c r="AB79" s="66">
        <f t="shared" si="27"/>
        <v>45</v>
      </c>
      <c r="AC79" s="28">
        <f t="shared" si="29"/>
        <v>543.05999999999995</v>
      </c>
      <c r="AF79" s="28">
        <f>Q79-'2020 Metered Customers'!Q79</f>
        <v>7</v>
      </c>
      <c r="AG79" s="28">
        <f>R79-'2020 Metered Customers'!R79</f>
        <v>7</v>
      </c>
      <c r="AH79" s="28">
        <f>S79-'2020 Metered Customers'!S79</f>
        <v>7</v>
      </c>
      <c r="AI79" s="28">
        <f>T79-'2020 Metered Customers'!T79</f>
        <v>8.5409999999999968</v>
      </c>
      <c r="AJ79" s="28">
        <f>U79-'2020 Metered Customers'!U79</f>
        <v>7</v>
      </c>
      <c r="AK79" s="28">
        <f>V79-'2020 Metered Customers'!V79</f>
        <v>7</v>
      </c>
      <c r="AL79" s="28">
        <f>W79-'2020 Metered Customers'!W79</f>
        <v>7</v>
      </c>
      <c r="AM79" s="28">
        <f>X79-'2020 Metered Customers'!X79</f>
        <v>7</v>
      </c>
      <c r="AN79" s="28">
        <f>Y79-'2020 Metered Customers'!Y79</f>
        <v>7</v>
      </c>
      <c r="AO79" s="28">
        <f>Z79-'2020 Metered Customers'!Z79</f>
        <v>7</v>
      </c>
      <c r="AP79" s="28">
        <f>AA79-'2020 Metered Customers'!AA79</f>
        <v>7.0230000000000032</v>
      </c>
      <c r="AQ79" s="28">
        <f>AB79-'2020 Metered Customers'!AB79</f>
        <v>7</v>
      </c>
    </row>
    <row r="80" spans="1:43" ht="15.4" x14ac:dyDescent="0.45">
      <c r="A80" s="4">
        <v>1</v>
      </c>
      <c r="B80" s="85">
        <v>82</v>
      </c>
      <c r="C80" s="91">
        <v>0</v>
      </c>
      <c r="D80" s="50" t="s">
        <v>32</v>
      </c>
      <c r="E80" s="5" t="s">
        <v>32</v>
      </c>
      <c r="F80" s="51" t="s">
        <v>32</v>
      </c>
      <c r="G80" s="5" t="s">
        <v>32</v>
      </c>
      <c r="H80" s="51" t="s">
        <v>32</v>
      </c>
      <c r="I80" s="5" t="s">
        <v>32</v>
      </c>
      <c r="J80" s="51" t="s">
        <v>32</v>
      </c>
      <c r="K80" s="5" t="s">
        <v>32</v>
      </c>
      <c r="L80" s="51" t="s">
        <v>32</v>
      </c>
      <c r="M80" s="5" t="s">
        <v>32</v>
      </c>
      <c r="N80" s="51" t="s">
        <v>32</v>
      </c>
      <c r="O80" s="7" t="s">
        <v>32</v>
      </c>
      <c r="Q80" s="65">
        <f t="shared" si="17"/>
        <v>45</v>
      </c>
      <c r="R80" s="36">
        <f t="shared" si="18"/>
        <v>45</v>
      </c>
      <c r="S80" s="36">
        <f t="shared" si="19"/>
        <v>45</v>
      </c>
      <c r="T80" s="36">
        <f t="shared" si="20"/>
        <v>45</v>
      </c>
      <c r="U80" s="36">
        <f t="shared" si="28"/>
        <v>45</v>
      </c>
      <c r="V80" s="36">
        <f t="shared" si="21"/>
        <v>45</v>
      </c>
      <c r="W80" s="36">
        <f t="shared" si="22"/>
        <v>45</v>
      </c>
      <c r="X80" s="36">
        <f t="shared" si="23"/>
        <v>45</v>
      </c>
      <c r="Y80" s="36">
        <f t="shared" si="24"/>
        <v>45</v>
      </c>
      <c r="Z80" s="36">
        <f t="shared" si="25"/>
        <v>45</v>
      </c>
      <c r="AA80" s="36">
        <f t="shared" si="26"/>
        <v>45</v>
      </c>
      <c r="AB80" s="66">
        <f t="shared" si="27"/>
        <v>45</v>
      </c>
      <c r="AC80" s="28">
        <f t="shared" si="29"/>
        <v>540</v>
      </c>
      <c r="AF80" s="28">
        <f>Q80-'2020 Metered Customers'!Q80</f>
        <v>7</v>
      </c>
      <c r="AG80" s="28">
        <f>R80-'2020 Metered Customers'!R80</f>
        <v>7</v>
      </c>
      <c r="AH80" s="28">
        <f>S80-'2020 Metered Customers'!S80</f>
        <v>7</v>
      </c>
      <c r="AI80" s="28">
        <f>T80-'2020 Metered Customers'!T80</f>
        <v>7</v>
      </c>
      <c r="AJ80" s="28">
        <f>U80-'2020 Metered Customers'!U80</f>
        <v>7</v>
      </c>
      <c r="AK80" s="28">
        <f>V80-'2020 Metered Customers'!V80</f>
        <v>7</v>
      </c>
      <c r="AL80" s="28">
        <f>W80-'2020 Metered Customers'!W80</f>
        <v>7</v>
      </c>
      <c r="AM80" s="28">
        <f>X80-'2020 Metered Customers'!X80</f>
        <v>7</v>
      </c>
      <c r="AN80" s="28">
        <f>Y80-'2020 Metered Customers'!Y80</f>
        <v>7</v>
      </c>
      <c r="AO80" s="28">
        <f>Z80-'2020 Metered Customers'!Z80</f>
        <v>7</v>
      </c>
      <c r="AP80" s="28">
        <f>AA80-'2020 Metered Customers'!AA80</f>
        <v>7</v>
      </c>
      <c r="AQ80" s="28">
        <f>AB80-'2020 Metered Customers'!AB80</f>
        <v>7</v>
      </c>
    </row>
    <row r="81" spans="1:43" ht="15.4" x14ac:dyDescent="0.45">
      <c r="A81" s="4">
        <v>1</v>
      </c>
      <c r="B81" s="85">
        <v>83</v>
      </c>
      <c r="C81" s="91">
        <v>0</v>
      </c>
      <c r="D81" s="50" t="s">
        <v>32</v>
      </c>
      <c r="E81" s="5" t="s">
        <v>32</v>
      </c>
      <c r="F81" s="51" t="s">
        <v>32</v>
      </c>
      <c r="G81" s="5" t="s">
        <v>32</v>
      </c>
      <c r="H81" s="51">
        <v>19680</v>
      </c>
      <c r="I81" s="5">
        <v>7000</v>
      </c>
      <c r="J81" s="51">
        <v>8100</v>
      </c>
      <c r="K81" s="5">
        <v>7210</v>
      </c>
      <c r="L81" s="51">
        <v>7750</v>
      </c>
      <c r="M81" s="5">
        <v>6060</v>
      </c>
      <c r="N81" s="51">
        <v>3170</v>
      </c>
      <c r="O81" s="7" t="s">
        <v>32</v>
      </c>
      <c r="Q81" s="65">
        <f t="shared" si="17"/>
        <v>45</v>
      </c>
      <c r="R81" s="36">
        <f t="shared" si="18"/>
        <v>45</v>
      </c>
      <c r="S81" s="36">
        <f t="shared" si="19"/>
        <v>45</v>
      </c>
      <c r="T81" s="36">
        <f t="shared" si="20"/>
        <v>45</v>
      </c>
      <c r="U81" s="36">
        <f t="shared" si="28"/>
        <v>133.56</v>
      </c>
      <c r="V81" s="36">
        <f t="shared" si="21"/>
        <v>84.017115553497561</v>
      </c>
      <c r="W81" s="36">
        <f t="shared" si="22"/>
        <v>93.101529107921209</v>
      </c>
      <c r="X81" s="36">
        <f t="shared" si="23"/>
        <v>85.751412686614799</v>
      </c>
      <c r="Y81" s="36">
        <f t="shared" si="24"/>
        <v>90.211033886059141</v>
      </c>
      <c r="Z81" s="36">
        <f t="shared" si="25"/>
        <v>76.254071243353707</v>
      </c>
      <c r="AA81" s="36">
        <f t="shared" si="26"/>
        <v>59.265000000000001</v>
      </c>
      <c r="AB81" s="66">
        <f t="shared" si="27"/>
        <v>45</v>
      </c>
      <c r="AC81" s="28">
        <f t="shared" si="29"/>
        <v>847.16016247744631</v>
      </c>
      <c r="AF81" s="28">
        <f>Q81-'2020 Metered Customers'!Q81</f>
        <v>7</v>
      </c>
      <c r="AG81" s="28">
        <f>R81-'2020 Metered Customers'!R81</f>
        <v>7</v>
      </c>
      <c r="AH81" s="28">
        <f>S81-'2020 Metered Customers'!S81</f>
        <v>7</v>
      </c>
      <c r="AI81" s="28">
        <f>T81-'2020 Metered Customers'!T81</f>
        <v>7</v>
      </c>
      <c r="AJ81" s="28">
        <f>U81-'2020 Metered Customers'!U81</f>
        <v>52.26400000000001</v>
      </c>
      <c r="AK81" s="28">
        <f>V81-'2020 Metered Customers'!V81</f>
        <v>30.617115553497555</v>
      </c>
      <c r="AL81" s="28">
        <f>W81-'2020 Metered Customers'!W81</f>
        <v>37.071529107921208</v>
      </c>
      <c r="AM81" s="28">
        <f>X81-'2020 Metered Customers'!X81</f>
        <v>31.889412686614797</v>
      </c>
      <c r="AN81" s="28">
        <f>Y81-'2020 Metered Customers'!Y81</f>
        <v>35.161033886059144</v>
      </c>
      <c r="AO81" s="28">
        <f>Z81-'2020 Metered Customers'!Z81</f>
        <v>24.922071243353706</v>
      </c>
      <c r="AP81" s="28">
        <f>AA81-'2020 Metered Customers'!AA81</f>
        <v>14.290999999999997</v>
      </c>
      <c r="AQ81" s="28">
        <f>AB81-'2020 Metered Customers'!AB81</f>
        <v>7</v>
      </c>
    </row>
    <row r="82" spans="1:43" ht="15.4" x14ac:dyDescent="0.45">
      <c r="A82" s="4">
        <v>1</v>
      </c>
      <c r="B82" s="85">
        <v>84</v>
      </c>
      <c r="C82" s="91">
        <v>0</v>
      </c>
      <c r="D82" s="50" t="s">
        <v>32</v>
      </c>
      <c r="E82" s="5" t="s">
        <v>32</v>
      </c>
      <c r="F82" s="51" t="s">
        <v>32</v>
      </c>
      <c r="G82" s="5" t="s">
        <v>32</v>
      </c>
      <c r="H82" s="51">
        <v>3120</v>
      </c>
      <c r="I82" s="5">
        <v>2940</v>
      </c>
      <c r="J82" s="51">
        <v>14940</v>
      </c>
      <c r="K82" s="5">
        <v>14760</v>
      </c>
      <c r="L82" s="51">
        <v>23260</v>
      </c>
      <c r="M82" s="5">
        <v>8640</v>
      </c>
      <c r="N82" s="51" t="s">
        <v>32</v>
      </c>
      <c r="O82" s="7" t="s">
        <v>32</v>
      </c>
      <c r="Q82" s="65">
        <f t="shared" si="17"/>
        <v>45</v>
      </c>
      <c r="R82" s="36">
        <f t="shared" si="18"/>
        <v>45</v>
      </c>
      <c r="S82" s="36">
        <f t="shared" si="19"/>
        <v>45</v>
      </c>
      <c r="T82" s="36">
        <f t="shared" si="20"/>
        <v>45</v>
      </c>
      <c r="U82" s="36">
        <f t="shared" si="28"/>
        <v>59.04</v>
      </c>
      <c r="V82" s="36">
        <f t="shared" si="21"/>
        <v>58.230000000000004</v>
      </c>
      <c r="W82" s="36">
        <f t="shared" si="22"/>
        <v>149.59006430088286</v>
      </c>
      <c r="X82" s="36">
        <f t="shared" si="23"/>
        <v>148.10352390106806</v>
      </c>
      <c r="Y82" s="36">
        <f t="shared" si="24"/>
        <v>227.46125109773411</v>
      </c>
      <c r="Z82" s="36">
        <f t="shared" si="25"/>
        <v>97.561150307365551</v>
      </c>
      <c r="AA82" s="36">
        <f t="shared" si="26"/>
        <v>45</v>
      </c>
      <c r="AB82" s="66">
        <f t="shared" si="27"/>
        <v>45</v>
      </c>
      <c r="AC82" s="28">
        <f t="shared" si="29"/>
        <v>1009.9859896070506</v>
      </c>
      <c r="AF82" s="28">
        <f>Q82-'2020 Metered Customers'!Q82</f>
        <v>7</v>
      </c>
      <c r="AG82" s="28">
        <f>R82-'2020 Metered Customers'!R82</f>
        <v>7</v>
      </c>
      <c r="AH82" s="28">
        <f>S82-'2020 Metered Customers'!S82</f>
        <v>7</v>
      </c>
      <c r="AI82" s="28">
        <f>T82-'2020 Metered Customers'!T82</f>
        <v>7</v>
      </c>
      <c r="AJ82" s="28">
        <f>U82-'2020 Metered Customers'!U82</f>
        <v>14.175999999999995</v>
      </c>
      <c r="AK82" s="28">
        <f>V82-'2020 Metered Customers'!V82</f>
        <v>13.762</v>
      </c>
      <c r="AL82" s="28">
        <f>W82-'2020 Metered Customers'!W82</f>
        <v>64.148064300882851</v>
      </c>
      <c r="AM82" s="28">
        <f>X82-'2020 Metered Customers'!X82</f>
        <v>63.435523901068052</v>
      </c>
      <c r="AN82" s="28">
        <f>Y82-'2020 Metered Customers'!Y82</f>
        <v>106.24325109773412</v>
      </c>
      <c r="AO82" s="28">
        <f>Z82-'2020 Metered Customers'!Z82</f>
        <v>39.209150307365547</v>
      </c>
      <c r="AP82" s="28">
        <f>AA82-'2020 Metered Customers'!AA82</f>
        <v>7</v>
      </c>
      <c r="AQ82" s="28">
        <f>AB82-'2020 Metered Customers'!AB82</f>
        <v>7</v>
      </c>
    </row>
    <row r="83" spans="1:43" ht="15.4" x14ac:dyDescent="0.45">
      <c r="A83" s="4">
        <v>1</v>
      </c>
      <c r="B83" s="85">
        <v>85</v>
      </c>
      <c r="C83" s="91">
        <v>0</v>
      </c>
      <c r="D83" s="50" t="s">
        <v>32</v>
      </c>
      <c r="E83" s="5" t="s">
        <v>32</v>
      </c>
      <c r="F83" s="51" t="s">
        <v>32</v>
      </c>
      <c r="G83" s="5" t="s">
        <v>32</v>
      </c>
      <c r="H83" s="51">
        <v>27570</v>
      </c>
      <c r="I83" s="5">
        <v>7220</v>
      </c>
      <c r="J83" s="51">
        <v>3980</v>
      </c>
      <c r="K83" s="5">
        <v>3180</v>
      </c>
      <c r="L83" s="51">
        <v>8060</v>
      </c>
      <c r="M83" s="5">
        <v>3690</v>
      </c>
      <c r="N83" s="51">
        <v>3240</v>
      </c>
      <c r="O83" s="7" t="s">
        <v>32</v>
      </c>
      <c r="Q83" s="65">
        <f t="shared" si="17"/>
        <v>45</v>
      </c>
      <c r="R83" s="36">
        <f t="shared" si="18"/>
        <v>45</v>
      </c>
      <c r="S83" s="36">
        <f t="shared" si="19"/>
        <v>45</v>
      </c>
      <c r="T83" s="36">
        <f t="shared" si="20"/>
        <v>45</v>
      </c>
      <c r="U83" s="36">
        <f t="shared" si="28"/>
        <v>178.72449348624437</v>
      </c>
      <c r="V83" s="36">
        <f t="shared" si="21"/>
        <v>85.833998264382288</v>
      </c>
      <c r="W83" s="36">
        <f t="shared" si="22"/>
        <v>62.91</v>
      </c>
      <c r="X83" s="36">
        <f t="shared" si="23"/>
        <v>59.31</v>
      </c>
      <c r="Y83" s="36">
        <f t="shared" si="24"/>
        <v>92.771186796851268</v>
      </c>
      <c r="Z83" s="36">
        <f t="shared" si="25"/>
        <v>61.605000000000004</v>
      </c>
      <c r="AA83" s="36">
        <f t="shared" si="26"/>
        <v>59.58</v>
      </c>
      <c r="AB83" s="66">
        <f t="shared" si="27"/>
        <v>45</v>
      </c>
      <c r="AC83" s="28">
        <f t="shared" si="29"/>
        <v>825.73467854747798</v>
      </c>
      <c r="AF83" s="28">
        <f>Q83-'2020 Metered Customers'!Q83</f>
        <v>7</v>
      </c>
      <c r="AG83" s="28">
        <f>R83-'2020 Metered Customers'!R83</f>
        <v>7</v>
      </c>
      <c r="AH83" s="28">
        <f>S83-'2020 Metered Customers'!S83</f>
        <v>7</v>
      </c>
      <c r="AI83" s="28">
        <f>T83-'2020 Metered Customers'!T83</f>
        <v>7</v>
      </c>
      <c r="AJ83" s="28">
        <f>U83-'2020 Metered Customers'!U83</f>
        <v>80.070493486244374</v>
      </c>
      <c r="AK83" s="28">
        <f>V83-'2020 Metered Customers'!V83</f>
        <v>31.949998264382288</v>
      </c>
      <c r="AL83" s="28">
        <f>W83-'2020 Metered Customers'!W83</f>
        <v>16.153999999999996</v>
      </c>
      <c r="AM83" s="28">
        <f>X83-'2020 Metered Customers'!X83</f>
        <v>14.314</v>
      </c>
      <c r="AN83" s="28">
        <f>Y83-'2020 Metered Customers'!Y83</f>
        <v>36.913186796851264</v>
      </c>
      <c r="AO83" s="28">
        <f>Z83-'2020 Metered Customers'!Z83</f>
        <v>15.487000000000002</v>
      </c>
      <c r="AP83" s="28">
        <f>AA83-'2020 Metered Customers'!AA83</f>
        <v>14.451999999999998</v>
      </c>
      <c r="AQ83" s="28">
        <f>AB83-'2020 Metered Customers'!AB83</f>
        <v>7</v>
      </c>
    </row>
    <row r="84" spans="1:43" ht="15.4" x14ac:dyDescent="0.45">
      <c r="A84" s="4">
        <v>1</v>
      </c>
      <c r="B84" s="85">
        <v>86</v>
      </c>
      <c r="C84" s="91">
        <v>0</v>
      </c>
      <c r="D84" s="50" t="s">
        <v>32</v>
      </c>
      <c r="E84" s="5" t="s">
        <v>32</v>
      </c>
      <c r="F84" s="51" t="s">
        <v>32</v>
      </c>
      <c r="G84" s="5" t="s">
        <v>32</v>
      </c>
      <c r="H84" s="51">
        <v>6970</v>
      </c>
      <c r="I84" s="5">
        <v>14270</v>
      </c>
      <c r="J84" s="51">
        <v>37610</v>
      </c>
      <c r="K84" s="5">
        <v>36840</v>
      </c>
      <c r="L84" s="51">
        <v>37040</v>
      </c>
      <c r="M84" s="5">
        <v>12700</v>
      </c>
      <c r="N84" s="51">
        <v>2880</v>
      </c>
      <c r="O84" s="7" t="s">
        <v>32</v>
      </c>
      <c r="Q84" s="65">
        <f t="shared" si="17"/>
        <v>45</v>
      </c>
      <c r="R84" s="36">
        <f t="shared" si="18"/>
        <v>45</v>
      </c>
      <c r="S84" s="36">
        <f t="shared" si="19"/>
        <v>45</v>
      </c>
      <c r="T84" s="36">
        <f t="shared" si="20"/>
        <v>45</v>
      </c>
      <c r="U84" s="36">
        <f t="shared" si="28"/>
        <v>76.364999999999995</v>
      </c>
      <c r="V84" s="36">
        <f t="shared" si="21"/>
        <v>144.05683059046117</v>
      </c>
      <c r="W84" s="36">
        <f t="shared" si="22"/>
        <v>370.96125109773413</v>
      </c>
      <c r="X84" s="36">
        <f t="shared" si="23"/>
        <v>363.26125109773409</v>
      </c>
      <c r="Y84" s="36">
        <f t="shared" si="24"/>
        <v>365.26125109773409</v>
      </c>
      <c r="Z84" s="36">
        <f t="shared" si="25"/>
        <v>131.09089488096561</v>
      </c>
      <c r="AA84" s="36">
        <f t="shared" si="26"/>
        <v>57.96</v>
      </c>
      <c r="AB84" s="66">
        <f t="shared" si="27"/>
        <v>45</v>
      </c>
      <c r="AC84" s="28">
        <f t="shared" si="29"/>
        <v>1733.9564787646291</v>
      </c>
      <c r="AF84" s="28">
        <f>Q84-'2020 Metered Customers'!Q84</f>
        <v>7</v>
      </c>
      <c r="AG84" s="28">
        <f>R84-'2020 Metered Customers'!R84</f>
        <v>7</v>
      </c>
      <c r="AH84" s="28">
        <f>S84-'2020 Metered Customers'!S84</f>
        <v>7</v>
      </c>
      <c r="AI84" s="28">
        <f>T84-'2020 Metered Customers'!T84</f>
        <v>7</v>
      </c>
      <c r="AJ84" s="28">
        <f>U84-'2020 Metered Customers'!U84</f>
        <v>23.030999999999992</v>
      </c>
      <c r="AK84" s="28">
        <f>V84-'2020 Metered Customers'!V84</f>
        <v>61.495830590461168</v>
      </c>
      <c r="AL84" s="28">
        <f>W84-'2020 Metered Customers'!W84</f>
        <v>157.95895109773414</v>
      </c>
      <c r="AM84" s="28">
        <f>X84-'2020 Metered Customers'!X84</f>
        <v>155.9800510977341</v>
      </c>
      <c r="AN84" s="28">
        <f>Y84-'2020 Metered Customers'!Y84</f>
        <v>156.49405109773409</v>
      </c>
      <c r="AO84" s="28">
        <f>Z84-'2020 Metered Customers'!Z84</f>
        <v>55.280894880965604</v>
      </c>
      <c r="AP84" s="28">
        <f>AA84-'2020 Metered Customers'!AA84</f>
        <v>13.624000000000002</v>
      </c>
      <c r="AQ84" s="28">
        <f>AB84-'2020 Metered Customers'!AB84</f>
        <v>7</v>
      </c>
    </row>
    <row r="85" spans="1:43" ht="15.4" x14ac:dyDescent="0.45">
      <c r="A85" s="4">
        <v>1</v>
      </c>
      <c r="B85" s="85">
        <v>87</v>
      </c>
      <c r="C85" s="91">
        <v>0</v>
      </c>
      <c r="D85" s="50" t="s">
        <v>32</v>
      </c>
      <c r="E85" s="5" t="s">
        <v>32</v>
      </c>
      <c r="F85" s="51" t="s">
        <v>32</v>
      </c>
      <c r="G85" s="5" t="s">
        <v>32</v>
      </c>
      <c r="H85" s="51">
        <v>22900</v>
      </c>
      <c r="I85" s="5">
        <v>10200</v>
      </c>
      <c r="J85" s="51">
        <v>15210</v>
      </c>
      <c r="K85" s="5">
        <v>11590</v>
      </c>
      <c r="L85" s="51">
        <v>16220</v>
      </c>
      <c r="M85" s="5">
        <v>11850</v>
      </c>
      <c r="N85" s="51">
        <v>4560</v>
      </c>
      <c r="O85" s="7" t="s">
        <v>32</v>
      </c>
      <c r="Q85" s="65">
        <f t="shared" si="17"/>
        <v>45</v>
      </c>
      <c r="R85" s="36">
        <f t="shared" si="18"/>
        <v>45</v>
      </c>
      <c r="S85" s="36">
        <f t="shared" si="19"/>
        <v>45</v>
      </c>
      <c r="T85" s="36">
        <f t="shared" si="20"/>
        <v>45</v>
      </c>
      <c r="U85" s="36">
        <f t="shared" si="28"/>
        <v>148.05000000000001</v>
      </c>
      <c r="V85" s="36">
        <f t="shared" si="21"/>
        <v>110.44450043909364</v>
      </c>
      <c r="W85" s="36">
        <f t="shared" si="22"/>
        <v>151.81987490060504</v>
      </c>
      <c r="X85" s="36">
        <f t="shared" si="23"/>
        <v>121.92389574877444</v>
      </c>
      <c r="Y85" s="36">
        <f t="shared" si="24"/>
        <v>160.16101825512129</v>
      </c>
      <c r="Z85" s="36">
        <f t="shared" si="25"/>
        <v>124.07112077072912</v>
      </c>
      <c r="AA85" s="36">
        <f t="shared" si="26"/>
        <v>65.52</v>
      </c>
      <c r="AB85" s="66">
        <f t="shared" si="27"/>
        <v>45</v>
      </c>
      <c r="AC85" s="28">
        <f t="shared" si="29"/>
        <v>1106.9904101143234</v>
      </c>
      <c r="AF85" s="28">
        <f>Q85-'2020 Metered Customers'!Q85</f>
        <v>7</v>
      </c>
      <c r="AG85" s="28">
        <f>R85-'2020 Metered Customers'!R85</f>
        <v>7</v>
      </c>
      <c r="AH85" s="28">
        <f>S85-'2020 Metered Customers'!S85</f>
        <v>7</v>
      </c>
      <c r="AI85" s="28">
        <f>T85-'2020 Metered Customers'!T85</f>
        <v>7</v>
      </c>
      <c r="AJ85" s="28">
        <f>U85-'2020 Metered Customers'!U85</f>
        <v>59.670000000000016</v>
      </c>
      <c r="AK85" s="28">
        <f>V85-'2020 Metered Customers'!V85</f>
        <v>45.384500439093642</v>
      </c>
      <c r="AL85" s="28">
        <f>W85-'2020 Metered Customers'!W85</f>
        <v>65.216874900605035</v>
      </c>
      <c r="AM85" s="28">
        <f>X85-'2020 Metered Customers'!X85</f>
        <v>50.886895748774435</v>
      </c>
      <c r="AN85" s="28">
        <f>Y85-'2020 Metered Customers'!Y85</f>
        <v>69.215018255121294</v>
      </c>
      <c r="AO85" s="28">
        <f>Z85-'2020 Metered Customers'!Z85</f>
        <v>51.916120770729123</v>
      </c>
      <c r="AP85" s="28">
        <f>AA85-'2020 Metered Customers'!AA85</f>
        <v>17.488</v>
      </c>
      <c r="AQ85" s="28">
        <f>AB85-'2020 Metered Customers'!AB85</f>
        <v>7</v>
      </c>
    </row>
    <row r="86" spans="1:43" ht="15.4" x14ac:dyDescent="0.45">
      <c r="A86" s="4">
        <v>1</v>
      </c>
      <c r="B86" s="85">
        <v>88</v>
      </c>
      <c r="C86" s="91">
        <v>0</v>
      </c>
      <c r="D86" s="50" t="s">
        <v>32</v>
      </c>
      <c r="E86" s="5" t="s">
        <v>32</v>
      </c>
      <c r="F86" s="51" t="s">
        <v>32</v>
      </c>
      <c r="G86" s="5" t="s">
        <v>32</v>
      </c>
      <c r="H86" s="51">
        <v>8240</v>
      </c>
      <c r="I86" s="5">
        <v>1210</v>
      </c>
      <c r="J86" s="51">
        <v>2200</v>
      </c>
      <c r="K86" s="5">
        <v>3920</v>
      </c>
      <c r="L86" s="51">
        <v>17550</v>
      </c>
      <c r="M86" s="5">
        <v>16520</v>
      </c>
      <c r="N86" s="51">
        <v>1120</v>
      </c>
      <c r="O86" s="7" t="s">
        <v>32</v>
      </c>
      <c r="Q86" s="65">
        <f t="shared" si="17"/>
        <v>45</v>
      </c>
      <c r="R86" s="36">
        <f t="shared" si="18"/>
        <v>45</v>
      </c>
      <c r="S86" s="36">
        <f t="shared" si="19"/>
        <v>45</v>
      </c>
      <c r="T86" s="36">
        <f t="shared" si="20"/>
        <v>45</v>
      </c>
      <c r="U86" s="36">
        <f t="shared" si="28"/>
        <v>82.08</v>
      </c>
      <c r="V86" s="36">
        <f t="shared" si="21"/>
        <v>50.445</v>
      </c>
      <c r="W86" s="36">
        <f t="shared" si="22"/>
        <v>54.9</v>
      </c>
      <c r="X86" s="36">
        <f t="shared" si="23"/>
        <v>62.64</v>
      </c>
      <c r="Y86" s="36">
        <f t="shared" si="24"/>
        <v>171.14490009819718</v>
      </c>
      <c r="Z86" s="36">
        <f t="shared" si="25"/>
        <v>162.63858558814593</v>
      </c>
      <c r="AA86" s="36">
        <f t="shared" si="26"/>
        <v>50.04</v>
      </c>
      <c r="AB86" s="66">
        <f t="shared" si="27"/>
        <v>45</v>
      </c>
      <c r="AC86" s="28">
        <f t="shared" si="29"/>
        <v>858.88848568634296</v>
      </c>
      <c r="AF86" s="28">
        <f>Q86-'2020 Metered Customers'!Q86</f>
        <v>7</v>
      </c>
      <c r="AG86" s="28">
        <f>R86-'2020 Metered Customers'!R86</f>
        <v>7</v>
      </c>
      <c r="AH86" s="28">
        <f>S86-'2020 Metered Customers'!S86</f>
        <v>7</v>
      </c>
      <c r="AI86" s="28">
        <f>T86-'2020 Metered Customers'!T86</f>
        <v>7</v>
      </c>
      <c r="AJ86" s="28">
        <f>U86-'2020 Metered Customers'!U86</f>
        <v>25.951999999999998</v>
      </c>
      <c r="AK86" s="28">
        <f>V86-'2020 Metered Customers'!V86</f>
        <v>9.7830000000000013</v>
      </c>
      <c r="AL86" s="28">
        <f>W86-'2020 Metered Customers'!W86</f>
        <v>12.059999999999995</v>
      </c>
      <c r="AM86" s="28">
        <f>X86-'2020 Metered Customers'!X86</f>
        <v>16.015999999999998</v>
      </c>
      <c r="AN86" s="28">
        <f>Y86-'2020 Metered Customers'!Y86</f>
        <v>74.479900098197177</v>
      </c>
      <c r="AO86" s="28">
        <f>Z86-'2020 Metered Customers'!Z86</f>
        <v>70.402585588145939</v>
      </c>
      <c r="AP86" s="28">
        <f>AA86-'2020 Metered Customers'!AA86</f>
        <v>9.5760000000000005</v>
      </c>
      <c r="AQ86" s="28">
        <f>AB86-'2020 Metered Customers'!AB86</f>
        <v>7</v>
      </c>
    </row>
    <row r="87" spans="1:43" ht="15.4" x14ac:dyDescent="0.45">
      <c r="A87" s="4">
        <v>1</v>
      </c>
      <c r="B87" s="85">
        <v>89</v>
      </c>
      <c r="C87" s="91">
        <v>0</v>
      </c>
      <c r="D87" s="50" t="s">
        <v>32</v>
      </c>
      <c r="E87" s="5" t="s">
        <v>32</v>
      </c>
      <c r="F87" s="51" t="s">
        <v>32</v>
      </c>
      <c r="G87" s="5" t="s">
        <v>32</v>
      </c>
      <c r="H87" s="51">
        <v>380</v>
      </c>
      <c r="I87" s="5">
        <v>20</v>
      </c>
      <c r="J87" s="51" t="s">
        <v>32</v>
      </c>
      <c r="K87" s="5">
        <v>100</v>
      </c>
      <c r="L87" s="51">
        <v>1530</v>
      </c>
      <c r="M87" s="5">
        <v>1940</v>
      </c>
      <c r="N87" s="51">
        <v>1380</v>
      </c>
      <c r="O87" s="7" t="s">
        <v>32</v>
      </c>
      <c r="Q87" s="65">
        <f t="shared" si="17"/>
        <v>45</v>
      </c>
      <c r="R87" s="36">
        <f t="shared" si="18"/>
        <v>45</v>
      </c>
      <c r="S87" s="36">
        <f t="shared" si="19"/>
        <v>45</v>
      </c>
      <c r="T87" s="36">
        <f t="shared" si="20"/>
        <v>45</v>
      </c>
      <c r="U87" s="36">
        <f t="shared" si="28"/>
        <v>46.71</v>
      </c>
      <c r="V87" s="36">
        <f t="shared" si="21"/>
        <v>45.09</v>
      </c>
      <c r="W87" s="36">
        <f t="shared" si="22"/>
        <v>45</v>
      </c>
      <c r="X87" s="36">
        <f t="shared" si="23"/>
        <v>45.45</v>
      </c>
      <c r="Y87" s="36">
        <f t="shared" si="24"/>
        <v>51.884999999999998</v>
      </c>
      <c r="Z87" s="36">
        <f t="shared" si="25"/>
        <v>53.730000000000004</v>
      </c>
      <c r="AA87" s="36">
        <f t="shared" si="26"/>
        <v>51.21</v>
      </c>
      <c r="AB87" s="66">
        <f t="shared" si="27"/>
        <v>45</v>
      </c>
      <c r="AC87" s="28">
        <f t="shared" si="29"/>
        <v>564.07500000000005</v>
      </c>
      <c r="AF87" s="28">
        <f>Q87-'2020 Metered Customers'!Q87</f>
        <v>7</v>
      </c>
      <c r="AG87" s="28">
        <f>R87-'2020 Metered Customers'!R87</f>
        <v>7</v>
      </c>
      <c r="AH87" s="28">
        <f>S87-'2020 Metered Customers'!S87</f>
        <v>7</v>
      </c>
      <c r="AI87" s="28">
        <f>T87-'2020 Metered Customers'!T87</f>
        <v>7</v>
      </c>
      <c r="AJ87" s="28">
        <f>U87-'2020 Metered Customers'!U87</f>
        <v>7.8740000000000023</v>
      </c>
      <c r="AK87" s="28">
        <f>V87-'2020 Metered Customers'!V87</f>
        <v>7.0460000000000065</v>
      </c>
      <c r="AL87" s="28">
        <f>W87-'2020 Metered Customers'!W87</f>
        <v>7</v>
      </c>
      <c r="AM87" s="28">
        <f>X87-'2020 Metered Customers'!X87</f>
        <v>7.230000000000004</v>
      </c>
      <c r="AN87" s="28">
        <f>Y87-'2020 Metered Customers'!Y87</f>
        <v>10.518999999999998</v>
      </c>
      <c r="AO87" s="28">
        <f>Z87-'2020 Metered Customers'!Z87</f>
        <v>11.462000000000003</v>
      </c>
      <c r="AP87" s="28">
        <f>AA87-'2020 Metered Customers'!AA87</f>
        <v>10.173999999999999</v>
      </c>
      <c r="AQ87" s="28">
        <f>AB87-'2020 Metered Customers'!AB87</f>
        <v>7</v>
      </c>
    </row>
    <row r="88" spans="1:43" ht="15.4" x14ac:dyDescent="0.45">
      <c r="A88" s="4">
        <v>1</v>
      </c>
      <c r="B88" s="85">
        <v>90</v>
      </c>
      <c r="C88" s="91">
        <v>0</v>
      </c>
      <c r="D88" s="50" t="s">
        <v>32</v>
      </c>
      <c r="E88" s="5" t="s">
        <v>32</v>
      </c>
      <c r="F88" s="51" t="s">
        <v>32</v>
      </c>
      <c r="G88" s="5" t="s">
        <v>32</v>
      </c>
      <c r="H88" s="51">
        <v>24750</v>
      </c>
      <c r="I88" s="5">
        <v>9980</v>
      </c>
      <c r="J88" s="51">
        <v>17600</v>
      </c>
      <c r="K88" s="5">
        <v>21130</v>
      </c>
      <c r="L88" s="51">
        <v>39910</v>
      </c>
      <c r="M88" s="5">
        <v>22310</v>
      </c>
      <c r="N88" s="51">
        <v>2490</v>
      </c>
      <c r="O88" s="7" t="s">
        <v>32</v>
      </c>
      <c r="Q88" s="65">
        <f t="shared" si="17"/>
        <v>45</v>
      </c>
      <c r="R88" s="36">
        <f t="shared" si="18"/>
        <v>45</v>
      </c>
      <c r="S88" s="36">
        <f t="shared" si="19"/>
        <v>45</v>
      </c>
      <c r="T88" s="36">
        <f t="shared" si="20"/>
        <v>45</v>
      </c>
      <c r="U88" s="36">
        <f t="shared" si="28"/>
        <v>156.375</v>
      </c>
      <c r="V88" s="36">
        <f t="shared" si="21"/>
        <v>108.62761772820892</v>
      </c>
      <c r="W88" s="36">
        <f t="shared" si="22"/>
        <v>171.55782798703461</v>
      </c>
      <c r="X88" s="36">
        <f t="shared" si="23"/>
        <v>206.16125109773412</v>
      </c>
      <c r="Y88" s="36">
        <f t="shared" si="24"/>
        <v>393.96125109773413</v>
      </c>
      <c r="Z88" s="36">
        <f t="shared" si="25"/>
        <v>217.96125109773411</v>
      </c>
      <c r="AA88" s="36">
        <f t="shared" si="26"/>
        <v>56.204999999999998</v>
      </c>
      <c r="AB88" s="66">
        <f t="shared" si="27"/>
        <v>45</v>
      </c>
      <c r="AC88" s="28">
        <f t="shared" si="29"/>
        <v>1535.8491990084458</v>
      </c>
      <c r="AF88" s="28">
        <f>Q88-'2020 Metered Customers'!Q88</f>
        <v>7</v>
      </c>
      <c r="AG88" s="28">
        <f>R88-'2020 Metered Customers'!R88</f>
        <v>7</v>
      </c>
      <c r="AH88" s="28">
        <f>S88-'2020 Metered Customers'!S88</f>
        <v>7</v>
      </c>
      <c r="AI88" s="28">
        <f>T88-'2020 Metered Customers'!T88</f>
        <v>7</v>
      </c>
      <c r="AJ88" s="28">
        <f>U88-'2020 Metered Customers'!U88</f>
        <v>63.924999999999997</v>
      </c>
      <c r="AK88" s="28">
        <f>V88-'2020 Metered Customers'!V88</f>
        <v>44.513617728208914</v>
      </c>
      <c r="AL88" s="28">
        <f>W88-'2020 Metered Customers'!W88</f>
        <v>74.677827987034618</v>
      </c>
      <c r="AM88" s="28">
        <f>X88-'2020 Metered Customers'!X88</f>
        <v>94.102251097734126</v>
      </c>
      <c r="AN88" s="28">
        <f>Y88-'2020 Metered Customers'!Y88</f>
        <v>163.86995109773414</v>
      </c>
      <c r="AO88" s="28">
        <f>Z88-'2020 Metered Customers'!Z88</f>
        <v>100.8282510977341</v>
      </c>
      <c r="AP88" s="28">
        <f>AA88-'2020 Metered Customers'!AA88</f>
        <v>12.726999999999997</v>
      </c>
      <c r="AQ88" s="28">
        <f>AB88-'2020 Metered Customers'!AB88</f>
        <v>7</v>
      </c>
    </row>
    <row r="89" spans="1:43" ht="15.4" x14ac:dyDescent="0.45">
      <c r="A89" s="4">
        <v>1</v>
      </c>
      <c r="B89" s="85">
        <v>91</v>
      </c>
      <c r="C89" s="91">
        <v>0</v>
      </c>
      <c r="D89" s="50" t="s">
        <v>32</v>
      </c>
      <c r="E89" s="5" t="s">
        <v>32</v>
      </c>
      <c r="F89" s="51" t="s">
        <v>32</v>
      </c>
      <c r="G89" s="5" t="s">
        <v>32</v>
      </c>
      <c r="H89" s="51">
        <v>5670</v>
      </c>
      <c r="I89" s="5">
        <v>1440</v>
      </c>
      <c r="J89" s="51">
        <v>2700</v>
      </c>
      <c r="K89" s="5">
        <v>2180</v>
      </c>
      <c r="L89" s="51">
        <v>2880</v>
      </c>
      <c r="M89" s="5">
        <v>1490</v>
      </c>
      <c r="N89" s="51">
        <v>1970</v>
      </c>
      <c r="O89" s="7" t="s">
        <v>32</v>
      </c>
      <c r="Q89" s="65">
        <f t="shared" si="17"/>
        <v>45</v>
      </c>
      <c r="R89" s="36">
        <f t="shared" si="18"/>
        <v>45</v>
      </c>
      <c r="S89" s="36">
        <f t="shared" si="19"/>
        <v>45</v>
      </c>
      <c r="T89" s="36">
        <f t="shared" si="20"/>
        <v>45</v>
      </c>
      <c r="U89" s="36">
        <f t="shared" si="28"/>
        <v>70.515000000000001</v>
      </c>
      <c r="V89" s="36">
        <f t="shared" si="21"/>
        <v>51.48</v>
      </c>
      <c r="W89" s="36">
        <f t="shared" si="22"/>
        <v>57.15</v>
      </c>
      <c r="X89" s="36">
        <f t="shared" si="23"/>
        <v>54.81</v>
      </c>
      <c r="Y89" s="36">
        <f t="shared" si="24"/>
        <v>57.96</v>
      </c>
      <c r="Z89" s="36">
        <f t="shared" si="25"/>
        <v>51.704999999999998</v>
      </c>
      <c r="AA89" s="36">
        <f t="shared" si="26"/>
        <v>53.865000000000002</v>
      </c>
      <c r="AB89" s="66">
        <f t="shared" si="27"/>
        <v>45</v>
      </c>
      <c r="AC89" s="28">
        <f t="shared" si="29"/>
        <v>622.48500000000001</v>
      </c>
      <c r="AF89" s="28">
        <f>Q89-'2020 Metered Customers'!Q89</f>
        <v>7</v>
      </c>
      <c r="AG89" s="28">
        <f>R89-'2020 Metered Customers'!R89</f>
        <v>7</v>
      </c>
      <c r="AH89" s="28">
        <f>S89-'2020 Metered Customers'!S89</f>
        <v>7</v>
      </c>
      <c r="AI89" s="28">
        <f>T89-'2020 Metered Customers'!T89</f>
        <v>7</v>
      </c>
      <c r="AJ89" s="28">
        <f>U89-'2020 Metered Customers'!U89</f>
        <v>20.040999999999997</v>
      </c>
      <c r="AK89" s="28">
        <f>V89-'2020 Metered Customers'!V89</f>
        <v>10.311999999999998</v>
      </c>
      <c r="AL89" s="28">
        <f>W89-'2020 Metered Customers'!W89</f>
        <v>13.21</v>
      </c>
      <c r="AM89" s="28">
        <f>X89-'2020 Metered Customers'!X89</f>
        <v>12.014000000000003</v>
      </c>
      <c r="AN89" s="28">
        <f>Y89-'2020 Metered Customers'!Y89</f>
        <v>13.624000000000002</v>
      </c>
      <c r="AO89" s="28">
        <f>Z89-'2020 Metered Customers'!Z89</f>
        <v>10.427</v>
      </c>
      <c r="AP89" s="28">
        <f>AA89-'2020 Metered Customers'!AA89</f>
        <v>11.530999999999999</v>
      </c>
      <c r="AQ89" s="28">
        <f>AB89-'2020 Metered Customers'!AB89</f>
        <v>7</v>
      </c>
    </row>
    <row r="90" spans="1:43" ht="15.4" x14ac:dyDescent="0.45">
      <c r="A90" s="4">
        <v>1</v>
      </c>
      <c r="B90" s="85">
        <v>92</v>
      </c>
      <c r="C90" s="91">
        <v>0</v>
      </c>
      <c r="D90" s="50" t="s">
        <v>32</v>
      </c>
      <c r="E90" s="5" t="s">
        <v>32</v>
      </c>
      <c r="F90" s="51" t="s">
        <v>32</v>
      </c>
      <c r="G90" s="5" t="s">
        <v>32</v>
      </c>
      <c r="H90" s="51">
        <v>3830</v>
      </c>
      <c r="I90" s="5">
        <v>5960</v>
      </c>
      <c r="J90" s="51">
        <v>50200</v>
      </c>
      <c r="K90" s="5">
        <v>32870</v>
      </c>
      <c r="L90" s="51">
        <v>42470</v>
      </c>
      <c r="M90" s="5">
        <v>21820</v>
      </c>
      <c r="N90" s="51">
        <v>490</v>
      </c>
      <c r="O90" s="7" t="s">
        <v>32</v>
      </c>
      <c r="Q90" s="65">
        <f t="shared" si="17"/>
        <v>45</v>
      </c>
      <c r="R90" s="36">
        <f t="shared" si="18"/>
        <v>45</v>
      </c>
      <c r="S90" s="36">
        <f t="shared" si="19"/>
        <v>45</v>
      </c>
      <c r="T90" s="36">
        <f t="shared" si="20"/>
        <v>45</v>
      </c>
      <c r="U90" s="36">
        <f t="shared" si="28"/>
        <v>62.234999999999999</v>
      </c>
      <c r="V90" s="36">
        <f t="shared" si="21"/>
        <v>75.428215465678832</v>
      </c>
      <c r="W90" s="36">
        <f t="shared" si="22"/>
        <v>496.86125109773411</v>
      </c>
      <c r="X90" s="36">
        <f t="shared" si="23"/>
        <v>323.5612510977341</v>
      </c>
      <c r="Y90" s="36">
        <f t="shared" si="24"/>
        <v>419.5612510977341</v>
      </c>
      <c r="Z90" s="36">
        <f t="shared" si="25"/>
        <v>213.0612510977341</v>
      </c>
      <c r="AA90" s="36">
        <f t="shared" si="26"/>
        <v>47.204999999999998</v>
      </c>
      <c r="AB90" s="66">
        <f t="shared" si="27"/>
        <v>45</v>
      </c>
      <c r="AC90" s="28">
        <f t="shared" si="29"/>
        <v>1862.9132198566153</v>
      </c>
      <c r="AF90" s="28">
        <f>Q90-'2020 Metered Customers'!Q90</f>
        <v>7</v>
      </c>
      <c r="AG90" s="28">
        <f>R90-'2020 Metered Customers'!R90</f>
        <v>7</v>
      </c>
      <c r="AH90" s="28">
        <f>S90-'2020 Metered Customers'!S90</f>
        <v>7</v>
      </c>
      <c r="AI90" s="28">
        <f>T90-'2020 Metered Customers'!T90</f>
        <v>7</v>
      </c>
      <c r="AJ90" s="28">
        <f>U90-'2020 Metered Customers'!U90</f>
        <v>15.808999999999997</v>
      </c>
      <c r="AK90" s="28">
        <f>V90-'2020 Metered Customers'!V90</f>
        <v>24.31621546567883</v>
      </c>
      <c r="AL90" s="28">
        <f>W90-'2020 Metered Customers'!W90</f>
        <v>190.31525109773412</v>
      </c>
      <c r="AM90" s="28">
        <f>X90-'2020 Metered Customers'!X90</f>
        <v>145.77715109773411</v>
      </c>
      <c r="AN90" s="28">
        <f>Y90-'2020 Metered Customers'!Y90</f>
        <v>170.4491510977341</v>
      </c>
      <c r="AO90" s="28">
        <f>Z90-'2020 Metered Customers'!Z90</f>
        <v>98.03525109773409</v>
      </c>
      <c r="AP90" s="28">
        <f>AA90-'2020 Metered Customers'!AA90</f>
        <v>8.1269999999999953</v>
      </c>
      <c r="AQ90" s="28">
        <f>AB90-'2020 Metered Customers'!AB90</f>
        <v>7</v>
      </c>
    </row>
    <row r="91" spans="1:43" ht="15.4" x14ac:dyDescent="0.45">
      <c r="A91" s="4">
        <v>1</v>
      </c>
      <c r="B91" s="85">
        <v>93</v>
      </c>
      <c r="C91" s="91">
        <v>0</v>
      </c>
      <c r="D91" s="50" t="s">
        <v>32</v>
      </c>
      <c r="E91" s="5" t="s">
        <v>32</v>
      </c>
      <c r="F91" s="51" t="s">
        <v>32</v>
      </c>
      <c r="G91" s="5" t="s">
        <v>32</v>
      </c>
      <c r="H91" s="51">
        <v>3680</v>
      </c>
      <c r="I91" s="5">
        <v>2360</v>
      </c>
      <c r="J91" s="51">
        <v>1440</v>
      </c>
      <c r="K91" s="5">
        <v>130</v>
      </c>
      <c r="L91" s="51">
        <v>3040</v>
      </c>
      <c r="M91" s="5">
        <v>3980</v>
      </c>
      <c r="N91" s="51">
        <v>2680</v>
      </c>
      <c r="O91" s="7" t="s">
        <v>32</v>
      </c>
      <c r="Q91" s="65">
        <f t="shared" si="17"/>
        <v>45</v>
      </c>
      <c r="R91" s="36">
        <f t="shared" si="18"/>
        <v>45</v>
      </c>
      <c r="S91" s="36">
        <f t="shared" si="19"/>
        <v>45</v>
      </c>
      <c r="T91" s="36">
        <f t="shared" si="20"/>
        <v>45</v>
      </c>
      <c r="U91" s="36">
        <f t="shared" si="28"/>
        <v>61.56</v>
      </c>
      <c r="V91" s="36">
        <f t="shared" si="21"/>
        <v>55.62</v>
      </c>
      <c r="W91" s="36">
        <f t="shared" si="22"/>
        <v>51.48</v>
      </c>
      <c r="X91" s="36">
        <f t="shared" si="23"/>
        <v>45.585000000000001</v>
      </c>
      <c r="Y91" s="36">
        <f t="shared" si="24"/>
        <v>58.68</v>
      </c>
      <c r="Z91" s="36">
        <f t="shared" si="25"/>
        <v>62.91</v>
      </c>
      <c r="AA91" s="36">
        <f t="shared" si="26"/>
        <v>57.06</v>
      </c>
      <c r="AB91" s="66">
        <f t="shared" si="27"/>
        <v>45</v>
      </c>
      <c r="AC91" s="28">
        <f t="shared" si="29"/>
        <v>617.89499999999998</v>
      </c>
      <c r="AF91" s="28">
        <f>Q91-'2020 Metered Customers'!Q91</f>
        <v>7</v>
      </c>
      <c r="AG91" s="28">
        <f>R91-'2020 Metered Customers'!R91</f>
        <v>7</v>
      </c>
      <c r="AH91" s="28">
        <f>S91-'2020 Metered Customers'!S91</f>
        <v>7</v>
      </c>
      <c r="AI91" s="28">
        <f>T91-'2020 Metered Customers'!T91</f>
        <v>7</v>
      </c>
      <c r="AJ91" s="28">
        <f>U91-'2020 Metered Customers'!U91</f>
        <v>15.463999999999999</v>
      </c>
      <c r="AK91" s="28">
        <f>V91-'2020 Metered Customers'!V91</f>
        <v>12.427999999999997</v>
      </c>
      <c r="AL91" s="28">
        <f>W91-'2020 Metered Customers'!W91</f>
        <v>10.311999999999998</v>
      </c>
      <c r="AM91" s="28">
        <f>X91-'2020 Metered Customers'!X91</f>
        <v>7.2989999999999995</v>
      </c>
      <c r="AN91" s="28">
        <f>Y91-'2020 Metered Customers'!Y91</f>
        <v>13.991999999999997</v>
      </c>
      <c r="AO91" s="28">
        <f>Z91-'2020 Metered Customers'!Z91</f>
        <v>16.153999999999996</v>
      </c>
      <c r="AP91" s="28">
        <f>AA91-'2020 Metered Customers'!AA91</f>
        <v>13.164000000000001</v>
      </c>
      <c r="AQ91" s="28">
        <f>AB91-'2020 Metered Customers'!AB91</f>
        <v>7</v>
      </c>
    </row>
    <row r="92" spans="1:43" ht="15.4" x14ac:dyDescent="0.45">
      <c r="A92" s="4">
        <v>1</v>
      </c>
      <c r="B92" s="85">
        <v>94</v>
      </c>
      <c r="C92" s="91">
        <v>0</v>
      </c>
      <c r="D92" s="50" t="s">
        <v>32</v>
      </c>
      <c r="E92" s="5" t="s">
        <v>32</v>
      </c>
      <c r="F92" s="51" t="s">
        <v>32</v>
      </c>
      <c r="G92" s="5" t="s">
        <v>32</v>
      </c>
      <c r="H92" s="51">
        <v>18040</v>
      </c>
      <c r="I92" s="5">
        <v>4140</v>
      </c>
      <c r="J92" s="51">
        <v>12700</v>
      </c>
      <c r="K92" s="5">
        <v>8370</v>
      </c>
      <c r="L92" s="51">
        <v>9430</v>
      </c>
      <c r="M92" s="5">
        <v>12270</v>
      </c>
      <c r="N92" s="51">
        <v>8290</v>
      </c>
      <c r="O92" s="7" t="s">
        <v>32</v>
      </c>
      <c r="Q92" s="65">
        <f t="shared" si="17"/>
        <v>45</v>
      </c>
      <c r="R92" s="36">
        <f t="shared" si="18"/>
        <v>45</v>
      </c>
      <c r="S92" s="36">
        <f t="shared" si="19"/>
        <v>45</v>
      </c>
      <c r="T92" s="36">
        <f t="shared" si="20"/>
        <v>45</v>
      </c>
      <c r="U92" s="36">
        <f t="shared" si="28"/>
        <v>126.17999999999999</v>
      </c>
      <c r="V92" s="36">
        <f t="shared" si="21"/>
        <v>63.629999999999995</v>
      </c>
      <c r="W92" s="36">
        <f t="shared" si="22"/>
        <v>131.09089488096561</v>
      </c>
      <c r="X92" s="36">
        <f t="shared" si="23"/>
        <v>95.33133970764338</v>
      </c>
      <c r="Y92" s="36">
        <f t="shared" si="24"/>
        <v>104.08541095099709</v>
      </c>
      <c r="Z92" s="36">
        <f t="shared" si="25"/>
        <v>127.53971503696363</v>
      </c>
      <c r="AA92" s="36">
        <f t="shared" si="26"/>
        <v>94.670655085503483</v>
      </c>
      <c r="AB92" s="66">
        <f t="shared" si="27"/>
        <v>45</v>
      </c>
      <c r="AC92" s="28">
        <f t="shared" si="29"/>
        <v>967.52801566207336</v>
      </c>
      <c r="AF92" s="28">
        <f>Q92-'2020 Metered Customers'!Q92</f>
        <v>7</v>
      </c>
      <c r="AG92" s="28">
        <f>R92-'2020 Metered Customers'!R92</f>
        <v>7</v>
      </c>
      <c r="AH92" s="28">
        <f>S92-'2020 Metered Customers'!S92</f>
        <v>7</v>
      </c>
      <c r="AI92" s="28">
        <f>T92-'2020 Metered Customers'!T92</f>
        <v>7</v>
      </c>
      <c r="AJ92" s="28">
        <f>U92-'2020 Metered Customers'!U92</f>
        <v>48.49199999999999</v>
      </c>
      <c r="AK92" s="28">
        <f>V92-'2020 Metered Customers'!V92</f>
        <v>16.521999999999991</v>
      </c>
      <c r="AL92" s="28">
        <f>W92-'2020 Metered Customers'!W92</f>
        <v>55.280894880965604</v>
      </c>
      <c r="AM92" s="28">
        <f>X92-'2020 Metered Customers'!X92</f>
        <v>38.140339707643378</v>
      </c>
      <c r="AN92" s="28">
        <f>Y92-'2020 Metered Customers'!Y92</f>
        <v>42.336410950997085</v>
      </c>
      <c r="AO92" s="28">
        <f>Z92-'2020 Metered Customers'!Z92</f>
        <v>53.578715036963629</v>
      </c>
      <c r="AP92" s="28">
        <f>AA92-'2020 Metered Customers'!AA92</f>
        <v>37.823655085503482</v>
      </c>
      <c r="AQ92" s="28">
        <f>AB92-'2020 Metered Customers'!AB92</f>
        <v>7</v>
      </c>
    </row>
    <row r="93" spans="1:43" ht="15.4" x14ac:dyDescent="0.45">
      <c r="A93" s="4">
        <v>1</v>
      </c>
      <c r="B93" s="85">
        <v>95</v>
      </c>
      <c r="C93" s="91">
        <v>0</v>
      </c>
      <c r="D93" s="50" t="s">
        <v>32</v>
      </c>
      <c r="E93" s="5" t="s">
        <v>32</v>
      </c>
      <c r="F93" s="51" t="s">
        <v>32</v>
      </c>
      <c r="G93" s="5" t="s">
        <v>32</v>
      </c>
      <c r="H93" s="51">
        <v>43790</v>
      </c>
      <c r="I93" s="5">
        <v>11480</v>
      </c>
      <c r="J93" s="51">
        <v>30270</v>
      </c>
      <c r="K93" s="5">
        <v>36570</v>
      </c>
      <c r="L93" s="51">
        <v>43090</v>
      </c>
      <c r="M93" s="5">
        <v>40550</v>
      </c>
      <c r="N93" s="51">
        <v>15970</v>
      </c>
      <c r="O93" s="7" t="s">
        <v>32</v>
      </c>
      <c r="Q93" s="65">
        <f t="shared" si="17"/>
        <v>45</v>
      </c>
      <c r="R93" s="36">
        <f t="shared" si="18"/>
        <v>45</v>
      </c>
      <c r="S93" s="36">
        <f t="shared" si="19"/>
        <v>45</v>
      </c>
      <c r="T93" s="36">
        <f t="shared" si="20"/>
        <v>45</v>
      </c>
      <c r="U93" s="36">
        <f t="shared" si="28"/>
        <v>312.67830062510956</v>
      </c>
      <c r="V93" s="36">
        <f t="shared" si="21"/>
        <v>121.01545439333209</v>
      </c>
      <c r="W93" s="36">
        <f t="shared" si="22"/>
        <v>297.5612510977341</v>
      </c>
      <c r="X93" s="36">
        <f t="shared" si="23"/>
        <v>360.5612510977341</v>
      </c>
      <c r="Y93" s="36">
        <f t="shared" si="24"/>
        <v>425.76125109773409</v>
      </c>
      <c r="Z93" s="36">
        <f t="shared" si="25"/>
        <v>400.36125109773411</v>
      </c>
      <c r="AA93" s="36">
        <f t="shared" si="26"/>
        <v>158.09637881093411</v>
      </c>
      <c r="AB93" s="66">
        <f t="shared" si="27"/>
        <v>45</v>
      </c>
      <c r="AC93" s="28">
        <f t="shared" si="29"/>
        <v>2301.0351382203125</v>
      </c>
      <c r="AF93" s="28">
        <f>Q93-'2020 Metered Customers'!Q93</f>
        <v>7</v>
      </c>
      <c r="AG93" s="28">
        <f>R93-'2020 Metered Customers'!R93</f>
        <v>7</v>
      </c>
      <c r="AH93" s="28">
        <f>S93-'2020 Metered Customers'!S93</f>
        <v>7</v>
      </c>
      <c r="AI93" s="28">
        <f>T93-'2020 Metered Customers'!T93</f>
        <v>7</v>
      </c>
      <c r="AJ93" s="28">
        <f>U93-'2020 Metered Customers'!U93</f>
        <v>170.38130062510956</v>
      </c>
      <c r="AK93" s="28">
        <f>V93-'2020 Metered Customers'!V93</f>
        <v>50.451454393332099</v>
      </c>
      <c r="AL93" s="28">
        <f>W93-'2020 Metered Customers'!W93</f>
        <v>139.09515109773412</v>
      </c>
      <c r="AM93" s="28">
        <f>X93-'2020 Metered Customers'!X93</f>
        <v>155.28615109773409</v>
      </c>
      <c r="AN93" s="28">
        <f>Y93-'2020 Metered Customers'!Y93</f>
        <v>172.0425510977341</v>
      </c>
      <c r="AO93" s="28">
        <f>Z93-'2020 Metered Customers'!Z93</f>
        <v>165.51475109773412</v>
      </c>
      <c r="AP93" s="28">
        <f>AA93-'2020 Metered Customers'!AA93</f>
        <v>68.225378810934103</v>
      </c>
      <c r="AQ93" s="28">
        <f>AB93-'2020 Metered Customers'!AB93</f>
        <v>7</v>
      </c>
    </row>
    <row r="94" spans="1:43" ht="15.4" x14ac:dyDescent="0.45">
      <c r="A94" s="4">
        <v>1</v>
      </c>
      <c r="B94" s="85">
        <v>96</v>
      </c>
      <c r="C94" s="91">
        <v>0</v>
      </c>
      <c r="D94" s="50" t="s">
        <v>32</v>
      </c>
      <c r="E94" s="5" t="s">
        <v>32</v>
      </c>
      <c r="F94" s="51" t="s">
        <v>32</v>
      </c>
      <c r="G94" s="5" t="s">
        <v>32</v>
      </c>
      <c r="H94" s="51">
        <v>4760</v>
      </c>
      <c r="I94" s="5">
        <v>4580</v>
      </c>
      <c r="J94" s="51">
        <v>2920</v>
      </c>
      <c r="K94" s="5">
        <v>1050</v>
      </c>
      <c r="L94" s="51">
        <v>3100</v>
      </c>
      <c r="M94" s="5">
        <v>2250</v>
      </c>
      <c r="N94" s="51">
        <v>1630</v>
      </c>
      <c r="O94" s="7" t="s">
        <v>32</v>
      </c>
      <c r="Q94" s="65">
        <f t="shared" si="17"/>
        <v>45</v>
      </c>
      <c r="R94" s="36">
        <f t="shared" si="18"/>
        <v>45</v>
      </c>
      <c r="S94" s="36">
        <f t="shared" si="19"/>
        <v>45</v>
      </c>
      <c r="T94" s="36">
        <f t="shared" si="20"/>
        <v>45</v>
      </c>
      <c r="U94" s="36">
        <f t="shared" si="28"/>
        <v>66.42</v>
      </c>
      <c r="V94" s="36">
        <f t="shared" si="21"/>
        <v>65.61</v>
      </c>
      <c r="W94" s="36">
        <f t="shared" si="22"/>
        <v>58.14</v>
      </c>
      <c r="X94" s="36">
        <f t="shared" si="23"/>
        <v>49.725000000000001</v>
      </c>
      <c r="Y94" s="36">
        <f t="shared" si="24"/>
        <v>58.95</v>
      </c>
      <c r="Z94" s="36">
        <f t="shared" si="25"/>
        <v>55.125</v>
      </c>
      <c r="AA94" s="36">
        <f t="shared" si="26"/>
        <v>52.335000000000001</v>
      </c>
      <c r="AB94" s="66">
        <f t="shared" si="27"/>
        <v>45</v>
      </c>
      <c r="AC94" s="28">
        <f t="shared" si="29"/>
        <v>631.30500000000006</v>
      </c>
      <c r="AF94" s="28">
        <f>Q94-'2020 Metered Customers'!Q94</f>
        <v>7</v>
      </c>
      <c r="AG94" s="28">
        <f>R94-'2020 Metered Customers'!R94</f>
        <v>7</v>
      </c>
      <c r="AH94" s="28">
        <f>S94-'2020 Metered Customers'!S94</f>
        <v>7</v>
      </c>
      <c r="AI94" s="28">
        <f>T94-'2020 Metered Customers'!T94</f>
        <v>7</v>
      </c>
      <c r="AJ94" s="28">
        <f>U94-'2020 Metered Customers'!U94</f>
        <v>17.948</v>
      </c>
      <c r="AK94" s="28">
        <f>V94-'2020 Metered Customers'!V94</f>
        <v>17.533999999999999</v>
      </c>
      <c r="AL94" s="28">
        <f>W94-'2020 Metered Customers'!W94</f>
        <v>13.716000000000001</v>
      </c>
      <c r="AM94" s="28">
        <f>X94-'2020 Metered Customers'!X94</f>
        <v>9.4149999999999991</v>
      </c>
      <c r="AN94" s="28">
        <f>Y94-'2020 Metered Customers'!Y94</f>
        <v>14.130000000000003</v>
      </c>
      <c r="AO94" s="28">
        <f>Z94-'2020 Metered Customers'!Z94</f>
        <v>12.174999999999997</v>
      </c>
      <c r="AP94" s="28">
        <f>AA94-'2020 Metered Customers'!AA94</f>
        <v>10.749000000000002</v>
      </c>
      <c r="AQ94" s="28">
        <f>AB94-'2020 Metered Customers'!AB94</f>
        <v>7</v>
      </c>
    </row>
    <row r="95" spans="1:43" ht="15.4" x14ac:dyDescent="0.45">
      <c r="A95" s="4">
        <v>1</v>
      </c>
      <c r="B95" s="85">
        <v>155</v>
      </c>
      <c r="C95" s="91">
        <v>0</v>
      </c>
      <c r="D95" s="50" t="s">
        <v>32</v>
      </c>
      <c r="E95" s="5" t="s">
        <v>32</v>
      </c>
      <c r="F95" s="51" t="s">
        <v>32</v>
      </c>
      <c r="G95" s="5" t="s">
        <v>32</v>
      </c>
      <c r="H95" s="51">
        <v>5770</v>
      </c>
      <c r="I95" s="5">
        <v>5230</v>
      </c>
      <c r="J95" s="51">
        <v>73810</v>
      </c>
      <c r="K95" s="5">
        <v>10920</v>
      </c>
      <c r="L95" s="51">
        <v>8040</v>
      </c>
      <c r="M95" s="5">
        <v>7210</v>
      </c>
      <c r="N95" s="51">
        <v>2820</v>
      </c>
      <c r="O95" s="7" t="s">
        <v>32</v>
      </c>
      <c r="Q95" s="65">
        <f t="shared" si="17"/>
        <v>45</v>
      </c>
      <c r="R95" s="36">
        <f t="shared" si="18"/>
        <v>45</v>
      </c>
      <c r="S95" s="36">
        <f t="shared" si="19"/>
        <v>45</v>
      </c>
      <c r="T95" s="36">
        <f t="shared" si="20"/>
        <v>45</v>
      </c>
      <c r="U95" s="36">
        <f t="shared" si="28"/>
        <v>70.965000000000003</v>
      </c>
      <c r="V95" s="36">
        <f t="shared" si="21"/>
        <v>69.399468288652216</v>
      </c>
      <c r="W95" s="36">
        <f t="shared" si="22"/>
        <v>732.96125109773413</v>
      </c>
      <c r="X95" s="36">
        <f t="shared" si="23"/>
        <v>116.39066203835277</v>
      </c>
      <c r="Y95" s="36">
        <f t="shared" si="24"/>
        <v>92.60601564131629</v>
      </c>
      <c r="Z95" s="36">
        <f t="shared" si="25"/>
        <v>85.751412686614799</v>
      </c>
      <c r="AA95" s="36">
        <f t="shared" si="26"/>
        <v>57.69</v>
      </c>
      <c r="AB95" s="66">
        <f t="shared" si="27"/>
        <v>45</v>
      </c>
      <c r="AC95" s="28">
        <f t="shared" si="29"/>
        <v>1450.7638097526706</v>
      </c>
      <c r="AF95" s="28">
        <f>Q95-'2020 Metered Customers'!Q95</f>
        <v>7</v>
      </c>
      <c r="AG95" s="28">
        <f>R95-'2020 Metered Customers'!R95</f>
        <v>7</v>
      </c>
      <c r="AH95" s="28">
        <f>S95-'2020 Metered Customers'!S95</f>
        <v>7</v>
      </c>
      <c r="AI95" s="28">
        <f>T95-'2020 Metered Customers'!T95</f>
        <v>7</v>
      </c>
      <c r="AJ95" s="28">
        <f>U95-'2020 Metered Customers'!U95</f>
        <v>20.271000000000001</v>
      </c>
      <c r="AK95" s="28">
        <f>V95-'2020 Metered Customers'!V95</f>
        <v>19.893468288652215</v>
      </c>
      <c r="AL95" s="28">
        <f>W95-'2020 Metered Customers'!W95</f>
        <v>250.99295109773414</v>
      </c>
      <c r="AM95" s="28">
        <f>X95-'2020 Metered Customers'!X95</f>
        <v>48.234662038352766</v>
      </c>
      <c r="AN95" s="28">
        <f>Y95-'2020 Metered Customers'!Y95</f>
        <v>36.834015641316292</v>
      </c>
      <c r="AO95" s="28">
        <f>Z95-'2020 Metered Customers'!Z95</f>
        <v>31.889412686614797</v>
      </c>
      <c r="AP95" s="28">
        <f>AA95-'2020 Metered Customers'!AA95</f>
        <v>13.485999999999997</v>
      </c>
      <c r="AQ95" s="28">
        <f>AB95-'2020 Metered Customers'!AB95</f>
        <v>7</v>
      </c>
    </row>
    <row r="96" spans="1:43" ht="15.4" x14ac:dyDescent="0.45">
      <c r="A96" s="4">
        <v>1</v>
      </c>
      <c r="B96" s="85">
        <v>156</v>
      </c>
      <c r="C96" s="91">
        <v>0</v>
      </c>
      <c r="D96" s="50" t="s">
        <v>32</v>
      </c>
      <c r="E96" s="5" t="s">
        <v>32</v>
      </c>
      <c r="F96" s="51" t="s">
        <v>32</v>
      </c>
      <c r="G96" s="5" t="s">
        <v>32</v>
      </c>
      <c r="H96" s="51">
        <v>3700</v>
      </c>
      <c r="I96" s="5">
        <v>29750</v>
      </c>
      <c r="J96" s="51">
        <v>21030</v>
      </c>
      <c r="K96" s="5">
        <v>31400</v>
      </c>
      <c r="L96" s="51">
        <v>35730</v>
      </c>
      <c r="M96" s="5">
        <v>28100</v>
      </c>
      <c r="N96" s="51">
        <v>15540</v>
      </c>
      <c r="O96" s="7" t="s">
        <v>32</v>
      </c>
      <c r="Q96" s="65">
        <f t="shared" si="17"/>
        <v>45</v>
      </c>
      <c r="R96" s="36">
        <f t="shared" si="18"/>
        <v>45</v>
      </c>
      <c r="S96" s="36">
        <f t="shared" si="19"/>
        <v>45</v>
      </c>
      <c r="T96" s="36">
        <f t="shared" si="20"/>
        <v>45</v>
      </c>
      <c r="U96" s="36">
        <f t="shared" si="28"/>
        <v>61.650000000000006</v>
      </c>
      <c r="V96" s="36">
        <f t="shared" si="21"/>
        <v>292.36125109773411</v>
      </c>
      <c r="W96" s="36">
        <f t="shared" si="22"/>
        <v>205.16125109773412</v>
      </c>
      <c r="X96" s="36">
        <f t="shared" si="23"/>
        <v>308.86125109773411</v>
      </c>
      <c r="Y96" s="36">
        <f t="shared" si="24"/>
        <v>352.16125109773412</v>
      </c>
      <c r="Z96" s="36">
        <f t="shared" si="25"/>
        <v>275.86125109773411</v>
      </c>
      <c r="AA96" s="36">
        <f t="shared" si="26"/>
        <v>154.54519896693211</v>
      </c>
      <c r="AB96" s="66">
        <f t="shared" si="27"/>
        <v>45</v>
      </c>
      <c r="AC96" s="28">
        <f t="shared" si="29"/>
        <v>1875.6014544556026</v>
      </c>
      <c r="AF96" s="28">
        <f>Q96-'2020 Metered Customers'!Q96</f>
        <v>7</v>
      </c>
      <c r="AG96" s="28">
        <f>R96-'2020 Metered Customers'!R96</f>
        <v>7</v>
      </c>
      <c r="AH96" s="28">
        <f>S96-'2020 Metered Customers'!S96</f>
        <v>7</v>
      </c>
      <c r="AI96" s="28">
        <f>T96-'2020 Metered Customers'!T96</f>
        <v>7</v>
      </c>
      <c r="AJ96" s="28">
        <f>U96-'2020 Metered Customers'!U96</f>
        <v>15.510000000000005</v>
      </c>
      <c r="AK96" s="28">
        <f>V96-'2020 Metered Customers'!V96</f>
        <v>137.75875109773412</v>
      </c>
      <c r="AL96" s="28">
        <f>W96-'2020 Metered Customers'!W96</f>
        <v>93.532251097734132</v>
      </c>
      <c r="AM96" s="28">
        <f>X96-'2020 Metered Customers'!X96</f>
        <v>141.99925109773412</v>
      </c>
      <c r="AN96" s="28">
        <f>Y96-'2020 Metered Customers'!Y96</f>
        <v>153.12735109773413</v>
      </c>
      <c r="AO96" s="28">
        <f>Z96-'2020 Metered Customers'!Z96</f>
        <v>133.51825109773412</v>
      </c>
      <c r="AP96" s="28">
        <f>AA96-'2020 Metered Customers'!AA96</f>
        <v>66.523198966932114</v>
      </c>
      <c r="AQ96" s="28">
        <f>AB96-'2020 Metered Customers'!AB96</f>
        <v>7</v>
      </c>
    </row>
    <row r="97" spans="1:43" ht="15.4" x14ac:dyDescent="0.45">
      <c r="A97" s="4">
        <v>1</v>
      </c>
      <c r="B97" s="85">
        <v>157</v>
      </c>
      <c r="C97" s="91">
        <v>0</v>
      </c>
      <c r="D97" s="50" t="s">
        <v>32</v>
      </c>
      <c r="E97" s="5" t="s">
        <v>32</v>
      </c>
      <c r="F97" s="51" t="s">
        <v>32</v>
      </c>
      <c r="G97" s="5" t="s">
        <v>32</v>
      </c>
      <c r="H97" s="51" t="s">
        <v>32</v>
      </c>
      <c r="I97" s="5" t="s">
        <v>32</v>
      </c>
      <c r="J97" s="51">
        <v>54200</v>
      </c>
      <c r="K97" s="5">
        <v>57200</v>
      </c>
      <c r="L97" s="51">
        <v>15800</v>
      </c>
      <c r="M97" s="5">
        <v>17300</v>
      </c>
      <c r="N97" s="51">
        <v>800</v>
      </c>
      <c r="O97" s="7" t="s">
        <v>32</v>
      </c>
      <c r="Q97" s="65">
        <f t="shared" si="17"/>
        <v>45</v>
      </c>
      <c r="R97" s="36">
        <f t="shared" si="18"/>
        <v>45</v>
      </c>
      <c r="S97" s="36">
        <f t="shared" si="19"/>
        <v>45</v>
      </c>
      <c r="T97" s="36">
        <f t="shared" si="20"/>
        <v>45</v>
      </c>
      <c r="U97" s="36">
        <f t="shared" si="28"/>
        <v>45</v>
      </c>
      <c r="V97" s="36">
        <f t="shared" si="21"/>
        <v>45</v>
      </c>
      <c r="W97" s="36">
        <f t="shared" si="22"/>
        <v>536.86125109773411</v>
      </c>
      <c r="X97" s="36">
        <f t="shared" si="23"/>
        <v>566.86125109773411</v>
      </c>
      <c r="Y97" s="36">
        <f t="shared" si="24"/>
        <v>156.69242398888682</v>
      </c>
      <c r="Z97" s="36">
        <f t="shared" si="25"/>
        <v>169.08026065400998</v>
      </c>
      <c r="AA97" s="36">
        <f t="shared" si="26"/>
        <v>48.6</v>
      </c>
      <c r="AB97" s="66">
        <f t="shared" si="27"/>
        <v>45</v>
      </c>
      <c r="AC97" s="28">
        <f t="shared" si="29"/>
        <v>1793.095186838365</v>
      </c>
      <c r="AF97" s="28">
        <f>Q97-'2020 Metered Customers'!Q97</f>
        <v>7</v>
      </c>
      <c r="AG97" s="28">
        <f>R97-'2020 Metered Customers'!R97</f>
        <v>7</v>
      </c>
      <c r="AH97" s="28">
        <f>S97-'2020 Metered Customers'!S97</f>
        <v>7</v>
      </c>
      <c r="AI97" s="28">
        <f>T97-'2020 Metered Customers'!T97</f>
        <v>7</v>
      </c>
      <c r="AJ97" s="28">
        <f>U97-'2020 Metered Customers'!U97</f>
        <v>7</v>
      </c>
      <c r="AK97" s="28">
        <f>V97-'2020 Metered Customers'!V97</f>
        <v>7</v>
      </c>
      <c r="AL97" s="28">
        <f>W97-'2020 Metered Customers'!W97</f>
        <v>200.59525109773415</v>
      </c>
      <c r="AM97" s="28">
        <f>X97-'2020 Metered Customers'!X97</f>
        <v>208.30525109773413</v>
      </c>
      <c r="AN97" s="28">
        <f>Y97-'2020 Metered Customers'!Y97</f>
        <v>67.552423988886815</v>
      </c>
      <c r="AO97" s="28">
        <f>Z97-'2020 Metered Customers'!Z97</f>
        <v>73.490260654009973</v>
      </c>
      <c r="AP97" s="28">
        <f>AA97-'2020 Metered Customers'!AA97</f>
        <v>8.8400000000000034</v>
      </c>
      <c r="AQ97" s="28">
        <f>AB97-'2020 Metered Customers'!AB97</f>
        <v>7</v>
      </c>
    </row>
    <row r="98" spans="1:43" ht="15.4" x14ac:dyDescent="0.45">
      <c r="A98" s="4">
        <v>1</v>
      </c>
      <c r="B98" s="85">
        <v>158</v>
      </c>
      <c r="C98" s="91">
        <v>0</v>
      </c>
      <c r="D98" s="50" t="s">
        <v>32</v>
      </c>
      <c r="E98" s="5" t="s">
        <v>32</v>
      </c>
      <c r="F98" s="51" t="s">
        <v>32</v>
      </c>
      <c r="G98" s="5" t="s">
        <v>32</v>
      </c>
      <c r="H98" s="51">
        <v>25050</v>
      </c>
      <c r="I98" s="5">
        <v>4730</v>
      </c>
      <c r="J98" s="51">
        <v>13430</v>
      </c>
      <c r="K98" s="5">
        <v>8590</v>
      </c>
      <c r="L98" s="51">
        <v>11480</v>
      </c>
      <c r="M98" s="5">
        <v>10370</v>
      </c>
      <c r="N98" s="51">
        <v>10110</v>
      </c>
      <c r="O98" s="7" t="s">
        <v>32</v>
      </c>
      <c r="Q98" s="65">
        <f t="shared" si="17"/>
        <v>45</v>
      </c>
      <c r="R98" s="36">
        <f t="shared" si="18"/>
        <v>45</v>
      </c>
      <c r="S98" s="36">
        <f t="shared" si="19"/>
        <v>45</v>
      </c>
      <c r="T98" s="36">
        <f t="shared" si="20"/>
        <v>45</v>
      </c>
      <c r="U98" s="36">
        <f t="shared" si="28"/>
        <v>157.91292788883743</v>
      </c>
      <c r="V98" s="36">
        <f t="shared" si="21"/>
        <v>66.284999999999997</v>
      </c>
      <c r="W98" s="36">
        <f t="shared" si="22"/>
        <v>137.11964205799222</v>
      </c>
      <c r="X98" s="36">
        <f t="shared" si="23"/>
        <v>97.148222418528121</v>
      </c>
      <c r="Y98" s="36">
        <f t="shared" si="24"/>
        <v>121.01545439333209</v>
      </c>
      <c r="Z98" s="36">
        <f t="shared" si="25"/>
        <v>111.84845526114094</v>
      </c>
      <c r="AA98" s="36">
        <f t="shared" si="26"/>
        <v>109.70123023918626</v>
      </c>
      <c r="AB98" s="66">
        <f t="shared" si="27"/>
        <v>45</v>
      </c>
      <c r="AC98" s="28">
        <f t="shared" si="29"/>
        <v>1026.0309322590172</v>
      </c>
      <c r="AF98" s="28">
        <f>Q98-'2020 Metered Customers'!Q98</f>
        <v>7</v>
      </c>
      <c r="AG98" s="28">
        <f>R98-'2020 Metered Customers'!R98</f>
        <v>7</v>
      </c>
      <c r="AH98" s="28">
        <f>S98-'2020 Metered Customers'!S98</f>
        <v>7</v>
      </c>
      <c r="AI98" s="28">
        <f>T98-'2020 Metered Customers'!T98</f>
        <v>7</v>
      </c>
      <c r="AJ98" s="28">
        <f>U98-'2020 Metered Customers'!U98</f>
        <v>64.802927888837417</v>
      </c>
      <c r="AK98" s="28">
        <f>V98-'2020 Metered Customers'!V98</f>
        <v>17.878999999999991</v>
      </c>
      <c r="AL98" s="28">
        <f>W98-'2020 Metered Customers'!W98</f>
        <v>58.170642057992225</v>
      </c>
      <c r="AM98" s="28">
        <f>X98-'2020 Metered Customers'!X98</f>
        <v>39.011222418528121</v>
      </c>
      <c r="AN98" s="28">
        <f>Y98-'2020 Metered Customers'!Y98</f>
        <v>50.451454393332099</v>
      </c>
      <c r="AO98" s="28">
        <f>Z98-'2020 Metered Customers'!Z98</f>
        <v>46.057455261140944</v>
      </c>
      <c r="AP98" s="28">
        <f>AA98-'2020 Metered Customers'!AA98</f>
        <v>45.028230239186257</v>
      </c>
      <c r="AQ98" s="28">
        <f>AB98-'2020 Metered Customers'!AB98</f>
        <v>7</v>
      </c>
    </row>
    <row r="99" spans="1:43" ht="15.4" x14ac:dyDescent="0.45">
      <c r="A99" s="4">
        <v>1</v>
      </c>
      <c r="B99" s="85">
        <v>163</v>
      </c>
      <c r="C99" s="91">
        <v>0</v>
      </c>
      <c r="D99" s="50" t="s">
        <v>32</v>
      </c>
      <c r="E99" s="5" t="s">
        <v>32</v>
      </c>
      <c r="F99" s="51" t="s">
        <v>32</v>
      </c>
      <c r="G99" s="5" t="s">
        <v>32</v>
      </c>
      <c r="H99" s="51">
        <v>6480</v>
      </c>
      <c r="I99" s="5">
        <v>7460</v>
      </c>
      <c r="J99" s="51">
        <v>3710</v>
      </c>
      <c r="K99" s="5">
        <v>4530</v>
      </c>
      <c r="L99" s="51">
        <v>4430</v>
      </c>
      <c r="M99" s="5">
        <v>490</v>
      </c>
      <c r="N99" s="51">
        <v>2130</v>
      </c>
      <c r="O99" s="7" t="s">
        <v>32</v>
      </c>
      <c r="Q99" s="65">
        <f t="shared" si="17"/>
        <v>45</v>
      </c>
      <c r="R99" s="36">
        <f t="shared" si="18"/>
        <v>45</v>
      </c>
      <c r="S99" s="36">
        <f t="shared" si="19"/>
        <v>45</v>
      </c>
      <c r="T99" s="36">
        <f t="shared" si="20"/>
        <v>45</v>
      </c>
      <c r="U99" s="36">
        <f t="shared" si="28"/>
        <v>74.16</v>
      </c>
      <c r="V99" s="36">
        <f t="shared" si="21"/>
        <v>87.816052130801992</v>
      </c>
      <c r="W99" s="36">
        <f t="shared" si="22"/>
        <v>61.695</v>
      </c>
      <c r="X99" s="36">
        <f t="shared" si="23"/>
        <v>65.385000000000005</v>
      </c>
      <c r="Y99" s="36">
        <f t="shared" si="24"/>
        <v>64.935000000000002</v>
      </c>
      <c r="Z99" s="36">
        <f t="shared" si="25"/>
        <v>47.204999999999998</v>
      </c>
      <c r="AA99" s="36">
        <f t="shared" si="26"/>
        <v>54.585000000000001</v>
      </c>
      <c r="AB99" s="66">
        <f t="shared" si="27"/>
        <v>45</v>
      </c>
      <c r="AC99" s="28">
        <f t="shared" si="29"/>
        <v>680.7810521308021</v>
      </c>
      <c r="AF99" s="28">
        <f>Q99-'2020 Metered Customers'!Q99</f>
        <v>7</v>
      </c>
      <c r="AG99" s="28">
        <f>R99-'2020 Metered Customers'!R99</f>
        <v>7</v>
      </c>
      <c r="AH99" s="28">
        <f>S99-'2020 Metered Customers'!S99</f>
        <v>7</v>
      </c>
      <c r="AI99" s="28">
        <f>T99-'2020 Metered Customers'!T99</f>
        <v>7</v>
      </c>
      <c r="AJ99" s="28">
        <f>U99-'2020 Metered Customers'!U99</f>
        <v>21.903999999999996</v>
      </c>
      <c r="AK99" s="28">
        <f>V99-'2020 Metered Customers'!V99</f>
        <v>33.404052130801986</v>
      </c>
      <c r="AL99" s="28">
        <f>W99-'2020 Metered Customers'!W99</f>
        <v>15.533000000000001</v>
      </c>
      <c r="AM99" s="28">
        <f>X99-'2020 Metered Customers'!X99</f>
        <v>17.419000000000004</v>
      </c>
      <c r="AN99" s="28">
        <f>Y99-'2020 Metered Customers'!Y99</f>
        <v>17.189</v>
      </c>
      <c r="AO99" s="28">
        <f>Z99-'2020 Metered Customers'!Z99</f>
        <v>8.1269999999999953</v>
      </c>
      <c r="AP99" s="28">
        <f>AA99-'2020 Metered Customers'!AA99</f>
        <v>11.899000000000001</v>
      </c>
      <c r="AQ99" s="28">
        <f>AB99-'2020 Metered Customers'!AB99</f>
        <v>7</v>
      </c>
    </row>
    <row r="100" spans="1:43" ht="15.4" x14ac:dyDescent="0.45">
      <c r="A100" s="4">
        <v>1</v>
      </c>
      <c r="B100" s="85">
        <v>164</v>
      </c>
      <c r="C100" s="91">
        <v>0</v>
      </c>
      <c r="D100" s="50" t="s">
        <v>32</v>
      </c>
      <c r="E100" s="5" t="s">
        <v>32</v>
      </c>
      <c r="F100" s="51" t="s">
        <v>32</v>
      </c>
      <c r="G100" s="5" t="s">
        <v>32</v>
      </c>
      <c r="H100" s="51">
        <v>9580</v>
      </c>
      <c r="I100" s="5">
        <v>2110</v>
      </c>
      <c r="J100" s="51">
        <v>2290</v>
      </c>
      <c r="K100" s="5">
        <v>2240</v>
      </c>
      <c r="L100" s="51">
        <v>2520</v>
      </c>
      <c r="M100" s="5">
        <v>2610</v>
      </c>
      <c r="N100" s="51">
        <v>1920</v>
      </c>
      <c r="O100" s="7" t="s">
        <v>32</v>
      </c>
      <c r="Q100" s="65">
        <f t="shared" si="17"/>
        <v>45</v>
      </c>
      <c r="R100" s="36">
        <f t="shared" si="18"/>
        <v>45</v>
      </c>
      <c r="S100" s="36">
        <f t="shared" si="19"/>
        <v>45</v>
      </c>
      <c r="T100" s="36">
        <f t="shared" si="20"/>
        <v>45</v>
      </c>
      <c r="U100" s="36">
        <f t="shared" si="28"/>
        <v>88.11</v>
      </c>
      <c r="V100" s="36">
        <f t="shared" si="21"/>
        <v>54.494999999999997</v>
      </c>
      <c r="W100" s="36">
        <f t="shared" si="22"/>
        <v>55.305</v>
      </c>
      <c r="X100" s="36">
        <f t="shared" si="23"/>
        <v>55.08</v>
      </c>
      <c r="Y100" s="36">
        <f t="shared" si="24"/>
        <v>56.34</v>
      </c>
      <c r="Z100" s="36">
        <f t="shared" si="25"/>
        <v>56.744999999999997</v>
      </c>
      <c r="AA100" s="36">
        <f t="shared" si="26"/>
        <v>53.64</v>
      </c>
      <c r="AB100" s="66">
        <f t="shared" si="27"/>
        <v>45</v>
      </c>
      <c r="AC100" s="28">
        <f t="shared" si="29"/>
        <v>644.71500000000003</v>
      </c>
      <c r="AF100" s="28">
        <f>Q100-'2020 Metered Customers'!Q100</f>
        <v>7</v>
      </c>
      <c r="AG100" s="28">
        <f>R100-'2020 Metered Customers'!R100</f>
        <v>7</v>
      </c>
      <c r="AH100" s="28">
        <f>S100-'2020 Metered Customers'!S100</f>
        <v>7</v>
      </c>
      <c r="AI100" s="28">
        <f>T100-'2020 Metered Customers'!T100</f>
        <v>7</v>
      </c>
      <c r="AJ100" s="28">
        <f>U100-'2020 Metered Customers'!U100</f>
        <v>29.033999999999999</v>
      </c>
      <c r="AK100" s="28">
        <f>V100-'2020 Metered Customers'!V100</f>
        <v>11.852999999999994</v>
      </c>
      <c r="AL100" s="28">
        <f>W100-'2020 Metered Customers'!W100</f>
        <v>12.267000000000003</v>
      </c>
      <c r="AM100" s="28">
        <f>X100-'2020 Metered Customers'!X100</f>
        <v>12.152000000000001</v>
      </c>
      <c r="AN100" s="28">
        <f>Y100-'2020 Metered Customers'!Y100</f>
        <v>12.796000000000006</v>
      </c>
      <c r="AO100" s="28">
        <f>Z100-'2020 Metered Customers'!Z100</f>
        <v>13.003</v>
      </c>
      <c r="AP100" s="28">
        <f>AA100-'2020 Metered Customers'!AA100</f>
        <v>11.415999999999997</v>
      </c>
      <c r="AQ100" s="28">
        <f>AB100-'2020 Metered Customers'!AB100</f>
        <v>7</v>
      </c>
    </row>
    <row r="101" spans="1:43" ht="15.4" x14ac:dyDescent="0.45">
      <c r="A101" s="4">
        <v>1</v>
      </c>
      <c r="B101" s="85">
        <v>165</v>
      </c>
      <c r="C101" s="91">
        <v>0</v>
      </c>
      <c r="D101" s="50" t="s">
        <v>32</v>
      </c>
      <c r="E101" s="5" t="s">
        <v>32</v>
      </c>
      <c r="F101" s="51" t="s">
        <v>32</v>
      </c>
      <c r="G101" s="5" t="s">
        <v>32</v>
      </c>
      <c r="H101" s="51">
        <v>18460</v>
      </c>
      <c r="I101" s="5">
        <v>12230</v>
      </c>
      <c r="J101" s="51">
        <v>8380</v>
      </c>
      <c r="K101" s="5">
        <v>5910</v>
      </c>
      <c r="L101" s="51">
        <v>10160</v>
      </c>
      <c r="M101" s="5">
        <v>9410</v>
      </c>
      <c r="N101" s="51">
        <v>6380</v>
      </c>
      <c r="O101" s="7" t="s">
        <v>32</v>
      </c>
      <c r="Q101" s="65">
        <f t="shared" si="17"/>
        <v>45</v>
      </c>
      <c r="R101" s="36">
        <f t="shared" si="18"/>
        <v>45</v>
      </c>
      <c r="S101" s="36">
        <f t="shared" si="19"/>
        <v>45</v>
      </c>
      <c r="T101" s="36">
        <f t="shared" si="20"/>
        <v>45</v>
      </c>
      <c r="U101" s="36">
        <f t="shared" si="28"/>
        <v>128.07</v>
      </c>
      <c r="V101" s="36">
        <f t="shared" si="21"/>
        <v>127.20937272589367</v>
      </c>
      <c r="W101" s="36">
        <f t="shared" si="22"/>
        <v>95.413925285410869</v>
      </c>
      <c r="X101" s="36">
        <f t="shared" si="23"/>
        <v>75.015287576841388</v>
      </c>
      <c r="Y101" s="36">
        <f t="shared" si="24"/>
        <v>110.11415812802369</v>
      </c>
      <c r="Z101" s="36">
        <f t="shared" si="25"/>
        <v>103.92023979546212</v>
      </c>
      <c r="AA101" s="36">
        <f t="shared" si="26"/>
        <v>78.896809731913308</v>
      </c>
      <c r="AB101" s="66">
        <f t="shared" si="27"/>
        <v>45</v>
      </c>
      <c r="AC101" s="28">
        <f t="shared" si="29"/>
        <v>943.63979324354489</v>
      </c>
      <c r="AF101" s="28">
        <f>Q101-'2020 Metered Customers'!Q101</f>
        <v>7</v>
      </c>
      <c r="AG101" s="28">
        <f>R101-'2020 Metered Customers'!R101</f>
        <v>7</v>
      </c>
      <c r="AH101" s="28">
        <f>S101-'2020 Metered Customers'!S101</f>
        <v>7</v>
      </c>
      <c r="AI101" s="28">
        <f>T101-'2020 Metered Customers'!T101</f>
        <v>7</v>
      </c>
      <c r="AJ101" s="28">
        <f>U101-'2020 Metered Customers'!U101</f>
        <v>49.457999999999998</v>
      </c>
      <c r="AK101" s="28">
        <f>V101-'2020 Metered Customers'!V101</f>
        <v>53.420372725893671</v>
      </c>
      <c r="AL101" s="28">
        <f>W101-'2020 Metered Customers'!W101</f>
        <v>38.179925285410867</v>
      </c>
      <c r="AM101" s="28">
        <f>X101-'2020 Metered Customers'!X101</f>
        <v>24.013287576841385</v>
      </c>
      <c r="AN101" s="28">
        <f>Y101-'2020 Metered Customers'!Y101</f>
        <v>45.226158128023684</v>
      </c>
      <c r="AO101" s="28">
        <f>Z101-'2020 Metered Customers'!Z101</f>
        <v>42.25723979546212</v>
      </c>
      <c r="AP101" s="28">
        <f>AA101-'2020 Metered Customers'!AA101</f>
        <v>26.860809731913307</v>
      </c>
      <c r="AQ101" s="28">
        <f>AB101-'2020 Metered Customers'!AB101</f>
        <v>7</v>
      </c>
    </row>
    <row r="102" spans="1:43" ht="15.4" x14ac:dyDescent="0.45">
      <c r="A102" s="4">
        <v>1</v>
      </c>
      <c r="B102" s="85">
        <v>166</v>
      </c>
      <c r="C102" s="91">
        <v>0</v>
      </c>
      <c r="D102" s="50" t="s">
        <v>32</v>
      </c>
      <c r="E102" s="5" t="s">
        <v>32</v>
      </c>
      <c r="F102" s="51" t="s">
        <v>32</v>
      </c>
      <c r="G102" s="5" t="s">
        <v>32</v>
      </c>
      <c r="H102" s="51">
        <v>10540</v>
      </c>
      <c r="I102" s="5">
        <v>16570</v>
      </c>
      <c r="J102" s="51">
        <v>6480</v>
      </c>
      <c r="K102" s="5">
        <v>8350</v>
      </c>
      <c r="L102" s="51">
        <v>10080</v>
      </c>
      <c r="M102" s="5">
        <v>6490</v>
      </c>
      <c r="N102" s="51">
        <v>3090</v>
      </c>
      <c r="O102" s="7" t="s">
        <v>32</v>
      </c>
      <c r="Q102" s="65">
        <f t="shared" si="17"/>
        <v>45</v>
      </c>
      <c r="R102" s="36">
        <f t="shared" si="18"/>
        <v>45</v>
      </c>
      <c r="S102" s="36">
        <f t="shared" si="19"/>
        <v>45</v>
      </c>
      <c r="T102" s="36">
        <f t="shared" si="20"/>
        <v>45</v>
      </c>
      <c r="U102" s="36">
        <f t="shared" si="28"/>
        <v>92.429999999999993</v>
      </c>
      <c r="V102" s="36">
        <f t="shared" si="21"/>
        <v>163.05151347698336</v>
      </c>
      <c r="W102" s="36">
        <f t="shared" si="22"/>
        <v>79.722665509588197</v>
      </c>
      <c r="X102" s="36">
        <f t="shared" si="23"/>
        <v>95.166168552108417</v>
      </c>
      <c r="Y102" s="36">
        <f t="shared" si="24"/>
        <v>109.45347350588381</v>
      </c>
      <c r="Z102" s="36">
        <f t="shared" si="25"/>
        <v>79.805251087355686</v>
      </c>
      <c r="AA102" s="36">
        <f t="shared" si="26"/>
        <v>58.905000000000001</v>
      </c>
      <c r="AB102" s="66">
        <f t="shared" si="27"/>
        <v>45</v>
      </c>
      <c r="AC102" s="28">
        <f t="shared" si="29"/>
        <v>903.53407213191952</v>
      </c>
      <c r="AF102" s="28">
        <f>Q102-'2020 Metered Customers'!Q102</f>
        <v>7</v>
      </c>
      <c r="AG102" s="28">
        <f>R102-'2020 Metered Customers'!R102</f>
        <v>7</v>
      </c>
      <c r="AH102" s="28">
        <f>S102-'2020 Metered Customers'!S102</f>
        <v>7</v>
      </c>
      <c r="AI102" s="28">
        <f>T102-'2020 Metered Customers'!T102</f>
        <v>7</v>
      </c>
      <c r="AJ102" s="28">
        <f>U102-'2020 Metered Customers'!U102</f>
        <v>31.24199999999999</v>
      </c>
      <c r="AK102" s="28">
        <f>V102-'2020 Metered Customers'!V102</f>
        <v>70.600513476983366</v>
      </c>
      <c r="AL102" s="28">
        <f>W102-'2020 Metered Customers'!W102</f>
        <v>27.466665509588196</v>
      </c>
      <c r="AM102" s="28">
        <f>X102-'2020 Metered Customers'!X102</f>
        <v>38.061168552108413</v>
      </c>
      <c r="AN102" s="28">
        <f>Y102-'2020 Metered Customers'!Y102</f>
        <v>44.90947350588381</v>
      </c>
      <c r="AO102" s="28">
        <f>Z102-'2020 Metered Customers'!Z102</f>
        <v>27.52725108735568</v>
      </c>
      <c r="AP102" s="28">
        <f>AA102-'2020 Metered Customers'!AA102</f>
        <v>14.106999999999999</v>
      </c>
      <c r="AQ102" s="28">
        <f>AB102-'2020 Metered Customers'!AB102</f>
        <v>7</v>
      </c>
    </row>
    <row r="103" spans="1:43" ht="15.4" x14ac:dyDescent="0.45">
      <c r="A103" s="4">
        <v>1</v>
      </c>
      <c r="B103" s="85">
        <v>167</v>
      </c>
      <c r="C103" s="91">
        <v>0</v>
      </c>
      <c r="D103" s="50" t="s">
        <v>32</v>
      </c>
      <c r="E103" s="5" t="s">
        <v>32</v>
      </c>
      <c r="F103" s="51" t="s">
        <v>32</v>
      </c>
      <c r="G103" s="5" t="s">
        <v>32</v>
      </c>
      <c r="H103" s="51">
        <v>18570</v>
      </c>
      <c r="I103" s="5">
        <v>8250</v>
      </c>
      <c r="J103" s="51">
        <v>5480</v>
      </c>
      <c r="K103" s="5">
        <v>4760</v>
      </c>
      <c r="L103" s="51">
        <v>6520</v>
      </c>
      <c r="M103" s="5">
        <v>6270</v>
      </c>
      <c r="N103" s="51">
        <v>4590</v>
      </c>
      <c r="O103" s="7" t="s">
        <v>32</v>
      </c>
      <c r="Q103" s="65">
        <f t="shared" si="17"/>
        <v>45</v>
      </c>
      <c r="R103" s="36">
        <f t="shared" si="18"/>
        <v>45</v>
      </c>
      <c r="S103" s="36">
        <f t="shared" si="19"/>
        <v>45</v>
      </c>
      <c r="T103" s="36">
        <f t="shared" si="20"/>
        <v>45</v>
      </c>
      <c r="U103" s="36">
        <f t="shared" si="28"/>
        <v>128.565</v>
      </c>
      <c r="V103" s="36">
        <f t="shared" si="21"/>
        <v>94.340312774433528</v>
      </c>
      <c r="W103" s="36">
        <f t="shared" si="22"/>
        <v>71.464107732839409</v>
      </c>
      <c r="X103" s="36">
        <f t="shared" si="23"/>
        <v>66.42</v>
      </c>
      <c r="Y103" s="36">
        <f t="shared" si="24"/>
        <v>80.053007820658138</v>
      </c>
      <c r="Z103" s="36">
        <f t="shared" si="25"/>
        <v>77.988368376470945</v>
      </c>
      <c r="AA103" s="36">
        <f t="shared" si="26"/>
        <v>65.655000000000001</v>
      </c>
      <c r="AB103" s="66">
        <f t="shared" si="27"/>
        <v>45</v>
      </c>
      <c r="AC103" s="28">
        <f t="shared" si="29"/>
        <v>809.48579670440188</v>
      </c>
      <c r="AF103" s="28">
        <f>Q103-'2020 Metered Customers'!Q103</f>
        <v>7</v>
      </c>
      <c r="AG103" s="28">
        <f>R103-'2020 Metered Customers'!R103</f>
        <v>7</v>
      </c>
      <c r="AH103" s="28">
        <f>S103-'2020 Metered Customers'!S103</f>
        <v>7</v>
      </c>
      <c r="AI103" s="28">
        <f>T103-'2020 Metered Customers'!T103</f>
        <v>7</v>
      </c>
      <c r="AJ103" s="28">
        <f>U103-'2020 Metered Customers'!U103</f>
        <v>49.710999999999984</v>
      </c>
      <c r="AK103" s="28">
        <f>V103-'2020 Metered Customers'!V103</f>
        <v>37.665312774433524</v>
      </c>
      <c r="AL103" s="28">
        <f>W103-'2020 Metered Customers'!W103</f>
        <v>21.408107732839404</v>
      </c>
      <c r="AM103" s="28">
        <f>X103-'2020 Metered Customers'!X103</f>
        <v>17.948</v>
      </c>
      <c r="AN103" s="28">
        <f>Y103-'2020 Metered Customers'!Y103</f>
        <v>27.709007820658137</v>
      </c>
      <c r="AO103" s="28">
        <f>Z103-'2020 Metered Customers'!Z103</f>
        <v>26.194368376470948</v>
      </c>
      <c r="AP103" s="28">
        <f>AA103-'2020 Metered Customers'!AA103</f>
        <v>17.557000000000002</v>
      </c>
      <c r="AQ103" s="28">
        <f>AB103-'2020 Metered Customers'!AB103</f>
        <v>7</v>
      </c>
    </row>
    <row r="104" spans="1:43" ht="15.4" x14ac:dyDescent="0.45">
      <c r="A104" s="4">
        <v>1</v>
      </c>
      <c r="B104" s="85">
        <v>168</v>
      </c>
      <c r="C104" s="91">
        <v>0</v>
      </c>
      <c r="D104" s="50" t="s">
        <v>32</v>
      </c>
      <c r="E104" s="5" t="s">
        <v>32</v>
      </c>
      <c r="F104" s="51" t="s">
        <v>32</v>
      </c>
      <c r="G104" s="5" t="s">
        <v>32</v>
      </c>
      <c r="H104" s="51">
        <v>8070</v>
      </c>
      <c r="I104" s="5">
        <v>1800</v>
      </c>
      <c r="J104" s="51">
        <v>6090</v>
      </c>
      <c r="K104" s="5">
        <v>5260</v>
      </c>
      <c r="L104" s="51">
        <v>10070</v>
      </c>
      <c r="M104" s="5">
        <v>450</v>
      </c>
      <c r="N104" s="51">
        <v>850</v>
      </c>
      <c r="O104" s="7" t="s">
        <v>32</v>
      </c>
      <c r="Q104" s="65">
        <f t="shared" si="17"/>
        <v>45</v>
      </c>
      <c r="R104" s="36">
        <f t="shared" si="18"/>
        <v>45</v>
      </c>
      <c r="S104" s="36">
        <f t="shared" si="19"/>
        <v>45</v>
      </c>
      <c r="T104" s="36">
        <f t="shared" si="20"/>
        <v>45</v>
      </c>
      <c r="U104" s="36">
        <f t="shared" si="28"/>
        <v>81.314999999999998</v>
      </c>
      <c r="V104" s="36">
        <f t="shared" si="21"/>
        <v>53.1</v>
      </c>
      <c r="W104" s="36">
        <f t="shared" si="22"/>
        <v>76.501827976656173</v>
      </c>
      <c r="X104" s="36">
        <f t="shared" si="23"/>
        <v>69.647225021954682</v>
      </c>
      <c r="Y104" s="36">
        <f t="shared" si="24"/>
        <v>109.3708879281163</v>
      </c>
      <c r="Z104" s="36">
        <f t="shared" si="25"/>
        <v>47.024999999999999</v>
      </c>
      <c r="AA104" s="36">
        <f t="shared" si="26"/>
        <v>48.825000000000003</v>
      </c>
      <c r="AB104" s="66">
        <f t="shared" si="27"/>
        <v>45</v>
      </c>
      <c r="AC104" s="28">
        <f t="shared" si="29"/>
        <v>710.78494092672724</v>
      </c>
      <c r="AF104" s="28">
        <f>Q104-'2020 Metered Customers'!Q104</f>
        <v>7</v>
      </c>
      <c r="AG104" s="28">
        <f>R104-'2020 Metered Customers'!R104</f>
        <v>7</v>
      </c>
      <c r="AH104" s="28">
        <f>S104-'2020 Metered Customers'!S104</f>
        <v>7</v>
      </c>
      <c r="AI104" s="28">
        <f>T104-'2020 Metered Customers'!T104</f>
        <v>7</v>
      </c>
      <c r="AJ104" s="28">
        <f>U104-'2020 Metered Customers'!U104</f>
        <v>25.560999999999993</v>
      </c>
      <c r="AK104" s="28">
        <f>V104-'2020 Metered Customers'!V104</f>
        <v>11.14</v>
      </c>
      <c r="AL104" s="28">
        <f>W104-'2020 Metered Customers'!W104</f>
        <v>25.10382797665617</v>
      </c>
      <c r="AM104" s="28">
        <f>X104-'2020 Metered Customers'!X104</f>
        <v>20.07522502195468</v>
      </c>
      <c r="AN104" s="28">
        <f>Y104-'2020 Metered Customers'!Y104</f>
        <v>44.869887928116299</v>
      </c>
      <c r="AO104" s="28">
        <f>Z104-'2020 Metered Customers'!Z104</f>
        <v>8.0349999999999966</v>
      </c>
      <c r="AP104" s="28">
        <f>AA104-'2020 Metered Customers'!AA104</f>
        <v>8.9550000000000054</v>
      </c>
      <c r="AQ104" s="28">
        <f>AB104-'2020 Metered Customers'!AB104</f>
        <v>7</v>
      </c>
    </row>
    <row r="105" spans="1:43" ht="15.4" x14ac:dyDescent="0.45">
      <c r="A105" s="4">
        <v>1</v>
      </c>
      <c r="B105" s="85">
        <v>169</v>
      </c>
      <c r="C105" s="91">
        <v>0</v>
      </c>
      <c r="D105" s="50" t="s">
        <v>32</v>
      </c>
      <c r="E105" s="5" t="s">
        <v>32</v>
      </c>
      <c r="F105" s="51" t="s">
        <v>32</v>
      </c>
      <c r="G105" s="5" t="s">
        <v>32</v>
      </c>
      <c r="H105" s="51">
        <v>14310</v>
      </c>
      <c r="I105" s="5">
        <v>9860</v>
      </c>
      <c r="J105" s="51">
        <v>9230</v>
      </c>
      <c r="K105" s="5">
        <v>8410</v>
      </c>
      <c r="L105" s="51">
        <v>10930</v>
      </c>
      <c r="M105" s="5">
        <v>11010</v>
      </c>
      <c r="N105" s="51">
        <v>8200</v>
      </c>
      <c r="O105" s="7" t="s">
        <v>32</v>
      </c>
      <c r="Q105" s="65">
        <f t="shared" si="17"/>
        <v>45</v>
      </c>
      <c r="R105" s="36">
        <f t="shared" si="18"/>
        <v>45</v>
      </c>
      <c r="S105" s="36">
        <f t="shared" si="19"/>
        <v>45</v>
      </c>
      <c r="T105" s="36">
        <f t="shared" si="20"/>
        <v>45</v>
      </c>
      <c r="U105" s="36">
        <f t="shared" si="28"/>
        <v>109.395</v>
      </c>
      <c r="V105" s="36">
        <f t="shared" si="21"/>
        <v>107.63659079499907</v>
      </c>
      <c r="W105" s="36">
        <f t="shared" si="22"/>
        <v>102.43369939564734</v>
      </c>
      <c r="X105" s="36">
        <f t="shared" si="23"/>
        <v>95.661682018713336</v>
      </c>
      <c r="Y105" s="36">
        <f t="shared" si="24"/>
        <v>116.47324761612026</v>
      </c>
      <c r="Z105" s="36">
        <f t="shared" si="25"/>
        <v>117.13393223826016</v>
      </c>
      <c r="AA105" s="36">
        <f t="shared" si="26"/>
        <v>93.927384885596098</v>
      </c>
      <c r="AB105" s="66">
        <f t="shared" si="27"/>
        <v>45</v>
      </c>
      <c r="AC105" s="28">
        <f t="shared" si="29"/>
        <v>967.66153694933621</v>
      </c>
      <c r="AF105" s="28">
        <f>Q105-'2020 Metered Customers'!Q105</f>
        <v>7</v>
      </c>
      <c r="AG105" s="28">
        <f>R105-'2020 Metered Customers'!R105</f>
        <v>7</v>
      </c>
      <c r="AH105" s="28">
        <f>S105-'2020 Metered Customers'!S105</f>
        <v>7</v>
      </c>
      <c r="AI105" s="28">
        <f>T105-'2020 Metered Customers'!T105</f>
        <v>7</v>
      </c>
      <c r="AJ105" s="28">
        <f>U105-'2020 Metered Customers'!U105</f>
        <v>39.912999999999997</v>
      </c>
      <c r="AK105" s="28">
        <f>V105-'2020 Metered Customers'!V105</f>
        <v>44.038590794999067</v>
      </c>
      <c r="AL105" s="28">
        <f>W105-'2020 Metered Customers'!W105</f>
        <v>41.544699395647335</v>
      </c>
      <c r="AM105" s="28">
        <f>X105-'2020 Metered Customers'!X105</f>
        <v>38.298682018713336</v>
      </c>
      <c r="AN105" s="28">
        <f>Y105-'2020 Metered Customers'!Y105</f>
        <v>48.274247616120263</v>
      </c>
      <c r="AO105" s="28">
        <f>Z105-'2020 Metered Customers'!Z105</f>
        <v>48.590932238260152</v>
      </c>
      <c r="AP105" s="28">
        <f>AA105-'2020 Metered Customers'!AA105</f>
        <v>37.467384885596097</v>
      </c>
      <c r="AQ105" s="28">
        <f>AB105-'2020 Metered Customers'!AB105</f>
        <v>7</v>
      </c>
    </row>
    <row r="106" spans="1:43" ht="15.4" x14ac:dyDescent="0.45">
      <c r="A106" s="4">
        <v>1</v>
      </c>
      <c r="B106" s="85">
        <v>170</v>
      </c>
      <c r="C106" s="91">
        <v>0</v>
      </c>
      <c r="D106" s="50" t="s">
        <v>32</v>
      </c>
      <c r="E106" s="5" t="s">
        <v>32</v>
      </c>
      <c r="F106" s="51" t="s">
        <v>32</v>
      </c>
      <c r="G106" s="5">
        <v>310</v>
      </c>
      <c r="H106" s="51" t="s">
        <v>32</v>
      </c>
      <c r="I106" s="5" t="s">
        <v>32</v>
      </c>
      <c r="J106" s="51" t="s">
        <v>32</v>
      </c>
      <c r="K106" s="5" t="s">
        <v>32</v>
      </c>
      <c r="L106" s="51" t="s">
        <v>32</v>
      </c>
      <c r="M106" s="5" t="s">
        <v>32</v>
      </c>
      <c r="N106" s="51">
        <v>980</v>
      </c>
      <c r="O106" s="7" t="s">
        <v>32</v>
      </c>
      <c r="Q106" s="65">
        <f t="shared" si="17"/>
        <v>45</v>
      </c>
      <c r="R106" s="36">
        <f t="shared" si="18"/>
        <v>45</v>
      </c>
      <c r="S106" s="36">
        <f t="shared" si="19"/>
        <v>45</v>
      </c>
      <c r="T106" s="36">
        <f t="shared" si="20"/>
        <v>46.395000000000003</v>
      </c>
      <c r="U106" s="36">
        <f t="shared" si="28"/>
        <v>45</v>
      </c>
      <c r="V106" s="36">
        <f t="shared" si="21"/>
        <v>45</v>
      </c>
      <c r="W106" s="36">
        <f t="shared" si="22"/>
        <v>45</v>
      </c>
      <c r="X106" s="36">
        <f t="shared" si="23"/>
        <v>45</v>
      </c>
      <c r="Y106" s="36">
        <f t="shared" si="24"/>
        <v>45</v>
      </c>
      <c r="Z106" s="36">
        <f t="shared" si="25"/>
        <v>45</v>
      </c>
      <c r="AA106" s="36">
        <f t="shared" si="26"/>
        <v>49.41</v>
      </c>
      <c r="AB106" s="66">
        <f t="shared" si="27"/>
        <v>45</v>
      </c>
      <c r="AC106" s="28">
        <f t="shared" si="29"/>
        <v>545.80499999999995</v>
      </c>
      <c r="AF106" s="28">
        <f>Q106-'2020 Metered Customers'!Q106</f>
        <v>7</v>
      </c>
      <c r="AG106" s="28">
        <f>R106-'2020 Metered Customers'!R106</f>
        <v>7</v>
      </c>
      <c r="AH106" s="28">
        <f>S106-'2020 Metered Customers'!S106</f>
        <v>7</v>
      </c>
      <c r="AI106" s="28">
        <f>T106-'2020 Metered Customers'!T106</f>
        <v>7.713000000000001</v>
      </c>
      <c r="AJ106" s="28">
        <f>U106-'2020 Metered Customers'!U106</f>
        <v>7</v>
      </c>
      <c r="AK106" s="28">
        <f>V106-'2020 Metered Customers'!V106</f>
        <v>7</v>
      </c>
      <c r="AL106" s="28">
        <f>W106-'2020 Metered Customers'!W106</f>
        <v>7</v>
      </c>
      <c r="AM106" s="28">
        <f>X106-'2020 Metered Customers'!X106</f>
        <v>7</v>
      </c>
      <c r="AN106" s="28">
        <f>Y106-'2020 Metered Customers'!Y106</f>
        <v>7</v>
      </c>
      <c r="AO106" s="28">
        <f>Z106-'2020 Metered Customers'!Z106</f>
        <v>7</v>
      </c>
      <c r="AP106" s="28">
        <f>AA106-'2020 Metered Customers'!AA106</f>
        <v>9.2539999999999978</v>
      </c>
      <c r="AQ106" s="28">
        <f>AB106-'2020 Metered Customers'!AB106</f>
        <v>7</v>
      </c>
    </row>
    <row r="107" spans="1:43" ht="15.4" x14ac:dyDescent="0.45">
      <c r="A107" s="4">
        <v>1</v>
      </c>
      <c r="B107" s="85">
        <v>199</v>
      </c>
      <c r="C107" s="91">
        <v>0</v>
      </c>
      <c r="D107" s="50" t="s">
        <v>32</v>
      </c>
      <c r="E107" s="5" t="s">
        <v>32</v>
      </c>
      <c r="F107" s="51" t="s">
        <v>32</v>
      </c>
      <c r="G107" s="5" t="s">
        <v>32</v>
      </c>
      <c r="H107" s="51">
        <v>7340</v>
      </c>
      <c r="I107" s="5">
        <v>27830</v>
      </c>
      <c r="J107" s="51">
        <v>119720</v>
      </c>
      <c r="K107" s="5">
        <v>30410</v>
      </c>
      <c r="L107" s="51">
        <v>111240</v>
      </c>
      <c r="M107" s="5">
        <v>48030</v>
      </c>
      <c r="N107" s="51">
        <v>33930</v>
      </c>
      <c r="O107" s="7" t="s">
        <v>32</v>
      </c>
      <c r="Q107" s="65">
        <f t="shared" si="17"/>
        <v>45</v>
      </c>
      <c r="R107" s="36">
        <f t="shared" si="18"/>
        <v>45</v>
      </c>
      <c r="S107" s="36">
        <f t="shared" si="19"/>
        <v>45</v>
      </c>
      <c r="T107" s="36">
        <f t="shared" si="20"/>
        <v>45</v>
      </c>
      <c r="U107" s="36">
        <f t="shared" si="28"/>
        <v>78.03</v>
      </c>
      <c r="V107" s="36">
        <f t="shared" si="21"/>
        <v>273.16125109773412</v>
      </c>
      <c r="W107" s="36">
        <f t="shared" si="22"/>
        <v>1192.0612510977342</v>
      </c>
      <c r="X107" s="36">
        <f t="shared" si="23"/>
        <v>298.96125109773413</v>
      </c>
      <c r="Y107" s="36">
        <f t="shared" si="24"/>
        <v>1107.2612510977342</v>
      </c>
      <c r="Z107" s="36">
        <f t="shared" si="25"/>
        <v>475.16125109773412</v>
      </c>
      <c r="AA107" s="36">
        <f t="shared" si="26"/>
        <v>334.16125109773412</v>
      </c>
      <c r="AB107" s="66">
        <f t="shared" si="27"/>
        <v>45</v>
      </c>
      <c r="AC107" s="28">
        <f t="shared" si="29"/>
        <v>3983.7975065864052</v>
      </c>
      <c r="AF107" s="28">
        <f>Q107-'2020 Metered Customers'!Q107</f>
        <v>7</v>
      </c>
      <c r="AG107" s="28">
        <f>R107-'2020 Metered Customers'!R107</f>
        <v>7</v>
      </c>
      <c r="AH107" s="28">
        <f>S107-'2020 Metered Customers'!S107</f>
        <v>7</v>
      </c>
      <c r="AI107" s="28">
        <f>T107-'2020 Metered Customers'!T107</f>
        <v>7</v>
      </c>
      <c r="AJ107" s="28">
        <f>U107-'2020 Metered Customers'!U107</f>
        <v>23.882000000000005</v>
      </c>
      <c r="AK107" s="28">
        <f>V107-'2020 Metered Customers'!V107</f>
        <v>132.29225109773412</v>
      </c>
      <c r="AL107" s="28">
        <f>W107-'2020 Metered Customers'!W107</f>
        <v>368.98165109773413</v>
      </c>
      <c r="AM107" s="28">
        <f>X107-'2020 Metered Customers'!X107</f>
        <v>139.45495109773412</v>
      </c>
      <c r="AN107" s="28">
        <f>Y107-'2020 Metered Customers'!Y107</f>
        <v>347.18805109773427</v>
      </c>
      <c r="AO107" s="28">
        <f>Z107-'2020 Metered Customers'!Z107</f>
        <v>184.7383510977341</v>
      </c>
      <c r="AP107" s="28">
        <f>AA107-'2020 Metered Customers'!AA107</f>
        <v>148.50135109773413</v>
      </c>
      <c r="AQ107" s="28">
        <f>AB107-'2020 Metered Customers'!AB107</f>
        <v>7</v>
      </c>
    </row>
    <row r="108" spans="1:43" ht="15.4" x14ac:dyDescent="0.45">
      <c r="A108" s="4">
        <v>1</v>
      </c>
      <c r="B108" s="85">
        <v>200</v>
      </c>
      <c r="C108" s="91">
        <v>0</v>
      </c>
      <c r="D108" s="50" t="s">
        <v>32</v>
      </c>
      <c r="E108" s="5" t="s">
        <v>32</v>
      </c>
      <c r="F108" s="51" t="s">
        <v>32</v>
      </c>
      <c r="G108" s="5" t="s">
        <v>32</v>
      </c>
      <c r="H108" s="51">
        <v>35230</v>
      </c>
      <c r="I108" s="5">
        <v>7930</v>
      </c>
      <c r="J108" s="51">
        <v>13810</v>
      </c>
      <c r="K108" s="5">
        <v>8770</v>
      </c>
      <c r="L108" s="51">
        <v>15810</v>
      </c>
      <c r="M108" s="5">
        <v>9800</v>
      </c>
      <c r="N108" s="51">
        <v>3510</v>
      </c>
      <c r="O108" s="7" t="s">
        <v>32</v>
      </c>
      <c r="Q108" s="65">
        <f t="shared" si="17"/>
        <v>45</v>
      </c>
      <c r="R108" s="36">
        <f t="shared" si="18"/>
        <v>45</v>
      </c>
      <c r="S108" s="36">
        <f t="shared" si="19"/>
        <v>45</v>
      </c>
      <c r="T108" s="36">
        <f t="shared" si="20"/>
        <v>45</v>
      </c>
      <c r="U108" s="36">
        <f t="shared" si="28"/>
        <v>241.98504605613999</v>
      </c>
      <c r="V108" s="36">
        <f t="shared" si="21"/>
        <v>91.697574285873927</v>
      </c>
      <c r="W108" s="36">
        <f t="shared" si="22"/>
        <v>140.25789401315674</v>
      </c>
      <c r="X108" s="36">
        <f t="shared" si="23"/>
        <v>98.634762818342892</v>
      </c>
      <c r="Y108" s="36">
        <f t="shared" si="24"/>
        <v>156.77500956665432</v>
      </c>
      <c r="Z108" s="36">
        <f t="shared" si="25"/>
        <v>107.14107732839415</v>
      </c>
      <c r="AA108" s="36">
        <f t="shared" si="26"/>
        <v>60.795000000000002</v>
      </c>
      <c r="AB108" s="66">
        <f t="shared" si="27"/>
        <v>45</v>
      </c>
      <c r="AC108" s="28">
        <f t="shared" si="29"/>
        <v>1122.2863640685621</v>
      </c>
      <c r="AF108" s="28">
        <f>Q108-'2020 Metered Customers'!Q108</f>
        <v>7</v>
      </c>
      <c r="AG108" s="28">
        <f>R108-'2020 Metered Customers'!R108</f>
        <v>7</v>
      </c>
      <c r="AH108" s="28">
        <f>S108-'2020 Metered Customers'!S108</f>
        <v>7</v>
      </c>
      <c r="AI108" s="28">
        <f>T108-'2020 Metered Customers'!T108</f>
        <v>7</v>
      </c>
      <c r="AJ108" s="28">
        <f>U108-'2020 Metered Customers'!U108</f>
        <v>126.47904605613999</v>
      </c>
      <c r="AK108" s="28">
        <f>V108-'2020 Metered Customers'!V108</f>
        <v>36.251574285873929</v>
      </c>
      <c r="AL108" s="28">
        <f>W108-'2020 Metered Customers'!W108</f>
        <v>59.674894013156745</v>
      </c>
      <c r="AM108" s="28">
        <f>X108-'2020 Metered Customers'!X108</f>
        <v>39.723762818342891</v>
      </c>
      <c r="AN108" s="28">
        <f>Y108-'2020 Metered Customers'!Y108</f>
        <v>67.592009566654326</v>
      </c>
      <c r="AO108" s="28">
        <f>Z108-'2020 Metered Customers'!Z108</f>
        <v>43.801077328394143</v>
      </c>
      <c r="AP108" s="28">
        <f>AA108-'2020 Metered Customers'!AA108</f>
        <v>15.073</v>
      </c>
      <c r="AQ108" s="28">
        <f>AB108-'2020 Metered Customers'!AB108</f>
        <v>7</v>
      </c>
    </row>
    <row r="109" spans="1:43" ht="15.4" x14ac:dyDescent="0.45">
      <c r="A109" s="4">
        <v>1</v>
      </c>
      <c r="B109" s="85">
        <v>201</v>
      </c>
      <c r="C109" s="91">
        <v>0</v>
      </c>
      <c r="D109" s="50" t="s">
        <v>32</v>
      </c>
      <c r="E109" s="5" t="s">
        <v>32</v>
      </c>
      <c r="F109" s="51" t="s">
        <v>32</v>
      </c>
      <c r="G109" s="5" t="s">
        <v>32</v>
      </c>
      <c r="H109" s="51">
        <v>6960</v>
      </c>
      <c r="I109" s="5">
        <v>3610</v>
      </c>
      <c r="J109" s="51">
        <v>3630</v>
      </c>
      <c r="K109" s="5">
        <v>2190</v>
      </c>
      <c r="L109" s="51">
        <v>3300</v>
      </c>
      <c r="M109" s="5">
        <v>1520</v>
      </c>
      <c r="N109" s="51">
        <v>1070</v>
      </c>
      <c r="O109" s="7" t="s">
        <v>32</v>
      </c>
      <c r="Q109" s="65">
        <f t="shared" si="17"/>
        <v>45</v>
      </c>
      <c r="R109" s="36">
        <f t="shared" si="18"/>
        <v>45</v>
      </c>
      <c r="S109" s="36">
        <f t="shared" si="19"/>
        <v>45</v>
      </c>
      <c r="T109" s="36">
        <f t="shared" si="20"/>
        <v>45</v>
      </c>
      <c r="U109" s="36">
        <f t="shared" si="28"/>
        <v>76.319999999999993</v>
      </c>
      <c r="V109" s="36">
        <f t="shared" si="21"/>
        <v>61.245000000000005</v>
      </c>
      <c r="W109" s="36">
        <f t="shared" si="22"/>
        <v>61.335000000000001</v>
      </c>
      <c r="X109" s="36">
        <f t="shared" si="23"/>
        <v>54.855000000000004</v>
      </c>
      <c r="Y109" s="36">
        <f t="shared" si="24"/>
        <v>59.85</v>
      </c>
      <c r="Z109" s="36">
        <f t="shared" si="25"/>
        <v>51.84</v>
      </c>
      <c r="AA109" s="36">
        <f t="shared" si="26"/>
        <v>49.814999999999998</v>
      </c>
      <c r="AB109" s="66">
        <f t="shared" si="27"/>
        <v>45</v>
      </c>
      <c r="AC109" s="28">
        <f t="shared" si="29"/>
        <v>640.26</v>
      </c>
      <c r="AF109" s="28">
        <f>Q109-'2020 Metered Customers'!Q109</f>
        <v>7</v>
      </c>
      <c r="AG109" s="28">
        <f>R109-'2020 Metered Customers'!R109</f>
        <v>7</v>
      </c>
      <c r="AH109" s="28">
        <f>S109-'2020 Metered Customers'!S109</f>
        <v>7</v>
      </c>
      <c r="AI109" s="28">
        <f>T109-'2020 Metered Customers'!T109</f>
        <v>7</v>
      </c>
      <c r="AJ109" s="28">
        <f>U109-'2020 Metered Customers'!U109</f>
        <v>23.007999999999996</v>
      </c>
      <c r="AK109" s="28">
        <f>V109-'2020 Metered Customers'!V109</f>
        <v>15.303000000000004</v>
      </c>
      <c r="AL109" s="28">
        <f>W109-'2020 Metered Customers'!W109</f>
        <v>15.348999999999997</v>
      </c>
      <c r="AM109" s="28">
        <f>X109-'2020 Metered Customers'!X109</f>
        <v>12.037000000000006</v>
      </c>
      <c r="AN109" s="28">
        <f>Y109-'2020 Metered Customers'!Y109</f>
        <v>14.590000000000003</v>
      </c>
      <c r="AO109" s="28">
        <f>Z109-'2020 Metered Customers'!Z109</f>
        <v>10.496000000000002</v>
      </c>
      <c r="AP109" s="28">
        <f>AA109-'2020 Metered Customers'!AA109</f>
        <v>9.4609999999999985</v>
      </c>
      <c r="AQ109" s="28">
        <f>AB109-'2020 Metered Customers'!AB109</f>
        <v>7</v>
      </c>
    </row>
    <row r="110" spans="1:43" ht="15.4" x14ac:dyDescent="0.45">
      <c r="A110" s="4">
        <v>1</v>
      </c>
      <c r="B110" s="85">
        <v>202</v>
      </c>
      <c r="C110" s="91">
        <v>0</v>
      </c>
      <c r="D110" s="50" t="s">
        <v>32</v>
      </c>
      <c r="E110" s="5" t="s">
        <v>32</v>
      </c>
      <c r="F110" s="51" t="s">
        <v>32</v>
      </c>
      <c r="G110" s="5" t="s">
        <v>32</v>
      </c>
      <c r="H110" s="51">
        <v>131820</v>
      </c>
      <c r="I110" s="5">
        <v>8630</v>
      </c>
      <c r="J110" s="51">
        <v>14940</v>
      </c>
      <c r="K110" s="5">
        <v>8790</v>
      </c>
      <c r="L110" s="51">
        <v>10780</v>
      </c>
      <c r="M110" s="5">
        <v>13690</v>
      </c>
      <c r="N110" s="51">
        <v>6790</v>
      </c>
      <c r="O110" s="7" t="s">
        <v>32</v>
      </c>
      <c r="Q110" s="65">
        <f t="shared" si="17"/>
        <v>45</v>
      </c>
      <c r="R110" s="36">
        <f t="shared" si="18"/>
        <v>45</v>
      </c>
      <c r="S110" s="36">
        <f t="shared" si="19"/>
        <v>45</v>
      </c>
      <c r="T110" s="36">
        <f t="shared" si="20"/>
        <v>45</v>
      </c>
      <c r="U110" s="36">
        <f t="shared" si="28"/>
        <v>1112.5062554886706</v>
      </c>
      <c r="V110" s="36">
        <f t="shared" si="21"/>
        <v>97.478564729598062</v>
      </c>
      <c r="W110" s="36">
        <f t="shared" si="22"/>
        <v>149.59006430088286</v>
      </c>
      <c r="X110" s="36">
        <f t="shared" si="23"/>
        <v>98.79993397387787</v>
      </c>
      <c r="Y110" s="36">
        <f t="shared" si="24"/>
        <v>115.23446394960794</v>
      </c>
      <c r="Z110" s="36">
        <f t="shared" si="25"/>
        <v>139.26686707994688</v>
      </c>
      <c r="AA110" s="36">
        <f t="shared" si="26"/>
        <v>82.282818420380309</v>
      </c>
      <c r="AB110" s="66">
        <f t="shared" si="27"/>
        <v>45</v>
      </c>
      <c r="AC110" s="28">
        <f t="shared" si="29"/>
        <v>2020.1589679429646</v>
      </c>
      <c r="AF110" s="28">
        <f>Q110-'2020 Metered Customers'!Q110</f>
        <v>7</v>
      </c>
      <c r="AG110" s="28">
        <f>R110-'2020 Metered Customers'!R110</f>
        <v>7</v>
      </c>
      <c r="AH110" s="28">
        <f>S110-'2020 Metered Customers'!S110</f>
        <v>7</v>
      </c>
      <c r="AI110" s="28">
        <f>T110-'2020 Metered Customers'!T110</f>
        <v>7</v>
      </c>
      <c r="AJ110" s="28">
        <f>U110-'2020 Metered Customers'!U110</f>
        <v>591.68025548867058</v>
      </c>
      <c r="AK110" s="28">
        <f>V110-'2020 Metered Customers'!V110</f>
        <v>39.169564729598058</v>
      </c>
      <c r="AL110" s="28">
        <f>W110-'2020 Metered Customers'!W110</f>
        <v>64.148064300882851</v>
      </c>
      <c r="AM110" s="28">
        <f>X110-'2020 Metered Customers'!X110</f>
        <v>39.80293397387787</v>
      </c>
      <c r="AN110" s="28">
        <f>Y110-'2020 Metered Customers'!Y110</f>
        <v>47.68046394960794</v>
      </c>
      <c r="AO110" s="28">
        <f>Z110-'2020 Metered Customers'!Z110</f>
        <v>59.19986707994687</v>
      </c>
      <c r="AP110" s="28">
        <f>AA110-'2020 Metered Customers'!AA110</f>
        <v>29.344818420380307</v>
      </c>
      <c r="AQ110" s="28">
        <f>AB110-'2020 Metered Customers'!AB110</f>
        <v>7</v>
      </c>
    </row>
    <row r="111" spans="1:43" ht="15.4" x14ac:dyDescent="0.45">
      <c r="A111" s="4">
        <v>1</v>
      </c>
      <c r="B111" s="85">
        <v>219</v>
      </c>
      <c r="C111" s="91">
        <v>0</v>
      </c>
      <c r="D111" s="50" t="s">
        <v>32</v>
      </c>
      <c r="E111" s="5" t="s">
        <v>32</v>
      </c>
      <c r="F111" s="51" t="s">
        <v>32</v>
      </c>
      <c r="G111" s="5" t="s">
        <v>32</v>
      </c>
      <c r="H111" s="51">
        <v>740</v>
      </c>
      <c r="I111" s="5">
        <v>7510</v>
      </c>
      <c r="J111" s="51">
        <v>11170</v>
      </c>
      <c r="K111" s="5">
        <v>14140</v>
      </c>
      <c r="L111" s="51">
        <v>12920</v>
      </c>
      <c r="M111" s="5">
        <v>7830</v>
      </c>
      <c r="N111" s="51">
        <v>3950</v>
      </c>
      <c r="O111" s="7" t="s">
        <v>32</v>
      </c>
      <c r="Q111" s="65">
        <f t="shared" si="17"/>
        <v>45</v>
      </c>
      <c r="R111" s="36">
        <f t="shared" si="18"/>
        <v>45</v>
      </c>
      <c r="S111" s="36">
        <f t="shared" si="19"/>
        <v>45</v>
      </c>
      <c r="T111" s="36">
        <f t="shared" si="20"/>
        <v>45</v>
      </c>
      <c r="U111" s="36">
        <f t="shared" si="28"/>
        <v>48.33</v>
      </c>
      <c r="V111" s="36">
        <f t="shared" si="21"/>
        <v>88.228980019639437</v>
      </c>
      <c r="W111" s="36">
        <f t="shared" si="22"/>
        <v>118.45530148253997</v>
      </c>
      <c r="X111" s="36">
        <f t="shared" si="23"/>
        <v>142.98321807948383</v>
      </c>
      <c r="Y111" s="36">
        <f t="shared" si="24"/>
        <v>132.90777759185033</v>
      </c>
      <c r="Z111" s="36">
        <f t="shared" si="25"/>
        <v>90.871718508199052</v>
      </c>
      <c r="AA111" s="36">
        <f t="shared" si="26"/>
        <v>62.775000000000006</v>
      </c>
      <c r="AB111" s="66">
        <f t="shared" si="27"/>
        <v>45</v>
      </c>
      <c r="AC111" s="28">
        <f t="shared" si="29"/>
        <v>909.5519956817127</v>
      </c>
      <c r="AF111" s="28">
        <f>Q111-'2020 Metered Customers'!Q111</f>
        <v>7</v>
      </c>
      <c r="AG111" s="28">
        <f>R111-'2020 Metered Customers'!R111</f>
        <v>7</v>
      </c>
      <c r="AH111" s="28">
        <f>S111-'2020 Metered Customers'!S111</f>
        <v>7</v>
      </c>
      <c r="AI111" s="28">
        <f>T111-'2020 Metered Customers'!T111</f>
        <v>7</v>
      </c>
      <c r="AJ111" s="28">
        <f>U111-'2020 Metered Customers'!U111</f>
        <v>8.7019999999999982</v>
      </c>
      <c r="AK111" s="28">
        <f>V111-'2020 Metered Customers'!V111</f>
        <v>33.706980019639431</v>
      </c>
      <c r="AL111" s="28">
        <f>W111-'2020 Metered Customers'!W111</f>
        <v>49.224301482539971</v>
      </c>
      <c r="AM111" s="28">
        <f>X111-'2020 Metered Customers'!X111</f>
        <v>60.981218079483838</v>
      </c>
      <c r="AN111" s="28">
        <f>Y111-'2020 Metered Customers'!Y111</f>
        <v>56.151777591850333</v>
      </c>
      <c r="AO111" s="28">
        <f>Z111-'2020 Metered Customers'!Z111</f>
        <v>35.645718508199053</v>
      </c>
      <c r="AP111" s="28">
        <f>AA111-'2020 Metered Customers'!AA111</f>
        <v>16.085000000000008</v>
      </c>
      <c r="AQ111" s="28">
        <f>AB111-'2020 Metered Customers'!AB111</f>
        <v>7</v>
      </c>
    </row>
    <row r="112" spans="1:43" ht="15.4" x14ac:dyDescent="0.45">
      <c r="A112" s="4">
        <v>1</v>
      </c>
      <c r="B112" s="85">
        <v>220</v>
      </c>
      <c r="C112" s="91">
        <v>0</v>
      </c>
      <c r="D112" s="50" t="s">
        <v>32</v>
      </c>
      <c r="E112" s="5" t="s">
        <v>32</v>
      </c>
      <c r="F112" s="51" t="s">
        <v>32</v>
      </c>
      <c r="G112" s="5" t="s">
        <v>32</v>
      </c>
      <c r="H112" s="51">
        <v>3290</v>
      </c>
      <c r="I112" s="5">
        <v>930</v>
      </c>
      <c r="J112" s="51">
        <v>1090</v>
      </c>
      <c r="K112" s="5" t="s">
        <v>32</v>
      </c>
      <c r="L112" s="51">
        <v>580</v>
      </c>
      <c r="M112" s="5">
        <v>390</v>
      </c>
      <c r="N112" s="51">
        <v>870</v>
      </c>
      <c r="O112" s="7" t="s">
        <v>32</v>
      </c>
      <c r="Q112" s="65">
        <f t="shared" si="17"/>
        <v>45</v>
      </c>
      <c r="R112" s="36">
        <f t="shared" si="18"/>
        <v>45</v>
      </c>
      <c r="S112" s="36">
        <f t="shared" si="19"/>
        <v>45</v>
      </c>
      <c r="T112" s="36">
        <f t="shared" si="20"/>
        <v>45</v>
      </c>
      <c r="U112" s="36">
        <f t="shared" si="28"/>
        <v>59.805</v>
      </c>
      <c r="V112" s="36">
        <f t="shared" si="21"/>
        <v>49.185000000000002</v>
      </c>
      <c r="W112" s="36">
        <f t="shared" si="22"/>
        <v>49.905000000000001</v>
      </c>
      <c r="X112" s="36">
        <f t="shared" si="23"/>
        <v>45</v>
      </c>
      <c r="Y112" s="36">
        <f t="shared" si="24"/>
        <v>47.61</v>
      </c>
      <c r="Z112" s="36">
        <f t="shared" si="25"/>
        <v>46.755000000000003</v>
      </c>
      <c r="AA112" s="36">
        <f t="shared" si="26"/>
        <v>48.914999999999999</v>
      </c>
      <c r="AB112" s="66">
        <f t="shared" si="27"/>
        <v>45</v>
      </c>
      <c r="AC112" s="28">
        <f t="shared" si="29"/>
        <v>572.17499999999995</v>
      </c>
      <c r="AF112" s="28">
        <f>Q112-'2020 Metered Customers'!Q112</f>
        <v>7</v>
      </c>
      <c r="AG112" s="28">
        <f>R112-'2020 Metered Customers'!R112</f>
        <v>7</v>
      </c>
      <c r="AH112" s="28">
        <f>S112-'2020 Metered Customers'!S112</f>
        <v>7</v>
      </c>
      <c r="AI112" s="28">
        <f>T112-'2020 Metered Customers'!T112</f>
        <v>7</v>
      </c>
      <c r="AJ112" s="28">
        <f>U112-'2020 Metered Customers'!U112</f>
        <v>14.567</v>
      </c>
      <c r="AK112" s="28">
        <f>V112-'2020 Metered Customers'!V112</f>
        <v>9.1390000000000029</v>
      </c>
      <c r="AL112" s="28">
        <f>W112-'2020 Metered Customers'!W112</f>
        <v>9.5069999999999979</v>
      </c>
      <c r="AM112" s="28">
        <f>X112-'2020 Metered Customers'!X112</f>
        <v>7</v>
      </c>
      <c r="AN112" s="28">
        <f>Y112-'2020 Metered Customers'!Y112</f>
        <v>8.3339999999999961</v>
      </c>
      <c r="AO112" s="28">
        <f>Z112-'2020 Metered Customers'!Z112</f>
        <v>7.8970000000000056</v>
      </c>
      <c r="AP112" s="28">
        <f>AA112-'2020 Metered Customers'!AA112</f>
        <v>9.0009999999999977</v>
      </c>
      <c r="AQ112" s="28">
        <f>AB112-'2020 Metered Customers'!AB112</f>
        <v>7</v>
      </c>
    </row>
    <row r="113" spans="1:43" ht="15.4" x14ac:dyDescent="0.45">
      <c r="A113" s="4">
        <v>1</v>
      </c>
      <c r="B113" s="85">
        <v>221</v>
      </c>
      <c r="C113" s="91">
        <v>0</v>
      </c>
      <c r="D113" s="50" t="s">
        <v>32</v>
      </c>
      <c r="E113" s="5" t="s">
        <v>32</v>
      </c>
      <c r="F113" s="51" t="s">
        <v>32</v>
      </c>
      <c r="G113" s="5" t="s">
        <v>32</v>
      </c>
      <c r="H113" s="51">
        <v>12020</v>
      </c>
      <c r="I113" s="5">
        <v>23440</v>
      </c>
      <c r="J113" s="51">
        <v>21610</v>
      </c>
      <c r="K113" s="5">
        <v>12540</v>
      </c>
      <c r="L113" s="51">
        <v>22620</v>
      </c>
      <c r="M113" s="5">
        <v>21250</v>
      </c>
      <c r="N113" s="51">
        <v>12970</v>
      </c>
      <c r="O113" s="7" t="s">
        <v>32</v>
      </c>
      <c r="Q113" s="65">
        <f t="shared" si="17"/>
        <v>45</v>
      </c>
      <c r="R113" s="36">
        <f t="shared" si="18"/>
        <v>45</v>
      </c>
      <c r="S113" s="36">
        <f t="shared" si="19"/>
        <v>45</v>
      </c>
      <c r="T113" s="36">
        <f t="shared" si="20"/>
        <v>45</v>
      </c>
      <c r="U113" s="36">
        <f t="shared" si="28"/>
        <v>99.09</v>
      </c>
      <c r="V113" s="36">
        <f t="shared" si="21"/>
        <v>229.26125109773412</v>
      </c>
      <c r="W113" s="36">
        <f t="shared" si="22"/>
        <v>210.96125109773411</v>
      </c>
      <c r="X113" s="36">
        <f t="shared" si="23"/>
        <v>129.76952563668578</v>
      </c>
      <c r="Y113" s="36">
        <f t="shared" si="24"/>
        <v>221.0612510977341</v>
      </c>
      <c r="Z113" s="36">
        <f t="shared" si="25"/>
        <v>207.36125109773411</v>
      </c>
      <c r="AA113" s="36">
        <f t="shared" si="26"/>
        <v>133.32070548068776</v>
      </c>
      <c r="AB113" s="66">
        <f t="shared" si="27"/>
        <v>45</v>
      </c>
      <c r="AC113" s="28">
        <f t="shared" si="29"/>
        <v>1455.82523550831</v>
      </c>
      <c r="AF113" s="28">
        <f>Q113-'2020 Metered Customers'!Q113</f>
        <v>7</v>
      </c>
      <c r="AG113" s="28">
        <f>R113-'2020 Metered Customers'!R113</f>
        <v>7</v>
      </c>
      <c r="AH113" s="28">
        <f>S113-'2020 Metered Customers'!S113</f>
        <v>7</v>
      </c>
      <c r="AI113" s="28">
        <f>T113-'2020 Metered Customers'!T113</f>
        <v>7</v>
      </c>
      <c r="AJ113" s="28">
        <f>U113-'2020 Metered Customers'!U113</f>
        <v>34.646000000000001</v>
      </c>
      <c r="AK113" s="28">
        <f>V113-'2020 Metered Customers'!V113</f>
        <v>107.26925109773413</v>
      </c>
      <c r="AL113" s="28">
        <f>W113-'2020 Metered Customers'!W113</f>
        <v>96.838251097734116</v>
      </c>
      <c r="AM113" s="28">
        <f>X113-'2020 Metered Customers'!X113</f>
        <v>54.647525636685785</v>
      </c>
      <c r="AN113" s="28">
        <f>Y113-'2020 Metered Customers'!Y113</f>
        <v>102.59525109773411</v>
      </c>
      <c r="AO113" s="28">
        <f>Z113-'2020 Metered Customers'!Z113</f>
        <v>94.786251097734123</v>
      </c>
      <c r="AP113" s="28">
        <f>AA113-'2020 Metered Customers'!AA113</f>
        <v>56.34970548068776</v>
      </c>
      <c r="AQ113" s="28">
        <f>AB113-'2020 Metered Customers'!AB113</f>
        <v>7</v>
      </c>
    </row>
    <row r="114" spans="1:43" ht="15.4" x14ac:dyDescent="0.45">
      <c r="A114" s="4">
        <v>1</v>
      </c>
      <c r="B114" s="85">
        <v>222</v>
      </c>
      <c r="C114" s="91">
        <v>0</v>
      </c>
      <c r="D114" s="50" t="s">
        <v>32</v>
      </c>
      <c r="E114" s="5" t="s">
        <v>32</v>
      </c>
      <c r="F114" s="51" t="s">
        <v>32</v>
      </c>
      <c r="G114" s="5" t="s">
        <v>32</v>
      </c>
      <c r="H114" s="51">
        <v>11330</v>
      </c>
      <c r="I114" s="5">
        <v>6990</v>
      </c>
      <c r="J114" s="51">
        <v>6480</v>
      </c>
      <c r="K114" s="5">
        <v>5280</v>
      </c>
      <c r="L114" s="51">
        <v>10790</v>
      </c>
      <c r="M114" s="5">
        <v>7320</v>
      </c>
      <c r="N114" s="51">
        <v>60</v>
      </c>
      <c r="O114" s="7" t="s">
        <v>32</v>
      </c>
      <c r="Q114" s="65">
        <f t="shared" si="17"/>
        <v>45</v>
      </c>
      <c r="R114" s="36">
        <f t="shared" si="18"/>
        <v>45</v>
      </c>
      <c r="S114" s="36">
        <f t="shared" si="19"/>
        <v>45</v>
      </c>
      <c r="T114" s="36">
        <f t="shared" si="20"/>
        <v>45</v>
      </c>
      <c r="U114" s="36">
        <f t="shared" si="28"/>
        <v>95.984999999999999</v>
      </c>
      <c r="V114" s="36">
        <f t="shared" si="21"/>
        <v>83.934529975730072</v>
      </c>
      <c r="W114" s="36">
        <f t="shared" si="22"/>
        <v>79.722665509588197</v>
      </c>
      <c r="X114" s="36">
        <f t="shared" si="23"/>
        <v>69.81239617748966</v>
      </c>
      <c r="Y114" s="36">
        <f t="shared" si="24"/>
        <v>115.31704952737543</v>
      </c>
      <c r="Z114" s="36">
        <f t="shared" si="25"/>
        <v>86.659854042057162</v>
      </c>
      <c r="AA114" s="36">
        <f t="shared" si="26"/>
        <v>45.27</v>
      </c>
      <c r="AB114" s="66">
        <f t="shared" si="27"/>
        <v>45</v>
      </c>
      <c r="AC114" s="28">
        <f t="shared" si="29"/>
        <v>801.70149523224052</v>
      </c>
      <c r="AF114" s="28">
        <f>Q114-'2020 Metered Customers'!Q114</f>
        <v>7</v>
      </c>
      <c r="AG114" s="28">
        <f>R114-'2020 Metered Customers'!R114</f>
        <v>7</v>
      </c>
      <c r="AH114" s="28">
        <f>S114-'2020 Metered Customers'!S114</f>
        <v>7</v>
      </c>
      <c r="AI114" s="28">
        <f>T114-'2020 Metered Customers'!T114</f>
        <v>7</v>
      </c>
      <c r="AJ114" s="28">
        <f>U114-'2020 Metered Customers'!U114</f>
        <v>33.058999999999997</v>
      </c>
      <c r="AK114" s="28">
        <f>V114-'2020 Metered Customers'!V114</f>
        <v>30.556529975730072</v>
      </c>
      <c r="AL114" s="28">
        <f>W114-'2020 Metered Customers'!W114</f>
        <v>27.466665509588196</v>
      </c>
      <c r="AM114" s="28">
        <f>X114-'2020 Metered Customers'!X114</f>
        <v>20.19639617748966</v>
      </c>
      <c r="AN114" s="28">
        <f>Y114-'2020 Metered Customers'!Y114</f>
        <v>47.720049527375423</v>
      </c>
      <c r="AO114" s="28">
        <f>Z114-'2020 Metered Customers'!Z114</f>
        <v>32.555854042057163</v>
      </c>
      <c r="AP114" s="28">
        <f>AA114-'2020 Metered Customers'!AA114</f>
        <v>7.1380000000000052</v>
      </c>
      <c r="AQ114" s="28">
        <f>AB114-'2020 Metered Customers'!AB114</f>
        <v>7</v>
      </c>
    </row>
    <row r="115" spans="1:43" ht="15.4" x14ac:dyDescent="0.45">
      <c r="A115" s="4">
        <v>1</v>
      </c>
      <c r="B115" s="85">
        <v>235</v>
      </c>
      <c r="C115" s="91">
        <v>0</v>
      </c>
      <c r="D115" s="50" t="s">
        <v>32</v>
      </c>
      <c r="E115" s="5" t="s">
        <v>32</v>
      </c>
      <c r="F115" s="51" t="s">
        <v>32</v>
      </c>
      <c r="G115" s="5" t="s">
        <v>32</v>
      </c>
      <c r="H115" s="51">
        <v>3780</v>
      </c>
      <c r="I115" s="5">
        <v>3940</v>
      </c>
      <c r="J115" s="51">
        <v>4340</v>
      </c>
      <c r="K115" s="5">
        <v>2970</v>
      </c>
      <c r="L115" s="51">
        <v>6020</v>
      </c>
      <c r="M115" s="5">
        <v>2990</v>
      </c>
      <c r="N115" s="51">
        <v>1980</v>
      </c>
      <c r="O115" s="7" t="s">
        <v>32</v>
      </c>
      <c r="Q115" s="65">
        <f t="shared" si="17"/>
        <v>45</v>
      </c>
      <c r="R115" s="36">
        <f t="shared" si="18"/>
        <v>45</v>
      </c>
      <c r="S115" s="36">
        <f t="shared" si="19"/>
        <v>45</v>
      </c>
      <c r="T115" s="36">
        <f t="shared" si="20"/>
        <v>45</v>
      </c>
      <c r="U115" s="36">
        <f t="shared" si="28"/>
        <v>62.01</v>
      </c>
      <c r="V115" s="36">
        <f t="shared" si="21"/>
        <v>62.730000000000004</v>
      </c>
      <c r="W115" s="36">
        <f t="shared" si="22"/>
        <v>64.53</v>
      </c>
      <c r="X115" s="36">
        <f t="shared" si="23"/>
        <v>58.365000000000002</v>
      </c>
      <c r="Y115" s="36">
        <f t="shared" si="24"/>
        <v>75.923728932283751</v>
      </c>
      <c r="Z115" s="36">
        <f t="shared" si="25"/>
        <v>58.454999999999998</v>
      </c>
      <c r="AA115" s="36">
        <f t="shared" si="26"/>
        <v>53.91</v>
      </c>
      <c r="AB115" s="66">
        <f t="shared" si="27"/>
        <v>45</v>
      </c>
      <c r="AC115" s="28">
        <f t="shared" si="29"/>
        <v>660.92372893228378</v>
      </c>
      <c r="AF115" s="28">
        <f>Q115-'2020 Metered Customers'!Q115</f>
        <v>7</v>
      </c>
      <c r="AG115" s="28">
        <f>R115-'2020 Metered Customers'!R115</f>
        <v>7</v>
      </c>
      <c r="AH115" s="28">
        <f>S115-'2020 Metered Customers'!S115</f>
        <v>7</v>
      </c>
      <c r="AI115" s="28">
        <f>T115-'2020 Metered Customers'!T115</f>
        <v>7</v>
      </c>
      <c r="AJ115" s="28">
        <f>U115-'2020 Metered Customers'!U115</f>
        <v>15.693999999999996</v>
      </c>
      <c r="AK115" s="28">
        <f>V115-'2020 Metered Customers'!V115</f>
        <v>16.062000000000005</v>
      </c>
      <c r="AL115" s="28">
        <f>W115-'2020 Metered Customers'!W115</f>
        <v>16.981999999999999</v>
      </c>
      <c r="AM115" s="28">
        <f>X115-'2020 Metered Customers'!X115</f>
        <v>13.831000000000003</v>
      </c>
      <c r="AN115" s="28">
        <f>Y115-'2020 Metered Customers'!Y115</f>
        <v>24.679728932283751</v>
      </c>
      <c r="AO115" s="28">
        <f>Z115-'2020 Metered Customers'!Z115</f>
        <v>13.876999999999995</v>
      </c>
      <c r="AP115" s="28">
        <f>AA115-'2020 Metered Customers'!AA115</f>
        <v>11.553999999999995</v>
      </c>
      <c r="AQ115" s="28">
        <f>AB115-'2020 Metered Customers'!AB115</f>
        <v>7</v>
      </c>
    </row>
    <row r="116" spans="1:43" ht="15.4" x14ac:dyDescent="0.45">
      <c r="A116" s="4">
        <v>1</v>
      </c>
      <c r="B116" s="85">
        <v>236</v>
      </c>
      <c r="C116" s="91">
        <v>0</v>
      </c>
      <c r="D116" s="50" t="s">
        <v>32</v>
      </c>
      <c r="E116" s="5" t="s">
        <v>32</v>
      </c>
      <c r="F116" s="51" t="s">
        <v>32</v>
      </c>
      <c r="G116" s="5" t="s">
        <v>32</v>
      </c>
      <c r="H116" s="51">
        <v>5920</v>
      </c>
      <c r="I116" s="5">
        <v>8590</v>
      </c>
      <c r="J116" s="51">
        <v>7210</v>
      </c>
      <c r="K116" s="5">
        <v>10130</v>
      </c>
      <c r="L116" s="51">
        <v>12030</v>
      </c>
      <c r="M116" s="5">
        <v>11450</v>
      </c>
      <c r="N116" s="51">
        <v>2250</v>
      </c>
      <c r="O116" s="7" t="s">
        <v>32</v>
      </c>
      <c r="Q116" s="65">
        <f t="shared" si="17"/>
        <v>45</v>
      </c>
      <c r="R116" s="36">
        <f t="shared" si="18"/>
        <v>45</v>
      </c>
      <c r="S116" s="36">
        <f t="shared" si="19"/>
        <v>45</v>
      </c>
      <c r="T116" s="36">
        <f t="shared" si="20"/>
        <v>45</v>
      </c>
      <c r="U116" s="36">
        <f t="shared" si="28"/>
        <v>71.64</v>
      </c>
      <c r="V116" s="36">
        <f t="shared" si="21"/>
        <v>97.148222418528121</v>
      </c>
      <c r="W116" s="36">
        <f t="shared" si="22"/>
        <v>85.751412686614799</v>
      </c>
      <c r="X116" s="36">
        <f t="shared" si="23"/>
        <v>109.86640139472124</v>
      </c>
      <c r="Y116" s="36">
        <f t="shared" si="24"/>
        <v>125.55766117054392</v>
      </c>
      <c r="Z116" s="36">
        <f t="shared" si="25"/>
        <v>120.76769766002963</v>
      </c>
      <c r="AA116" s="36">
        <f t="shared" si="26"/>
        <v>55.125</v>
      </c>
      <c r="AB116" s="66">
        <f t="shared" si="27"/>
        <v>45</v>
      </c>
      <c r="AC116" s="28">
        <f t="shared" si="29"/>
        <v>890.85639533043775</v>
      </c>
      <c r="AF116" s="28">
        <f>Q116-'2020 Metered Customers'!Q116</f>
        <v>7</v>
      </c>
      <c r="AG116" s="28">
        <f>R116-'2020 Metered Customers'!R116</f>
        <v>7</v>
      </c>
      <c r="AH116" s="28">
        <f>S116-'2020 Metered Customers'!S116</f>
        <v>7</v>
      </c>
      <c r="AI116" s="28">
        <f>T116-'2020 Metered Customers'!T116</f>
        <v>7</v>
      </c>
      <c r="AJ116" s="28">
        <f>U116-'2020 Metered Customers'!U116</f>
        <v>20.616</v>
      </c>
      <c r="AK116" s="28">
        <f>V116-'2020 Metered Customers'!V116</f>
        <v>39.011222418528121</v>
      </c>
      <c r="AL116" s="28">
        <f>W116-'2020 Metered Customers'!W116</f>
        <v>31.889412686614797</v>
      </c>
      <c r="AM116" s="28">
        <f>X116-'2020 Metered Customers'!X116</f>
        <v>45.107401394721236</v>
      </c>
      <c r="AN116" s="28">
        <f>Y116-'2020 Metered Customers'!Y116</f>
        <v>52.628661170543921</v>
      </c>
      <c r="AO116" s="28">
        <f>Z116-'2020 Metered Customers'!Z116</f>
        <v>50.332697660029623</v>
      </c>
      <c r="AP116" s="28">
        <f>AA116-'2020 Metered Customers'!AA116</f>
        <v>12.174999999999997</v>
      </c>
      <c r="AQ116" s="28">
        <f>AB116-'2020 Metered Customers'!AB116</f>
        <v>7</v>
      </c>
    </row>
    <row r="117" spans="1:43" ht="15.4" x14ac:dyDescent="0.45">
      <c r="A117" s="4">
        <v>1</v>
      </c>
      <c r="B117" s="85">
        <v>237</v>
      </c>
      <c r="C117" s="91">
        <v>0</v>
      </c>
      <c r="D117" s="50" t="s">
        <v>32</v>
      </c>
      <c r="E117" s="5" t="s">
        <v>32</v>
      </c>
      <c r="F117" s="51" t="s">
        <v>32</v>
      </c>
      <c r="G117" s="5" t="s">
        <v>32</v>
      </c>
      <c r="H117" s="51">
        <v>25620</v>
      </c>
      <c r="I117" s="5">
        <v>10510</v>
      </c>
      <c r="J117" s="51">
        <v>12120</v>
      </c>
      <c r="K117" s="5">
        <v>11060</v>
      </c>
      <c r="L117" s="51">
        <v>18850</v>
      </c>
      <c r="M117" s="5">
        <v>26640</v>
      </c>
      <c r="N117" s="51" t="s">
        <v>32</v>
      </c>
      <c r="O117" s="7" t="s">
        <v>32</v>
      </c>
      <c r="Q117" s="65">
        <f t="shared" si="17"/>
        <v>45</v>
      </c>
      <c r="R117" s="36">
        <f t="shared" si="18"/>
        <v>45</v>
      </c>
      <c r="S117" s="36">
        <f t="shared" si="19"/>
        <v>45</v>
      </c>
      <c r="T117" s="36">
        <f t="shared" si="20"/>
        <v>45</v>
      </c>
      <c r="U117" s="36">
        <f t="shared" si="28"/>
        <v>162.62030582158425</v>
      </c>
      <c r="V117" s="36">
        <f t="shared" si="21"/>
        <v>113.00465334988577</v>
      </c>
      <c r="W117" s="36">
        <f t="shared" si="22"/>
        <v>126.30093137045131</v>
      </c>
      <c r="X117" s="36">
        <f t="shared" si="23"/>
        <v>117.5468601270976</v>
      </c>
      <c r="Y117" s="36">
        <f t="shared" si="24"/>
        <v>183.36125109773411</v>
      </c>
      <c r="Z117" s="36">
        <f t="shared" si="25"/>
        <v>261.26125109773409</v>
      </c>
      <c r="AA117" s="36">
        <f t="shared" si="26"/>
        <v>45</v>
      </c>
      <c r="AB117" s="66">
        <f t="shared" si="27"/>
        <v>45</v>
      </c>
      <c r="AC117" s="28">
        <f t="shared" si="29"/>
        <v>1234.0952528644871</v>
      </c>
      <c r="AF117" s="28">
        <f>Q117-'2020 Metered Customers'!Q117</f>
        <v>7</v>
      </c>
      <c r="AG117" s="28">
        <f>R117-'2020 Metered Customers'!R117</f>
        <v>7</v>
      </c>
      <c r="AH117" s="28">
        <f>S117-'2020 Metered Customers'!S117</f>
        <v>7</v>
      </c>
      <c r="AI117" s="28">
        <f>T117-'2020 Metered Customers'!T117</f>
        <v>7</v>
      </c>
      <c r="AJ117" s="28">
        <f>U117-'2020 Metered Customers'!U117</f>
        <v>68.256305821584249</v>
      </c>
      <c r="AK117" s="28">
        <f>V117-'2020 Metered Customers'!V117</f>
        <v>46.611653349885771</v>
      </c>
      <c r="AL117" s="28">
        <f>W117-'2020 Metered Customers'!W117</f>
        <v>52.984931370451307</v>
      </c>
      <c r="AM117" s="28">
        <f>X117-'2020 Metered Customers'!X117</f>
        <v>48.788860127097607</v>
      </c>
      <c r="AN117" s="28">
        <f>Y117-'2020 Metered Customers'!Y117</f>
        <v>81.106251097734116</v>
      </c>
      <c r="AO117" s="28">
        <f>Z117-'2020 Metered Customers'!Z117</f>
        <v>125.50925109773408</v>
      </c>
      <c r="AP117" s="28">
        <f>AA117-'2020 Metered Customers'!AA117</f>
        <v>7</v>
      </c>
      <c r="AQ117" s="28">
        <f>AB117-'2020 Metered Customers'!AB117</f>
        <v>7</v>
      </c>
    </row>
    <row r="118" spans="1:43" ht="15.4" x14ac:dyDescent="0.45">
      <c r="A118" s="4">
        <v>1</v>
      </c>
      <c r="B118" s="85">
        <v>238</v>
      </c>
      <c r="C118" s="91">
        <v>0</v>
      </c>
      <c r="D118" s="50" t="s">
        <v>32</v>
      </c>
      <c r="E118" s="5" t="s">
        <v>32</v>
      </c>
      <c r="F118" s="51" t="s">
        <v>32</v>
      </c>
      <c r="G118" s="5" t="s">
        <v>32</v>
      </c>
      <c r="H118" s="51">
        <v>12770</v>
      </c>
      <c r="I118" s="5">
        <v>6270</v>
      </c>
      <c r="J118" s="51">
        <v>27140</v>
      </c>
      <c r="K118" s="5">
        <v>40800</v>
      </c>
      <c r="L118" s="51">
        <v>97620</v>
      </c>
      <c r="M118" s="5">
        <v>24970</v>
      </c>
      <c r="N118" s="51">
        <v>9330</v>
      </c>
      <c r="O118" s="7" t="s">
        <v>32</v>
      </c>
      <c r="Q118" s="65">
        <f t="shared" si="17"/>
        <v>45</v>
      </c>
      <c r="R118" s="36">
        <f t="shared" si="18"/>
        <v>45</v>
      </c>
      <c r="S118" s="36">
        <f t="shared" si="19"/>
        <v>45</v>
      </c>
      <c r="T118" s="36">
        <f t="shared" si="20"/>
        <v>45</v>
      </c>
      <c r="U118" s="36">
        <f t="shared" si="28"/>
        <v>102.465</v>
      </c>
      <c r="V118" s="36">
        <f t="shared" si="21"/>
        <v>77.988368376470945</v>
      </c>
      <c r="W118" s="36">
        <f t="shared" si="22"/>
        <v>266.26125109773409</v>
      </c>
      <c r="X118" s="36">
        <f t="shared" si="23"/>
        <v>402.86125109773411</v>
      </c>
      <c r="Y118" s="36">
        <f t="shared" si="24"/>
        <v>971.06125109773416</v>
      </c>
      <c r="Z118" s="36">
        <f t="shared" si="25"/>
        <v>244.5612510977341</v>
      </c>
      <c r="AA118" s="36">
        <f t="shared" si="26"/>
        <v>103.25955517332221</v>
      </c>
      <c r="AB118" s="66">
        <f t="shared" si="27"/>
        <v>45</v>
      </c>
      <c r="AC118" s="28">
        <f t="shared" si="29"/>
        <v>2393.4579279407294</v>
      </c>
      <c r="AF118" s="28">
        <f>Q118-'2020 Metered Customers'!Q118</f>
        <v>7</v>
      </c>
      <c r="AG118" s="28">
        <f>R118-'2020 Metered Customers'!R118</f>
        <v>7</v>
      </c>
      <c r="AH118" s="28">
        <f>S118-'2020 Metered Customers'!S118</f>
        <v>7</v>
      </c>
      <c r="AI118" s="28">
        <f>T118-'2020 Metered Customers'!T118</f>
        <v>7</v>
      </c>
      <c r="AJ118" s="28">
        <f>U118-'2020 Metered Customers'!U118</f>
        <v>36.371000000000009</v>
      </c>
      <c r="AK118" s="28">
        <f>V118-'2020 Metered Customers'!V118</f>
        <v>26.194368376470948</v>
      </c>
      <c r="AL118" s="28">
        <f>W118-'2020 Metered Customers'!W118</f>
        <v>128.3592510977341</v>
      </c>
      <c r="AM118" s="28">
        <f>X118-'2020 Metered Customers'!X118</f>
        <v>166.1572510977341</v>
      </c>
      <c r="AN118" s="28">
        <f>Y118-'2020 Metered Customers'!Y118</f>
        <v>312.1846510977341</v>
      </c>
      <c r="AO118" s="28">
        <f>Z118-'2020 Metered Customers'!Z118</f>
        <v>115.9902510977341</v>
      </c>
      <c r="AP118" s="28">
        <f>AA118-'2020 Metered Customers'!AA118</f>
        <v>41.94055517332221</v>
      </c>
      <c r="AQ118" s="28">
        <f>AB118-'2020 Metered Customers'!AB118</f>
        <v>7</v>
      </c>
    </row>
    <row r="119" spans="1:43" ht="15.4" x14ac:dyDescent="0.45">
      <c r="A119" s="4">
        <v>1</v>
      </c>
      <c r="B119" s="85">
        <v>247</v>
      </c>
      <c r="C119" s="91">
        <v>0</v>
      </c>
      <c r="D119" s="50" t="s">
        <v>32</v>
      </c>
      <c r="E119" s="5" t="s">
        <v>32</v>
      </c>
      <c r="F119" s="51" t="s">
        <v>32</v>
      </c>
      <c r="G119" s="5" t="s">
        <v>32</v>
      </c>
      <c r="H119" s="51">
        <v>14980</v>
      </c>
      <c r="I119" s="5">
        <v>6350</v>
      </c>
      <c r="J119" s="51">
        <v>5370</v>
      </c>
      <c r="K119" s="5">
        <v>4950</v>
      </c>
      <c r="L119" s="51">
        <v>7070</v>
      </c>
      <c r="M119" s="5">
        <v>1170</v>
      </c>
      <c r="N119" s="51">
        <v>460</v>
      </c>
      <c r="O119" s="7" t="s">
        <v>32</v>
      </c>
      <c r="Q119" s="65">
        <f t="shared" si="17"/>
        <v>45</v>
      </c>
      <c r="R119" s="36">
        <f t="shared" si="18"/>
        <v>45</v>
      </c>
      <c r="S119" s="36">
        <f t="shared" si="19"/>
        <v>45</v>
      </c>
      <c r="T119" s="36">
        <f t="shared" si="20"/>
        <v>45</v>
      </c>
      <c r="U119" s="36">
        <f t="shared" si="28"/>
        <v>112.41</v>
      </c>
      <c r="V119" s="36">
        <f t="shared" si="21"/>
        <v>78.649052998610856</v>
      </c>
      <c r="W119" s="36">
        <f t="shared" si="22"/>
        <v>70.555666377397046</v>
      </c>
      <c r="X119" s="36">
        <f t="shared" si="23"/>
        <v>67.275000000000006</v>
      </c>
      <c r="Y119" s="36">
        <f t="shared" si="24"/>
        <v>84.595214597869969</v>
      </c>
      <c r="Z119" s="36">
        <f t="shared" si="25"/>
        <v>50.265000000000001</v>
      </c>
      <c r="AA119" s="36">
        <f t="shared" si="26"/>
        <v>47.07</v>
      </c>
      <c r="AB119" s="66">
        <f t="shared" si="27"/>
        <v>45</v>
      </c>
      <c r="AC119" s="28">
        <f t="shared" si="29"/>
        <v>735.81993397387782</v>
      </c>
      <c r="AF119" s="28">
        <f>Q119-'2020 Metered Customers'!Q119</f>
        <v>7</v>
      </c>
      <c r="AG119" s="28">
        <f>R119-'2020 Metered Customers'!R119</f>
        <v>7</v>
      </c>
      <c r="AH119" s="28">
        <f>S119-'2020 Metered Customers'!S119</f>
        <v>7</v>
      </c>
      <c r="AI119" s="28">
        <f>T119-'2020 Metered Customers'!T119</f>
        <v>7</v>
      </c>
      <c r="AJ119" s="28">
        <f>U119-'2020 Metered Customers'!U119</f>
        <v>41.453999999999994</v>
      </c>
      <c r="AK119" s="28">
        <f>V119-'2020 Metered Customers'!V119</f>
        <v>26.679052998610857</v>
      </c>
      <c r="AL119" s="28">
        <f>W119-'2020 Metered Customers'!W119</f>
        <v>20.741666377397046</v>
      </c>
      <c r="AM119" s="28">
        <f>X119-'2020 Metered Customers'!X119</f>
        <v>18.385000000000005</v>
      </c>
      <c r="AN119" s="28">
        <f>Y119-'2020 Metered Customers'!Y119</f>
        <v>31.041214597869967</v>
      </c>
      <c r="AO119" s="28">
        <f>Z119-'2020 Metered Customers'!Z119</f>
        <v>9.6910000000000025</v>
      </c>
      <c r="AP119" s="28">
        <f>AA119-'2020 Metered Customers'!AA119</f>
        <v>8.0579999999999998</v>
      </c>
      <c r="AQ119" s="28">
        <f>AB119-'2020 Metered Customers'!AB119</f>
        <v>7</v>
      </c>
    </row>
    <row r="120" spans="1:43" ht="15.4" x14ac:dyDescent="0.45">
      <c r="A120" s="4">
        <v>1</v>
      </c>
      <c r="B120" s="85">
        <v>248</v>
      </c>
      <c r="C120" s="91">
        <v>0</v>
      </c>
      <c r="D120" s="50" t="s">
        <v>32</v>
      </c>
      <c r="E120" s="5" t="s">
        <v>32</v>
      </c>
      <c r="F120" s="51" t="s">
        <v>32</v>
      </c>
      <c r="G120" s="5" t="s">
        <v>32</v>
      </c>
      <c r="H120" s="51">
        <v>18770</v>
      </c>
      <c r="I120" s="5">
        <v>3000</v>
      </c>
      <c r="J120" s="51">
        <v>1330</v>
      </c>
      <c r="K120" s="5">
        <v>1330</v>
      </c>
      <c r="L120" s="51">
        <v>9200</v>
      </c>
      <c r="M120" s="5">
        <v>18700</v>
      </c>
      <c r="N120" s="51">
        <v>3640</v>
      </c>
      <c r="O120" s="7" t="s">
        <v>32</v>
      </c>
      <c r="Q120" s="65">
        <f t="shared" si="17"/>
        <v>45</v>
      </c>
      <c r="R120" s="36">
        <f t="shared" si="18"/>
        <v>45</v>
      </c>
      <c r="S120" s="36">
        <f t="shared" si="19"/>
        <v>45</v>
      </c>
      <c r="T120" s="36">
        <f t="shared" si="20"/>
        <v>45</v>
      </c>
      <c r="U120" s="36">
        <f t="shared" si="28"/>
        <v>129.465</v>
      </c>
      <c r="V120" s="36">
        <f t="shared" si="21"/>
        <v>58.5</v>
      </c>
      <c r="W120" s="36">
        <f t="shared" si="22"/>
        <v>50.984999999999999</v>
      </c>
      <c r="X120" s="36">
        <f t="shared" si="23"/>
        <v>50.984999999999999</v>
      </c>
      <c r="Y120" s="36">
        <f t="shared" si="24"/>
        <v>102.18594266234487</v>
      </c>
      <c r="Z120" s="36">
        <f t="shared" si="25"/>
        <v>181.86125109773411</v>
      </c>
      <c r="AA120" s="36">
        <f t="shared" si="26"/>
        <v>61.379999999999995</v>
      </c>
      <c r="AB120" s="66">
        <f t="shared" si="27"/>
        <v>45</v>
      </c>
      <c r="AC120" s="28">
        <f t="shared" si="29"/>
        <v>860.36219376007909</v>
      </c>
      <c r="AF120" s="28">
        <f>Q120-'2020 Metered Customers'!Q120</f>
        <v>7</v>
      </c>
      <c r="AG120" s="28">
        <f>R120-'2020 Metered Customers'!R120</f>
        <v>7</v>
      </c>
      <c r="AH120" s="28">
        <f>S120-'2020 Metered Customers'!S120</f>
        <v>7</v>
      </c>
      <c r="AI120" s="28">
        <f>T120-'2020 Metered Customers'!T120</f>
        <v>7</v>
      </c>
      <c r="AJ120" s="28">
        <f>U120-'2020 Metered Customers'!U120</f>
        <v>50.170999999999992</v>
      </c>
      <c r="AK120" s="28">
        <f>V120-'2020 Metered Customers'!V120</f>
        <v>13.899999999999999</v>
      </c>
      <c r="AL120" s="28">
        <f>W120-'2020 Metered Customers'!W120</f>
        <v>10.058999999999997</v>
      </c>
      <c r="AM120" s="28">
        <f>X120-'2020 Metered Customers'!X120</f>
        <v>10.058999999999997</v>
      </c>
      <c r="AN120" s="28">
        <f>Y120-'2020 Metered Customers'!Y120</f>
        <v>41.425942662344873</v>
      </c>
      <c r="AO120" s="28">
        <f>Z120-'2020 Metered Customers'!Z120</f>
        <v>80.251251097734112</v>
      </c>
      <c r="AP120" s="28">
        <f>AA120-'2020 Metered Customers'!AA120</f>
        <v>15.371999999999993</v>
      </c>
      <c r="AQ120" s="28">
        <f>AB120-'2020 Metered Customers'!AB120</f>
        <v>7</v>
      </c>
    </row>
    <row r="121" spans="1:43" ht="15.4" x14ac:dyDescent="0.45">
      <c r="A121" s="4">
        <v>1</v>
      </c>
      <c r="B121" s="85">
        <v>249</v>
      </c>
      <c r="C121" s="91">
        <v>0</v>
      </c>
      <c r="D121" s="50" t="s">
        <v>32</v>
      </c>
      <c r="E121" s="5" t="s">
        <v>32</v>
      </c>
      <c r="F121" s="51" t="s">
        <v>32</v>
      </c>
      <c r="G121" s="5" t="s">
        <v>32</v>
      </c>
      <c r="H121" s="51">
        <v>24230</v>
      </c>
      <c r="I121" s="5">
        <v>12750</v>
      </c>
      <c r="J121" s="51">
        <v>12360</v>
      </c>
      <c r="K121" s="5">
        <v>17510</v>
      </c>
      <c r="L121" s="51">
        <v>13060</v>
      </c>
      <c r="M121" s="5">
        <v>13180</v>
      </c>
      <c r="N121" s="51">
        <v>2950</v>
      </c>
      <c r="O121" s="7" t="s">
        <v>32</v>
      </c>
      <c r="Q121" s="65">
        <f t="shared" si="17"/>
        <v>45</v>
      </c>
      <c r="R121" s="36">
        <f t="shared" si="18"/>
        <v>45</v>
      </c>
      <c r="S121" s="36">
        <f t="shared" si="19"/>
        <v>45</v>
      </c>
      <c r="T121" s="36">
        <f t="shared" si="20"/>
        <v>45</v>
      </c>
      <c r="U121" s="36">
        <f t="shared" si="28"/>
        <v>154.035</v>
      </c>
      <c r="V121" s="36">
        <f t="shared" si="21"/>
        <v>131.50382276980304</v>
      </c>
      <c r="W121" s="36">
        <f t="shared" si="22"/>
        <v>128.28298523687101</v>
      </c>
      <c r="X121" s="36">
        <f t="shared" si="23"/>
        <v>170.81455778712723</v>
      </c>
      <c r="Y121" s="36">
        <f t="shared" si="24"/>
        <v>134.06397568059515</v>
      </c>
      <c r="Z121" s="36">
        <f t="shared" si="25"/>
        <v>135.05500261380502</v>
      </c>
      <c r="AA121" s="36">
        <f t="shared" si="26"/>
        <v>58.274999999999999</v>
      </c>
      <c r="AB121" s="66">
        <f t="shared" si="27"/>
        <v>45</v>
      </c>
      <c r="AC121" s="28">
        <f t="shared" si="29"/>
        <v>1137.0303440882014</v>
      </c>
      <c r="AF121" s="28">
        <f>Q121-'2020 Metered Customers'!Q121</f>
        <v>7</v>
      </c>
      <c r="AG121" s="28">
        <f>R121-'2020 Metered Customers'!R121</f>
        <v>7</v>
      </c>
      <c r="AH121" s="28">
        <f>S121-'2020 Metered Customers'!S121</f>
        <v>7</v>
      </c>
      <c r="AI121" s="28">
        <f>T121-'2020 Metered Customers'!T121</f>
        <v>7</v>
      </c>
      <c r="AJ121" s="28">
        <f>U121-'2020 Metered Customers'!U121</f>
        <v>62.728999999999985</v>
      </c>
      <c r="AK121" s="28">
        <f>V121-'2020 Metered Customers'!V121</f>
        <v>55.478822769803031</v>
      </c>
      <c r="AL121" s="28">
        <f>W121-'2020 Metered Customers'!W121</f>
        <v>53.934985236871015</v>
      </c>
      <c r="AM121" s="28">
        <f>X121-'2020 Metered Customers'!X121</f>
        <v>74.321557787127233</v>
      </c>
      <c r="AN121" s="28">
        <f>Y121-'2020 Metered Customers'!Y121</f>
        <v>56.705975680595145</v>
      </c>
      <c r="AO121" s="28">
        <f>Z121-'2020 Metered Customers'!Z121</f>
        <v>57.18100261380502</v>
      </c>
      <c r="AP121" s="28">
        <f>AA121-'2020 Metered Customers'!AA121</f>
        <v>13.784999999999997</v>
      </c>
      <c r="AQ121" s="28">
        <f>AB121-'2020 Metered Customers'!AB121</f>
        <v>7</v>
      </c>
    </row>
    <row r="122" spans="1:43" ht="15.4" x14ac:dyDescent="0.45">
      <c r="A122" s="4">
        <v>1</v>
      </c>
      <c r="B122" s="85">
        <v>250</v>
      </c>
      <c r="C122" s="91">
        <v>0</v>
      </c>
      <c r="D122" s="50" t="s">
        <v>32</v>
      </c>
      <c r="E122" s="5" t="s">
        <v>32</v>
      </c>
      <c r="F122" s="51" t="s">
        <v>32</v>
      </c>
      <c r="G122" s="5" t="s">
        <v>32</v>
      </c>
      <c r="H122" s="51">
        <v>68260</v>
      </c>
      <c r="I122" s="5">
        <v>19850</v>
      </c>
      <c r="J122" s="51">
        <v>17880</v>
      </c>
      <c r="K122" s="5">
        <v>5840</v>
      </c>
      <c r="L122" s="51">
        <v>2570</v>
      </c>
      <c r="M122" s="5">
        <v>4400</v>
      </c>
      <c r="N122" s="51">
        <v>560</v>
      </c>
      <c r="O122" s="7" t="s">
        <v>32</v>
      </c>
      <c r="Q122" s="65">
        <f t="shared" si="17"/>
        <v>45</v>
      </c>
      <c r="R122" s="36">
        <f t="shared" si="18"/>
        <v>45</v>
      </c>
      <c r="S122" s="36">
        <f t="shared" si="19"/>
        <v>45</v>
      </c>
      <c r="T122" s="36">
        <f t="shared" si="20"/>
        <v>45</v>
      </c>
      <c r="U122" s="36">
        <f t="shared" si="28"/>
        <v>514.76520942215211</v>
      </c>
      <c r="V122" s="36">
        <f t="shared" si="21"/>
        <v>193.36125109773411</v>
      </c>
      <c r="W122" s="36">
        <f t="shared" si="22"/>
        <v>173.87022416452427</v>
      </c>
      <c r="X122" s="36">
        <f t="shared" si="23"/>
        <v>74.43718853246898</v>
      </c>
      <c r="Y122" s="36">
        <f t="shared" si="24"/>
        <v>56.564999999999998</v>
      </c>
      <c r="Z122" s="36">
        <f t="shared" si="25"/>
        <v>64.8</v>
      </c>
      <c r="AA122" s="36">
        <f t="shared" si="26"/>
        <v>47.52</v>
      </c>
      <c r="AB122" s="66">
        <f t="shared" si="27"/>
        <v>45</v>
      </c>
      <c r="AC122" s="28">
        <f t="shared" si="29"/>
        <v>1350.3188732168794</v>
      </c>
      <c r="AF122" s="28">
        <f>Q122-'2020 Metered Customers'!Q122</f>
        <v>7</v>
      </c>
      <c r="AG122" s="28">
        <f>R122-'2020 Metered Customers'!R122</f>
        <v>7</v>
      </c>
      <c r="AH122" s="28">
        <f>S122-'2020 Metered Customers'!S122</f>
        <v>7</v>
      </c>
      <c r="AI122" s="28">
        <f>T122-'2020 Metered Customers'!T122</f>
        <v>7</v>
      </c>
      <c r="AJ122" s="28">
        <f>U122-'2020 Metered Customers'!U122</f>
        <v>267.24720942215208</v>
      </c>
      <c r="AK122" s="28">
        <f>V122-'2020 Metered Customers'!V122</f>
        <v>86.806251097734105</v>
      </c>
      <c r="AL122" s="28">
        <f>W122-'2020 Metered Customers'!W122</f>
        <v>75.78622416452427</v>
      </c>
      <c r="AM122" s="28">
        <f>X122-'2020 Metered Customers'!X122</f>
        <v>23.589188532468981</v>
      </c>
      <c r="AN122" s="28">
        <f>Y122-'2020 Metered Customers'!Y122</f>
        <v>12.911000000000001</v>
      </c>
      <c r="AO122" s="28">
        <f>Z122-'2020 Metered Customers'!Z122</f>
        <v>17.119999999999997</v>
      </c>
      <c r="AP122" s="28">
        <f>AA122-'2020 Metered Customers'!AA122</f>
        <v>8.2880000000000038</v>
      </c>
      <c r="AQ122" s="28">
        <f>AB122-'2020 Metered Customers'!AB122</f>
        <v>7</v>
      </c>
    </row>
    <row r="123" spans="1:43" ht="15.4" x14ac:dyDescent="0.45">
      <c r="A123" s="4">
        <v>1</v>
      </c>
      <c r="B123" s="85">
        <v>251</v>
      </c>
      <c r="C123" s="91">
        <v>0</v>
      </c>
      <c r="D123" s="50" t="s">
        <v>32</v>
      </c>
      <c r="E123" s="5" t="s">
        <v>32</v>
      </c>
      <c r="F123" s="51" t="s">
        <v>32</v>
      </c>
      <c r="G123" s="5" t="s">
        <v>32</v>
      </c>
      <c r="H123" s="51">
        <v>29500</v>
      </c>
      <c r="I123" s="5">
        <v>800</v>
      </c>
      <c r="J123" s="51">
        <v>4380</v>
      </c>
      <c r="K123" s="5">
        <v>4710</v>
      </c>
      <c r="L123" s="51">
        <v>10710</v>
      </c>
      <c r="M123" s="5">
        <v>8210</v>
      </c>
      <c r="N123" s="51">
        <v>6100</v>
      </c>
      <c r="O123" s="7" t="s">
        <v>32</v>
      </c>
      <c r="Q123" s="65">
        <f t="shared" si="17"/>
        <v>45</v>
      </c>
      <c r="R123" s="36">
        <f t="shared" si="18"/>
        <v>45</v>
      </c>
      <c r="S123" s="36">
        <f t="shared" si="19"/>
        <v>45</v>
      </c>
      <c r="T123" s="36">
        <f t="shared" si="20"/>
        <v>45</v>
      </c>
      <c r="U123" s="36">
        <f t="shared" si="28"/>
        <v>194.66350999536951</v>
      </c>
      <c r="V123" s="36">
        <f t="shared" si="21"/>
        <v>48.6</v>
      </c>
      <c r="W123" s="36">
        <f t="shared" si="22"/>
        <v>64.710000000000008</v>
      </c>
      <c r="X123" s="36">
        <f t="shared" si="23"/>
        <v>66.194999999999993</v>
      </c>
      <c r="Y123" s="36">
        <f t="shared" si="24"/>
        <v>114.65636490523553</v>
      </c>
      <c r="Z123" s="36">
        <f t="shared" si="25"/>
        <v>94.009970463363572</v>
      </c>
      <c r="AA123" s="36">
        <f t="shared" si="26"/>
        <v>76.584413554423662</v>
      </c>
      <c r="AB123" s="66">
        <f t="shared" si="27"/>
        <v>45</v>
      </c>
      <c r="AC123" s="28">
        <f t="shared" si="29"/>
        <v>884.41925891839219</v>
      </c>
      <c r="AF123" s="28">
        <f>Q123-'2020 Metered Customers'!Q123</f>
        <v>7</v>
      </c>
      <c r="AG123" s="28">
        <f>R123-'2020 Metered Customers'!R123</f>
        <v>7</v>
      </c>
      <c r="AH123" s="28">
        <f>S123-'2020 Metered Customers'!S123</f>
        <v>7</v>
      </c>
      <c r="AI123" s="28">
        <f>T123-'2020 Metered Customers'!T123</f>
        <v>7</v>
      </c>
      <c r="AJ123" s="28">
        <f>U123-'2020 Metered Customers'!U123</f>
        <v>91.763509995369503</v>
      </c>
      <c r="AK123" s="28">
        <f>V123-'2020 Metered Customers'!V123</f>
        <v>8.8400000000000034</v>
      </c>
      <c r="AL123" s="28">
        <f>W123-'2020 Metered Customers'!W123</f>
        <v>17.074000000000005</v>
      </c>
      <c r="AM123" s="28">
        <f>X123-'2020 Metered Customers'!X123</f>
        <v>17.832999999999991</v>
      </c>
      <c r="AN123" s="28">
        <f>Y123-'2020 Metered Customers'!Y123</f>
        <v>47.403364905235534</v>
      </c>
      <c r="AO123" s="28">
        <f>Z123-'2020 Metered Customers'!Z123</f>
        <v>37.506970463363572</v>
      </c>
      <c r="AP123" s="28">
        <f>AA123-'2020 Metered Customers'!AA123</f>
        <v>25.16441355442366</v>
      </c>
      <c r="AQ123" s="28">
        <f>AB123-'2020 Metered Customers'!AB123</f>
        <v>7</v>
      </c>
    </row>
    <row r="124" spans="1:43" ht="15.4" x14ac:dyDescent="0.45">
      <c r="A124" s="4">
        <v>1</v>
      </c>
      <c r="B124" s="85">
        <v>253</v>
      </c>
      <c r="C124" s="91">
        <v>0</v>
      </c>
      <c r="D124" s="50" t="s">
        <v>32</v>
      </c>
      <c r="E124" s="5" t="s">
        <v>32</v>
      </c>
      <c r="F124" s="51" t="s">
        <v>32</v>
      </c>
      <c r="G124" s="5" t="s">
        <v>32</v>
      </c>
      <c r="H124" s="51">
        <v>910</v>
      </c>
      <c r="I124" s="5">
        <v>1190</v>
      </c>
      <c r="J124" s="51">
        <v>1420</v>
      </c>
      <c r="K124" s="5">
        <v>1040</v>
      </c>
      <c r="L124" s="51">
        <v>1350</v>
      </c>
      <c r="M124" s="5">
        <v>1270</v>
      </c>
      <c r="N124" s="51">
        <v>1270</v>
      </c>
      <c r="O124" s="7" t="s">
        <v>32</v>
      </c>
      <c r="Q124" s="65">
        <f t="shared" si="17"/>
        <v>45</v>
      </c>
      <c r="R124" s="36">
        <f t="shared" si="18"/>
        <v>45</v>
      </c>
      <c r="S124" s="36">
        <f t="shared" si="19"/>
        <v>45</v>
      </c>
      <c r="T124" s="36">
        <f t="shared" si="20"/>
        <v>45</v>
      </c>
      <c r="U124" s="36">
        <f t="shared" si="28"/>
        <v>49.094999999999999</v>
      </c>
      <c r="V124" s="36">
        <f t="shared" si="21"/>
        <v>50.354999999999997</v>
      </c>
      <c r="W124" s="36">
        <f t="shared" si="22"/>
        <v>51.39</v>
      </c>
      <c r="X124" s="36">
        <f t="shared" si="23"/>
        <v>49.68</v>
      </c>
      <c r="Y124" s="36">
        <f t="shared" si="24"/>
        <v>51.075000000000003</v>
      </c>
      <c r="Z124" s="36">
        <f t="shared" si="25"/>
        <v>50.715000000000003</v>
      </c>
      <c r="AA124" s="36">
        <f t="shared" si="26"/>
        <v>50.715000000000003</v>
      </c>
      <c r="AB124" s="66">
        <f t="shared" si="27"/>
        <v>45</v>
      </c>
      <c r="AC124" s="28">
        <f t="shared" si="29"/>
        <v>578.02499999999998</v>
      </c>
      <c r="AF124" s="28">
        <f>Q124-'2020 Metered Customers'!Q124</f>
        <v>7</v>
      </c>
      <c r="AG124" s="28">
        <f>R124-'2020 Metered Customers'!R124</f>
        <v>7</v>
      </c>
      <c r="AH124" s="28">
        <f>S124-'2020 Metered Customers'!S124</f>
        <v>7</v>
      </c>
      <c r="AI124" s="28">
        <f>T124-'2020 Metered Customers'!T124</f>
        <v>7</v>
      </c>
      <c r="AJ124" s="28">
        <f>U124-'2020 Metered Customers'!U124</f>
        <v>9.0929999999999964</v>
      </c>
      <c r="AK124" s="28">
        <f>V124-'2020 Metered Customers'!V124</f>
        <v>9.7369999999999948</v>
      </c>
      <c r="AL124" s="28">
        <f>W124-'2020 Metered Customers'!W124</f>
        <v>10.265999999999998</v>
      </c>
      <c r="AM124" s="28">
        <f>X124-'2020 Metered Customers'!X124</f>
        <v>9.392000000000003</v>
      </c>
      <c r="AN124" s="28">
        <f>Y124-'2020 Metered Customers'!Y124</f>
        <v>10.105000000000004</v>
      </c>
      <c r="AO124" s="28">
        <f>Z124-'2020 Metered Customers'!Z124</f>
        <v>9.9210000000000065</v>
      </c>
      <c r="AP124" s="28">
        <f>AA124-'2020 Metered Customers'!AA124</f>
        <v>9.9210000000000065</v>
      </c>
      <c r="AQ124" s="28">
        <f>AB124-'2020 Metered Customers'!AB124</f>
        <v>7</v>
      </c>
    </row>
    <row r="125" spans="1:43" ht="15.4" x14ac:dyDescent="0.45">
      <c r="A125" s="4">
        <v>1</v>
      </c>
      <c r="B125" s="85">
        <v>254</v>
      </c>
      <c r="C125" s="91">
        <v>0</v>
      </c>
      <c r="D125" s="50" t="s">
        <v>32</v>
      </c>
      <c r="E125" s="5" t="s">
        <v>32</v>
      </c>
      <c r="F125" s="51" t="s">
        <v>32</v>
      </c>
      <c r="G125" s="5" t="s">
        <v>32</v>
      </c>
      <c r="H125" s="51">
        <v>3550</v>
      </c>
      <c r="I125" s="5">
        <v>210</v>
      </c>
      <c r="J125" s="51">
        <v>1520</v>
      </c>
      <c r="K125" s="5">
        <v>1720</v>
      </c>
      <c r="L125" s="51">
        <v>3380</v>
      </c>
      <c r="M125" s="5">
        <v>1100</v>
      </c>
      <c r="N125" s="51">
        <v>31500</v>
      </c>
      <c r="O125" s="7" t="s">
        <v>32</v>
      </c>
      <c r="Q125" s="65">
        <f t="shared" si="17"/>
        <v>45</v>
      </c>
      <c r="R125" s="36">
        <f t="shared" si="18"/>
        <v>45</v>
      </c>
      <c r="S125" s="36">
        <f t="shared" si="19"/>
        <v>45</v>
      </c>
      <c r="T125" s="36">
        <f t="shared" si="20"/>
        <v>45</v>
      </c>
      <c r="U125" s="36">
        <f t="shared" si="28"/>
        <v>60.975000000000001</v>
      </c>
      <c r="V125" s="36">
        <f t="shared" si="21"/>
        <v>45.945</v>
      </c>
      <c r="W125" s="36">
        <f t="shared" si="22"/>
        <v>51.84</v>
      </c>
      <c r="X125" s="36">
        <f t="shared" si="23"/>
        <v>52.74</v>
      </c>
      <c r="Y125" s="36">
        <f t="shared" si="24"/>
        <v>60.21</v>
      </c>
      <c r="Z125" s="36">
        <f t="shared" si="25"/>
        <v>49.95</v>
      </c>
      <c r="AA125" s="36">
        <f t="shared" si="26"/>
        <v>309.86125109773411</v>
      </c>
      <c r="AB125" s="66">
        <f t="shared" si="27"/>
        <v>45</v>
      </c>
      <c r="AC125" s="28">
        <f t="shared" si="29"/>
        <v>856.52125109773408</v>
      </c>
      <c r="AF125" s="28">
        <f>Q125-'2020 Metered Customers'!Q125</f>
        <v>7</v>
      </c>
      <c r="AG125" s="28">
        <f>R125-'2020 Metered Customers'!R125</f>
        <v>7</v>
      </c>
      <c r="AH125" s="28">
        <f>S125-'2020 Metered Customers'!S125</f>
        <v>7</v>
      </c>
      <c r="AI125" s="28">
        <f>T125-'2020 Metered Customers'!T125</f>
        <v>7</v>
      </c>
      <c r="AJ125" s="28">
        <f>U125-'2020 Metered Customers'!U125</f>
        <v>15.164999999999999</v>
      </c>
      <c r="AK125" s="28">
        <f>V125-'2020 Metered Customers'!V125</f>
        <v>7.482999999999997</v>
      </c>
      <c r="AL125" s="28">
        <f>W125-'2020 Metered Customers'!W125</f>
        <v>10.496000000000002</v>
      </c>
      <c r="AM125" s="28">
        <f>X125-'2020 Metered Customers'!X125</f>
        <v>10.956000000000003</v>
      </c>
      <c r="AN125" s="28">
        <f>Y125-'2020 Metered Customers'!Y125</f>
        <v>14.774000000000001</v>
      </c>
      <c r="AO125" s="28">
        <f>Z125-'2020 Metered Customers'!Z125</f>
        <v>9.5300000000000011</v>
      </c>
      <c r="AP125" s="28">
        <f>AA125-'2020 Metered Customers'!AA125</f>
        <v>142.25625109773412</v>
      </c>
      <c r="AQ125" s="28">
        <f>AB125-'2020 Metered Customers'!AB125</f>
        <v>7</v>
      </c>
    </row>
    <row r="126" spans="1:43" ht="15.4" x14ac:dyDescent="0.45">
      <c r="A126" s="4">
        <v>1</v>
      </c>
      <c r="B126" s="85">
        <v>259</v>
      </c>
      <c r="C126" s="91">
        <v>0</v>
      </c>
      <c r="D126" s="50" t="s">
        <v>32</v>
      </c>
      <c r="E126" s="5" t="s">
        <v>32</v>
      </c>
      <c r="F126" s="51" t="s">
        <v>32</v>
      </c>
      <c r="G126" s="5" t="s">
        <v>32</v>
      </c>
      <c r="H126" s="51">
        <v>5150</v>
      </c>
      <c r="I126" s="5">
        <v>12740</v>
      </c>
      <c r="J126" s="51">
        <v>29260</v>
      </c>
      <c r="K126" s="5">
        <v>32530</v>
      </c>
      <c r="L126" s="51">
        <v>55620</v>
      </c>
      <c r="M126" s="5">
        <v>32870</v>
      </c>
      <c r="N126" s="51">
        <v>12780</v>
      </c>
      <c r="O126" s="7" t="s">
        <v>32</v>
      </c>
      <c r="Q126" s="65">
        <f t="shared" si="17"/>
        <v>45</v>
      </c>
      <c r="R126" s="36">
        <f t="shared" si="18"/>
        <v>45</v>
      </c>
      <c r="S126" s="36">
        <f t="shared" si="19"/>
        <v>45</v>
      </c>
      <c r="T126" s="36">
        <f t="shared" si="20"/>
        <v>45</v>
      </c>
      <c r="U126" s="36">
        <f t="shared" si="28"/>
        <v>68.174999999999997</v>
      </c>
      <c r="V126" s="36">
        <f t="shared" si="21"/>
        <v>131.42123719203556</v>
      </c>
      <c r="W126" s="36">
        <f t="shared" si="22"/>
        <v>287.46125109773413</v>
      </c>
      <c r="X126" s="36">
        <f t="shared" si="23"/>
        <v>320.16125109773407</v>
      </c>
      <c r="Y126" s="36">
        <f t="shared" si="24"/>
        <v>551.06125109773416</v>
      </c>
      <c r="Z126" s="36">
        <f t="shared" si="25"/>
        <v>323.5612510977341</v>
      </c>
      <c r="AA126" s="36">
        <f t="shared" si="26"/>
        <v>131.75157950310552</v>
      </c>
      <c r="AB126" s="66">
        <f t="shared" si="27"/>
        <v>45</v>
      </c>
      <c r="AC126" s="28">
        <f t="shared" si="29"/>
        <v>2038.5928210860775</v>
      </c>
      <c r="AF126" s="28">
        <f>Q126-'2020 Metered Customers'!Q126</f>
        <v>7</v>
      </c>
      <c r="AG126" s="28">
        <f>R126-'2020 Metered Customers'!R126</f>
        <v>7</v>
      </c>
      <c r="AH126" s="28">
        <f>S126-'2020 Metered Customers'!S126</f>
        <v>7</v>
      </c>
      <c r="AI126" s="28">
        <f>T126-'2020 Metered Customers'!T126</f>
        <v>7</v>
      </c>
      <c r="AJ126" s="28">
        <f>U126-'2020 Metered Customers'!U126</f>
        <v>18.844999999999999</v>
      </c>
      <c r="AK126" s="28">
        <f>V126-'2020 Metered Customers'!V126</f>
        <v>55.439237192035563</v>
      </c>
      <c r="AL126" s="28">
        <f>W126-'2020 Metered Customers'!W126</f>
        <v>136.49945109773415</v>
      </c>
      <c r="AM126" s="28">
        <f>X126-'2020 Metered Customers'!X126</f>
        <v>144.90335109773406</v>
      </c>
      <c r="AN126" s="28">
        <f>Y126-'2020 Metered Customers'!Y126</f>
        <v>204.24465109773416</v>
      </c>
      <c r="AO126" s="28">
        <f>Z126-'2020 Metered Customers'!Z126</f>
        <v>145.77715109773411</v>
      </c>
      <c r="AP126" s="28">
        <f>AA126-'2020 Metered Customers'!AA126</f>
        <v>55.597579503105521</v>
      </c>
      <c r="AQ126" s="28">
        <f>AB126-'2020 Metered Customers'!AB126</f>
        <v>7</v>
      </c>
    </row>
    <row r="127" spans="1:43" ht="15.4" x14ac:dyDescent="0.45">
      <c r="A127" s="4">
        <v>1</v>
      </c>
      <c r="B127" s="85">
        <v>260</v>
      </c>
      <c r="C127" s="91">
        <v>0</v>
      </c>
      <c r="D127" s="50" t="s">
        <v>32</v>
      </c>
      <c r="E127" s="5" t="s">
        <v>32</v>
      </c>
      <c r="F127" s="51" t="s">
        <v>32</v>
      </c>
      <c r="G127" s="5" t="s">
        <v>32</v>
      </c>
      <c r="H127" s="51">
        <v>5260</v>
      </c>
      <c r="I127" s="5">
        <v>21340</v>
      </c>
      <c r="J127" s="51">
        <v>13780</v>
      </c>
      <c r="K127" s="5">
        <v>20180</v>
      </c>
      <c r="L127" s="51">
        <v>44740</v>
      </c>
      <c r="M127" s="5" t="s">
        <v>32</v>
      </c>
      <c r="N127" s="51">
        <v>12140</v>
      </c>
      <c r="O127" s="7" t="s">
        <v>32</v>
      </c>
      <c r="Q127" s="65">
        <f t="shared" si="17"/>
        <v>45</v>
      </c>
      <c r="R127" s="36">
        <f t="shared" si="18"/>
        <v>45</v>
      </c>
      <c r="S127" s="36">
        <f t="shared" si="19"/>
        <v>45</v>
      </c>
      <c r="T127" s="36">
        <f t="shared" si="20"/>
        <v>45</v>
      </c>
      <c r="U127" s="36">
        <f t="shared" si="28"/>
        <v>68.67</v>
      </c>
      <c r="V127" s="36">
        <f t="shared" si="21"/>
        <v>208.26125109773412</v>
      </c>
      <c r="W127" s="36">
        <f t="shared" si="22"/>
        <v>140.01013727985429</v>
      </c>
      <c r="X127" s="36">
        <f t="shared" si="23"/>
        <v>196.66125109773412</v>
      </c>
      <c r="Y127" s="36">
        <f t="shared" si="24"/>
        <v>442.26125109773409</v>
      </c>
      <c r="Z127" s="36">
        <f t="shared" si="25"/>
        <v>45</v>
      </c>
      <c r="AA127" s="36">
        <f t="shared" si="26"/>
        <v>126.46610252598629</v>
      </c>
      <c r="AB127" s="66">
        <f t="shared" si="27"/>
        <v>45</v>
      </c>
      <c r="AC127" s="28">
        <f t="shared" si="29"/>
        <v>1452.3299930990431</v>
      </c>
      <c r="AF127" s="28">
        <f>Q127-'2020 Metered Customers'!Q127</f>
        <v>7</v>
      </c>
      <c r="AG127" s="28">
        <f>R127-'2020 Metered Customers'!R127</f>
        <v>7</v>
      </c>
      <c r="AH127" s="28">
        <f>S127-'2020 Metered Customers'!S127</f>
        <v>7</v>
      </c>
      <c r="AI127" s="28">
        <f>T127-'2020 Metered Customers'!T127</f>
        <v>7</v>
      </c>
      <c r="AJ127" s="28">
        <f>U127-'2020 Metered Customers'!U127</f>
        <v>19.097999999999999</v>
      </c>
      <c r="AK127" s="28">
        <f>V127-'2020 Metered Customers'!V127</f>
        <v>95.299251097734128</v>
      </c>
      <c r="AL127" s="28">
        <f>W127-'2020 Metered Customers'!W127</f>
        <v>59.556137279854283</v>
      </c>
      <c r="AM127" s="28">
        <f>X127-'2020 Metered Customers'!X127</f>
        <v>88.687251097734134</v>
      </c>
      <c r="AN127" s="28">
        <f>Y127-'2020 Metered Customers'!Y127</f>
        <v>176.28305109773413</v>
      </c>
      <c r="AO127" s="28">
        <f>Z127-'2020 Metered Customers'!Z127</f>
        <v>7</v>
      </c>
      <c r="AP127" s="28">
        <f>AA127-'2020 Metered Customers'!AA127</f>
        <v>53.064102525986286</v>
      </c>
      <c r="AQ127" s="28">
        <f>AB127-'2020 Metered Customers'!AB127</f>
        <v>7</v>
      </c>
    </row>
    <row r="128" spans="1:43" ht="15.4" x14ac:dyDescent="0.45">
      <c r="A128" s="4">
        <v>1</v>
      </c>
      <c r="B128" s="85">
        <v>261</v>
      </c>
      <c r="C128" s="91">
        <v>0</v>
      </c>
      <c r="D128" s="50" t="s">
        <v>32</v>
      </c>
      <c r="E128" s="5" t="s">
        <v>32</v>
      </c>
      <c r="F128" s="51" t="s">
        <v>32</v>
      </c>
      <c r="G128" s="5" t="s">
        <v>32</v>
      </c>
      <c r="H128" s="51" t="s">
        <v>32</v>
      </c>
      <c r="I128" s="5">
        <v>1260</v>
      </c>
      <c r="J128" s="51">
        <v>38020</v>
      </c>
      <c r="K128" s="5">
        <v>25680</v>
      </c>
      <c r="L128" s="51">
        <v>28650</v>
      </c>
      <c r="M128" s="5">
        <v>30310</v>
      </c>
      <c r="N128" s="51">
        <v>20300</v>
      </c>
      <c r="O128" s="7" t="s">
        <v>32</v>
      </c>
      <c r="Q128" s="65">
        <f t="shared" si="17"/>
        <v>45</v>
      </c>
      <c r="R128" s="36">
        <f t="shared" si="18"/>
        <v>45</v>
      </c>
      <c r="S128" s="36">
        <f t="shared" si="19"/>
        <v>45</v>
      </c>
      <c r="T128" s="36">
        <f t="shared" si="20"/>
        <v>45</v>
      </c>
      <c r="U128" s="36">
        <f t="shared" si="28"/>
        <v>45</v>
      </c>
      <c r="V128" s="36">
        <f t="shared" si="21"/>
        <v>50.67</v>
      </c>
      <c r="W128" s="36">
        <f t="shared" si="22"/>
        <v>375.0612510977341</v>
      </c>
      <c r="X128" s="36">
        <f t="shared" si="23"/>
        <v>251.66125109773412</v>
      </c>
      <c r="Y128" s="36">
        <f t="shared" si="24"/>
        <v>281.36125109773411</v>
      </c>
      <c r="Z128" s="36">
        <f t="shared" si="25"/>
        <v>297.96125109773413</v>
      </c>
      <c r="AA128" s="36">
        <f t="shared" si="26"/>
        <v>197.86125109773411</v>
      </c>
      <c r="AB128" s="66">
        <f t="shared" si="27"/>
        <v>45</v>
      </c>
      <c r="AC128" s="28">
        <f t="shared" si="29"/>
        <v>1724.5762554886705</v>
      </c>
      <c r="AF128" s="28">
        <f>Q128-'2020 Metered Customers'!Q128</f>
        <v>7</v>
      </c>
      <c r="AG128" s="28">
        <f>R128-'2020 Metered Customers'!R128</f>
        <v>7</v>
      </c>
      <c r="AH128" s="28">
        <f>S128-'2020 Metered Customers'!S128</f>
        <v>7</v>
      </c>
      <c r="AI128" s="28">
        <f>T128-'2020 Metered Customers'!T128</f>
        <v>7</v>
      </c>
      <c r="AJ128" s="28">
        <f>U128-'2020 Metered Customers'!U128</f>
        <v>7</v>
      </c>
      <c r="AK128" s="28">
        <f>V128-'2020 Metered Customers'!V128</f>
        <v>9.8980000000000032</v>
      </c>
      <c r="AL128" s="28">
        <f>W128-'2020 Metered Customers'!W128</f>
        <v>159.01265109773411</v>
      </c>
      <c r="AM128" s="28">
        <f>X128-'2020 Metered Customers'!X128</f>
        <v>120.03725109773413</v>
      </c>
      <c r="AN128" s="28">
        <f>Y128-'2020 Metered Customers'!Y128</f>
        <v>134.93175109773412</v>
      </c>
      <c r="AO128" s="28">
        <f>Z128-'2020 Metered Customers'!Z128</f>
        <v>139.19795109773415</v>
      </c>
      <c r="AP128" s="28">
        <f>AA128-'2020 Metered Customers'!AA128</f>
        <v>89.371251097734103</v>
      </c>
      <c r="AQ128" s="28">
        <f>AB128-'2020 Metered Customers'!AB128</f>
        <v>7</v>
      </c>
    </row>
    <row r="129" spans="1:43" ht="15.4" x14ac:dyDescent="0.45">
      <c r="A129" s="4">
        <v>1</v>
      </c>
      <c r="B129" s="85">
        <v>262</v>
      </c>
      <c r="C129" s="91">
        <v>0</v>
      </c>
      <c r="D129" s="50" t="s">
        <v>32</v>
      </c>
      <c r="E129" s="5" t="s">
        <v>32</v>
      </c>
      <c r="F129" s="51" t="s">
        <v>32</v>
      </c>
      <c r="G129" s="5" t="s">
        <v>32</v>
      </c>
      <c r="H129" s="51">
        <v>4710</v>
      </c>
      <c r="I129" s="5">
        <v>900</v>
      </c>
      <c r="J129" s="51">
        <v>1110</v>
      </c>
      <c r="K129" s="5">
        <v>790</v>
      </c>
      <c r="L129" s="51">
        <v>1630</v>
      </c>
      <c r="M129" s="5">
        <v>940</v>
      </c>
      <c r="N129" s="51">
        <v>1730</v>
      </c>
      <c r="O129" s="7" t="s">
        <v>32</v>
      </c>
      <c r="Q129" s="65">
        <f t="shared" si="17"/>
        <v>45</v>
      </c>
      <c r="R129" s="36">
        <f t="shared" si="18"/>
        <v>45</v>
      </c>
      <c r="S129" s="36">
        <f t="shared" si="19"/>
        <v>45</v>
      </c>
      <c r="T129" s="36">
        <f t="shared" si="20"/>
        <v>45</v>
      </c>
      <c r="U129" s="36">
        <f t="shared" si="28"/>
        <v>66.194999999999993</v>
      </c>
      <c r="V129" s="36">
        <f t="shared" si="21"/>
        <v>49.05</v>
      </c>
      <c r="W129" s="36">
        <f t="shared" si="22"/>
        <v>49.994999999999997</v>
      </c>
      <c r="X129" s="36">
        <f t="shared" si="23"/>
        <v>48.555</v>
      </c>
      <c r="Y129" s="36">
        <f t="shared" si="24"/>
        <v>52.335000000000001</v>
      </c>
      <c r="Z129" s="36">
        <f t="shared" si="25"/>
        <v>49.23</v>
      </c>
      <c r="AA129" s="36">
        <f t="shared" si="26"/>
        <v>52.784999999999997</v>
      </c>
      <c r="AB129" s="66">
        <f t="shared" si="27"/>
        <v>45</v>
      </c>
      <c r="AC129" s="28">
        <f t="shared" si="29"/>
        <v>593.14499999999998</v>
      </c>
      <c r="AF129" s="28">
        <f>Q129-'2020 Metered Customers'!Q129</f>
        <v>7</v>
      </c>
      <c r="AG129" s="28">
        <f>R129-'2020 Metered Customers'!R129</f>
        <v>7</v>
      </c>
      <c r="AH129" s="28">
        <f>S129-'2020 Metered Customers'!S129</f>
        <v>7</v>
      </c>
      <c r="AI129" s="28">
        <f>T129-'2020 Metered Customers'!T129</f>
        <v>7</v>
      </c>
      <c r="AJ129" s="28">
        <f>U129-'2020 Metered Customers'!U129</f>
        <v>17.832999999999991</v>
      </c>
      <c r="AK129" s="28">
        <f>V129-'2020 Metered Customers'!V129</f>
        <v>9.07</v>
      </c>
      <c r="AL129" s="28">
        <f>W129-'2020 Metered Customers'!W129</f>
        <v>9.5529999999999973</v>
      </c>
      <c r="AM129" s="28">
        <f>X129-'2020 Metered Customers'!X129</f>
        <v>8.8170000000000002</v>
      </c>
      <c r="AN129" s="28">
        <f>Y129-'2020 Metered Customers'!Y129</f>
        <v>10.749000000000002</v>
      </c>
      <c r="AO129" s="28">
        <f>Z129-'2020 Metered Customers'!Z129</f>
        <v>9.161999999999999</v>
      </c>
      <c r="AP129" s="28">
        <f>AA129-'2020 Metered Customers'!AA129</f>
        <v>10.978999999999999</v>
      </c>
      <c r="AQ129" s="28">
        <f>AB129-'2020 Metered Customers'!AB129</f>
        <v>7</v>
      </c>
    </row>
    <row r="130" spans="1:43" ht="15.4" x14ac:dyDescent="0.45">
      <c r="A130" s="4">
        <v>1</v>
      </c>
      <c r="B130" s="85">
        <v>279</v>
      </c>
      <c r="C130" s="91">
        <v>0</v>
      </c>
      <c r="D130" s="50" t="s">
        <v>32</v>
      </c>
      <c r="E130" s="5" t="s">
        <v>32</v>
      </c>
      <c r="F130" s="51" t="s">
        <v>32</v>
      </c>
      <c r="G130" s="5" t="s">
        <v>32</v>
      </c>
      <c r="H130" s="51">
        <v>4420</v>
      </c>
      <c r="I130" s="5">
        <v>1820</v>
      </c>
      <c r="J130" s="51">
        <v>1830</v>
      </c>
      <c r="K130" s="5">
        <v>3000</v>
      </c>
      <c r="L130" s="51">
        <v>2810</v>
      </c>
      <c r="M130" s="5">
        <v>1701</v>
      </c>
      <c r="N130" s="51">
        <v>1839</v>
      </c>
      <c r="O130" s="7" t="s">
        <v>32</v>
      </c>
      <c r="Q130" s="65">
        <f t="shared" si="17"/>
        <v>45</v>
      </c>
      <c r="R130" s="36">
        <f t="shared" si="18"/>
        <v>45</v>
      </c>
      <c r="S130" s="36">
        <f t="shared" si="19"/>
        <v>45</v>
      </c>
      <c r="T130" s="36">
        <f t="shared" si="20"/>
        <v>45</v>
      </c>
      <c r="U130" s="36">
        <f t="shared" si="28"/>
        <v>64.89</v>
      </c>
      <c r="V130" s="36">
        <f t="shared" si="21"/>
        <v>53.19</v>
      </c>
      <c r="W130" s="36">
        <f t="shared" si="22"/>
        <v>53.234999999999999</v>
      </c>
      <c r="X130" s="36">
        <f t="shared" si="23"/>
        <v>58.5</v>
      </c>
      <c r="Y130" s="36">
        <f t="shared" si="24"/>
        <v>57.644999999999996</v>
      </c>
      <c r="Z130" s="36">
        <f t="shared" si="25"/>
        <v>52.654499999999999</v>
      </c>
      <c r="AA130" s="36">
        <f t="shared" si="26"/>
        <v>53.275500000000001</v>
      </c>
      <c r="AB130" s="66">
        <f t="shared" si="27"/>
        <v>45</v>
      </c>
      <c r="AC130" s="28">
        <f t="shared" si="29"/>
        <v>618.39</v>
      </c>
      <c r="AF130" s="28">
        <f>Q130-'2020 Metered Customers'!Q130</f>
        <v>7</v>
      </c>
      <c r="AG130" s="28">
        <f>R130-'2020 Metered Customers'!R130</f>
        <v>7</v>
      </c>
      <c r="AH130" s="28">
        <f>S130-'2020 Metered Customers'!S130</f>
        <v>7</v>
      </c>
      <c r="AI130" s="28">
        <f>T130-'2020 Metered Customers'!T130</f>
        <v>7</v>
      </c>
      <c r="AJ130" s="28">
        <f>U130-'2020 Metered Customers'!U130</f>
        <v>17.165999999999997</v>
      </c>
      <c r="AK130" s="28">
        <f>V130-'2020 Metered Customers'!V130</f>
        <v>11.186</v>
      </c>
      <c r="AL130" s="28">
        <f>W130-'2020 Metered Customers'!W130</f>
        <v>11.208999999999996</v>
      </c>
      <c r="AM130" s="28">
        <f>X130-'2020 Metered Customers'!X130</f>
        <v>13.899999999999999</v>
      </c>
      <c r="AN130" s="28">
        <f>Y130-'2020 Metered Customers'!Y130</f>
        <v>13.462999999999994</v>
      </c>
      <c r="AO130" s="28">
        <f>Z130-'2020 Metered Customers'!Z130</f>
        <v>10.912300000000002</v>
      </c>
      <c r="AP130" s="28">
        <f>AA130-'2020 Metered Customers'!AA130</f>
        <v>11.229700000000001</v>
      </c>
      <c r="AQ130" s="28">
        <f>AB130-'2020 Metered Customers'!AB130</f>
        <v>7</v>
      </c>
    </row>
    <row r="131" spans="1:43" ht="15.4" x14ac:dyDescent="0.45">
      <c r="A131" s="4">
        <v>1</v>
      </c>
      <c r="B131" s="85">
        <v>280</v>
      </c>
      <c r="C131" s="91">
        <v>0</v>
      </c>
      <c r="D131" s="50" t="s">
        <v>32</v>
      </c>
      <c r="E131" s="5" t="s">
        <v>32</v>
      </c>
      <c r="F131" s="51" t="s">
        <v>32</v>
      </c>
      <c r="G131" s="5" t="s">
        <v>32</v>
      </c>
      <c r="H131" s="51">
        <v>12840</v>
      </c>
      <c r="I131" s="5">
        <v>17940</v>
      </c>
      <c r="J131" s="51">
        <v>34060</v>
      </c>
      <c r="K131" s="5">
        <v>35130</v>
      </c>
      <c r="L131" s="51">
        <v>39300</v>
      </c>
      <c r="M131" s="5">
        <v>21600</v>
      </c>
      <c r="N131" s="51" t="s">
        <v>32</v>
      </c>
      <c r="O131" s="7" t="s">
        <v>32</v>
      </c>
      <c r="Q131" s="65">
        <f t="shared" si="17"/>
        <v>45</v>
      </c>
      <c r="R131" s="36">
        <f t="shared" si="18"/>
        <v>45</v>
      </c>
      <c r="S131" s="36">
        <f t="shared" si="19"/>
        <v>45</v>
      </c>
      <c r="T131" s="36">
        <f t="shared" si="20"/>
        <v>45</v>
      </c>
      <c r="U131" s="36">
        <f t="shared" si="28"/>
        <v>102.78</v>
      </c>
      <c r="V131" s="36">
        <f t="shared" si="21"/>
        <v>174.36573763112921</v>
      </c>
      <c r="W131" s="36">
        <f t="shared" si="22"/>
        <v>335.46125109773413</v>
      </c>
      <c r="X131" s="36">
        <f t="shared" si="23"/>
        <v>346.16125109773407</v>
      </c>
      <c r="Y131" s="36">
        <f t="shared" si="24"/>
        <v>387.86125109773411</v>
      </c>
      <c r="Z131" s="36">
        <f t="shared" si="25"/>
        <v>210.86125109773411</v>
      </c>
      <c r="AA131" s="36">
        <f t="shared" si="26"/>
        <v>45</v>
      </c>
      <c r="AB131" s="66">
        <f t="shared" si="27"/>
        <v>45</v>
      </c>
      <c r="AC131" s="28">
        <f t="shared" si="29"/>
        <v>1827.4907420220657</v>
      </c>
      <c r="AF131" s="28">
        <f>Q131-'2020 Metered Customers'!Q131</f>
        <v>7</v>
      </c>
      <c r="AG131" s="28">
        <f>R131-'2020 Metered Customers'!R131</f>
        <v>7</v>
      </c>
      <c r="AH131" s="28">
        <f>S131-'2020 Metered Customers'!S131</f>
        <v>7</v>
      </c>
      <c r="AI131" s="28">
        <f>T131-'2020 Metered Customers'!T131</f>
        <v>7</v>
      </c>
      <c r="AJ131" s="28">
        <f>U131-'2020 Metered Customers'!U131</f>
        <v>36.531999999999996</v>
      </c>
      <c r="AK131" s="28">
        <f>V131-'2020 Metered Customers'!V131</f>
        <v>76.023737631129208</v>
      </c>
      <c r="AL131" s="28">
        <f>W131-'2020 Metered Customers'!W131</f>
        <v>148.83545109773414</v>
      </c>
      <c r="AM131" s="28">
        <f>X131-'2020 Metered Customers'!X131</f>
        <v>151.58535109773408</v>
      </c>
      <c r="AN131" s="28">
        <f>Y131-'2020 Metered Customers'!Y131</f>
        <v>162.30225109773411</v>
      </c>
      <c r="AO131" s="28">
        <f>Z131-'2020 Metered Customers'!Z131</f>
        <v>96.781251097734113</v>
      </c>
      <c r="AP131" s="28">
        <f>AA131-'2020 Metered Customers'!AA131</f>
        <v>7</v>
      </c>
      <c r="AQ131" s="28">
        <f>AB131-'2020 Metered Customers'!AB131</f>
        <v>7</v>
      </c>
    </row>
    <row r="132" spans="1:43" ht="15.4" x14ac:dyDescent="0.45">
      <c r="A132" s="4">
        <v>1</v>
      </c>
      <c r="B132" s="85">
        <v>281</v>
      </c>
      <c r="C132" s="91">
        <v>0</v>
      </c>
      <c r="D132" s="50" t="s">
        <v>32</v>
      </c>
      <c r="E132" s="5" t="s">
        <v>32</v>
      </c>
      <c r="F132" s="51" t="s">
        <v>32</v>
      </c>
      <c r="G132" s="5" t="s">
        <v>32</v>
      </c>
      <c r="H132" s="51">
        <v>8370</v>
      </c>
      <c r="I132" s="5">
        <v>2670</v>
      </c>
      <c r="J132" s="51">
        <v>31250</v>
      </c>
      <c r="K132" s="5">
        <v>20070</v>
      </c>
      <c r="L132" s="51">
        <v>15010</v>
      </c>
      <c r="M132" s="5">
        <v>10040</v>
      </c>
      <c r="N132" s="51">
        <v>2810</v>
      </c>
      <c r="O132" s="7" t="s">
        <v>32</v>
      </c>
      <c r="Q132" s="65">
        <f t="shared" si="17"/>
        <v>45</v>
      </c>
      <c r="R132" s="36">
        <f t="shared" si="18"/>
        <v>45</v>
      </c>
      <c r="S132" s="36">
        <f t="shared" si="19"/>
        <v>45</v>
      </c>
      <c r="T132" s="36">
        <f t="shared" si="20"/>
        <v>45</v>
      </c>
      <c r="U132" s="36">
        <f t="shared" si="28"/>
        <v>82.664999999999992</v>
      </c>
      <c r="V132" s="36">
        <f t="shared" si="21"/>
        <v>57.015000000000001</v>
      </c>
      <c r="W132" s="36">
        <f t="shared" si="22"/>
        <v>307.36125109773411</v>
      </c>
      <c r="X132" s="36">
        <f t="shared" si="23"/>
        <v>195.5612510977341</v>
      </c>
      <c r="Y132" s="36">
        <f t="shared" si="24"/>
        <v>150.16816334525527</v>
      </c>
      <c r="Z132" s="36">
        <f t="shared" si="25"/>
        <v>109.12313119481385</v>
      </c>
      <c r="AA132" s="36">
        <f t="shared" si="26"/>
        <v>57.644999999999996</v>
      </c>
      <c r="AB132" s="66">
        <f t="shared" si="27"/>
        <v>45</v>
      </c>
      <c r="AC132" s="28">
        <f t="shared" si="29"/>
        <v>1184.5387967355373</v>
      </c>
      <c r="AF132" s="28">
        <f>Q132-'2020 Metered Customers'!Q132</f>
        <v>7</v>
      </c>
      <c r="AG132" s="28">
        <f>R132-'2020 Metered Customers'!R132</f>
        <v>7</v>
      </c>
      <c r="AH132" s="28">
        <f>S132-'2020 Metered Customers'!S132</f>
        <v>7</v>
      </c>
      <c r="AI132" s="28">
        <f>T132-'2020 Metered Customers'!T132</f>
        <v>7</v>
      </c>
      <c r="AJ132" s="28">
        <f>U132-'2020 Metered Customers'!U132</f>
        <v>26.250999999999991</v>
      </c>
      <c r="AK132" s="28">
        <f>V132-'2020 Metered Customers'!V132</f>
        <v>13.140999999999998</v>
      </c>
      <c r="AL132" s="28">
        <f>W132-'2020 Metered Customers'!W132</f>
        <v>141.61375109773411</v>
      </c>
      <c r="AM132" s="28">
        <f>X132-'2020 Metered Customers'!X132</f>
        <v>88.060251097734096</v>
      </c>
      <c r="AN132" s="28">
        <f>Y132-'2020 Metered Customers'!Y132</f>
        <v>64.425163345255271</v>
      </c>
      <c r="AO132" s="28">
        <f>Z132-'2020 Metered Customers'!Z132</f>
        <v>44.751131194813851</v>
      </c>
      <c r="AP132" s="28">
        <f>AA132-'2020 Metered Customers'!AA132</f>
        <v>13.462999999999994</v>
      </c>
      <c r="AQ132" s="28">
        <f>AB132-'2020 Metered Customers'!AB132</f>
        <v>7</v>
      </c>
    </row>
    <row r="133" spans="1:43" ht="15.4" x14ac:dyDescent="0.45">
      <c r="A133" s="4">
        <v>1</v>
      </c>
      <c r="B133" s="85">
        <v>282</v>
      </c>
      <c r="C133" s="91">
        <v>0</v>
      </c>
      <c r="D133" s="50" t="s">
        <v>32</v>
      </c>
      <c r="E133" s="5" t="s">
        <v>32</v>
      </c>
      <c r="F133" s="51" t="s">
        <v>32</v>
      </c>
      <c r="G133" s="5" t="s">
        <v>32</v>
      </c>
      <c r="H133" s="51" t="s">
        <v>32</v>
      </c>
      <c r="I133" s="5" t="s">
        <v>32</v>
      </c>
      <c r="J133" s="51" t="s">
        <v>32</v>
      </c>
      <c r="K133" s="5" t="s">
        <v>32</v>
      </c>
      <c r="L133" s="51" t="s">
        <v>32</v>
      </c>
      <c r="M133" s="5" t="s">
        <v>32</v>
      </c>
      <c r="N133" s="51" t="s">
        <v>32</v>
      </c>
      <c r="O133" s="7" t="s">
        <v>32</v>
      </c>
      <c r="Q133" s="65">
        <f t="shared" si="17"/>
        <v>45</v>
      </c>
      <c r="R133" s="36">
        <f t="shared" si="18"/>
        <v>45</v>
      </c>
      <c r="S133" s="36">
        <f t="shared" si="19"/>
        <v>45</v>
      </c>
      <c r="T133" s="36">
        <f t="shared" si="20"/>
        <v>45</v>
      </c>
      <c r="U133" s="36">
        <f t="shared" si="28"/>
        <v>45</v>
      </c>
      <c r="V133" s="36">
        <f t="shared" si="21"/>
        <v>45</v>
      </c>
      <c r="W133" s="36">
        <f t="shared" si="22"/>
        <v>45</v>
      </c>
      <c r="X133" s="36">
        <f t="shared" si="23"/>
        <v>45</v>
      </c>
      <c r="Y133" s="36">
        <f t="shared" si="24"/>
        <v>45</v>
      </c>
      <c r="Z133" s="36">
        <f t="shared" si="25"/>
        <v>45</v>
      </c>
      <c r="AA133" s="36">
        <f t="shared" si="26"/>
        <v>45</v>
      </c>
      <c r="AB133" s="66">
        <f t="shared" si="27"/>
        <v>45</v>
      </c>
      <c r="AC133" s="28">
        <f t="shared" si="29"/>
        <v>540</v>
      </c>
      <c r="AF133" s="28">
        <f>Q133-'2020 Metered Customers'!Q133</f>
        <v>7</v>
      </c>
      <c r="AG133" s="28">
        <f>R133-'2020 Metered Customers'!R133</f>
        <v>7</v>
      </c>
      <c r="AH133" s="28">
        <f>S133-'2020 Metered Customers'!S133</f>
        <v>7</v>
      </c>
      <c r="AI133" s="28">
        <f>T133-'2020 Metered Customers'!T133</f>
        <v>7</v>
      </c>
      <c r="AJ133" s="28">
        <f>U133-'2020 Metered Customers'!U133</f>
        <v>7</v>
      </c>
      <c r="AK133" s="28">
        <f>V133-'2020 Metered Customers'!V133</f>
        <v>7</v>
      </c>
      <c r="AL133" s="28">
        <f>W133-'2020 Metered Customers'!W133</f>
        <v>7</v>
      </c>
      <c r="AM133" s="28">
        <f>X133-'2020 Metered Customers'!X133</f>
        <v>7</v>
      </c>
      <c r="AN133" s="28">
        <f>Y133-'2020 Metered Customers'!Y133</f>
        <v>7</v>
      </c>
      <c r="AO133" s="28">
        <f>Z133-'2020 Metered Customers'!Z133</f>
        <v>7</v>
      </c>
      <c r="AP133" s="28">
        <f>AA133-'2020 Metered Customers'!AA133</f>
        <v>7</v>
      </c>
      <c r="AQ133" s="28">
        <f>AB133-'2020 Metered Customers'!AB133</f>
        <v>7</v>
      </c>
    </row>
    <row r="134" spans="1:43" ht="15.4" x14ac:dyDescent="0.45">
      <c r="A134" s="4">
        <v>1</v>
      </c>
      <c r="B134" s="85">
        <v>343</v>
      </c>
      <c r="C134" s="91">
        <v>0</v>
      </c>
      <c r="D134" s="50" t="s">
        <v>32</v>
      </c>
      <c r="E134" s="5" t="s">
        <v>32</v>
      </c>
      <c r="F134" s="51" t="s">
        <v>32</v>
      </c>
      <c r="G134" s="5" t="s">
        <v>32</v>
      </c>
      <c r="H134" s="51">
        <v>16680</v>
      </c>
      <c r="I134" s="5">
        <v>5260</v>
      </c>
      <c r="J134" s="51">
        <v>6250</v>
      </c>
      <c r="K134" s="5">
        <v>12100</v>
      </c>
      <c r="L134" s="51">
        <v>53640</v>
      </c>
      <c r="M134" s="5">
        <v>37110</v>
      </c>
      <c r="N134" s="51">
        <v>1900</v>
      </c>
      <c r="O134" s="7" t="s">
        <v>32</v>
      </c>
      <c r="Q134" s="65">
        <f t="shared" si="17"/>
        <v>45</v>
      </c>
      <c r="R134" s="36">
        <f t="shared" si="18"/>
        <v>45</v>
      </c>
      <c r="S134" s="36">
        <f t="shared" si="19"/>
        <v>45</v>
      </c>
      <c r="T134" s="36">
        <f t="shared" si="20"/>
        <v>45</v>
      </c>
      <c r="U134" s="36">
        <f t="shared" si="28"/>
        <v>120.06</v>
      </c>
      <c r="V134" s="36">
        <f t="shared" si="21"/>
        <v>69.647225021954682</v>
      </c>
      <c r="W134" s="36">
        <f t="shared" si="22"/>
        <v>77.823197220935981</v>
      </c>
      <c r="X134" s="36">
        <f t="shared" si="23"/>
        <v>126.13576021491633</v>
      </c>
      <c r="Y134" s="36">
        <f t="shared" si="24"/>
        <v>531.26125109773409</v>
      </c>
      <c r="Z134" s="36">
        <f t="shared" si="25"/>
        <v>365.96125109773413</v>
      </c>
      <c r="AA134" s="36">
        <f t="shared" si="26"/>
        <v>53.55</v>
      </c>
      <c r="AB134" s="66">
        <f t="shared" si="27"/>
        <v>45</v>
      </c>
      <c r="AC134" s="28">
        <f t="shared" si="29"/>
        <v>1569.438684653275</v>
      </c>
      <c r="AF134" s="28">
        <f>Q134-'2020 Metered Customers'!Q134</f>
        <v>7</v>
      </c>
      <c r="AG134" s="28">
        <f>R134-'2020 Metered Customers'!R134</f>
        <v>7</v>
      </c>
      <c r="AH134" s="28">
        <f>S134-'2020 Metered Customers'!S134</f>
        <v>7</v>
      </c>
      <c r="AI134" s="28">
        <f>T134-'2020 Metered Customers'!T134</f>
        <v>7</v>
      </c>
      <c r="AJ134" s="28">
        <f>U134-'2020 Metered Customers'!U134</f>
        <v>45.364000000000004</v>
      </c>
      <c r="AK134" s="28">
        <f>V134-'2020 Metered Customers'!V134</f>
        <v>20.07522502195468</v>
      </c>
      <c r="AL134" s="28">
        <f>W134-'2020 Metered Customers'!W134</f>
        <v>26.073197220935981</v>
      </c>
      <c r="AM134" s="28">
        <f>X134-'2020 Metered Customers'!X134</f>
        <v>52.905760214916327</v>
      </c>
      <c r="AN134" s="28">
        <f>Y134-'2020 Metered Customers'!Y134</f>
        <v>199.15605109773412</v>
      </c>
      <c r="AO134" s="28">
        <f>Z134-'2020 Metered Customers'!Z134</f>
        <v>156.67395109773415</v>
      </c>
      <c r="AP134" s="28">
        <f>AA134-'2020 Metered Customers'!AA134</f>
        <v>11.369999999999997</v>
      </c>
      <c r="AQ134" s="28">
        <f>AB134-'2020 Metered Customers'!AB134</f>
        <v>7</v>
      </c>
    </row>
    <row r="135" spans="1:43" ht="15.4" x14ac:dyDescent="0.45">
      <c r="A135" s="4">
        <v>1</v>
      </c>
      <c r="B135" s="85">
        <v>344</v>
      </c>
      <c r="C135" s="91">
        <v>0</v>
      </c>
      <c r="D135" s="50" t="s">
        <v>32</v>
      </c>
      <c r="E135" s="5" t="s">
        <v>32</v>
      </c>
      <c r="F135" s="51" t="s">
        <v>32</v>
      </c>
      <c r="G135" s="5" t="s">
        <v>32</v>
      </c>
      <c r="H135" s="51">
        <v>18990</v>
      </c>
      <c r="I135" s="5">
        <v>3240</v>
      </c>
      <c r="J135" s="51">
        <v>4650</v>
      </c>
      <c r="K135" s="5">
        <v>3210</v>
      </c>
      <c r="L135" s="51">
        <v>4060</v>
      </c>
      <c r="M135" s="5">
        <v>3710</v>
      </c>
      <c r="N135" s="51">
        <v>3460</v>
      </c>
      <c r="O135" s="7" t="s">
        <v>32</v>
      </c>
      <c r="Q135" s="65">
        <f t="shared" ref="Q135:Q198" si="30">IFERROR($AE$6+IF(D135&gt;$AF$6, $AF$6/1000*$AG$6,D135/1000*$AG$6)+IF(IF(D135&gt;$AH$6,($AH$6-$AF$6)/1000*$AI$6,(D135-$AF$6)/1000*$AI$6)&lt;0,0,IF(D135&gt;$AH$6,($AH$6-$AF$6)/1000*$AI$6,(D135-$AF$6)/1000*$AI$6))+IF(D135&gt;$AH$6,(D135-$AH$6)/1000*$AK$6,0),$AE$6)</f>
        <v>45</v>
      </c>
      <c r="R135" s="36">
        <f t="shared" ref="R135:R198" si="31">IFERROR($AE$6+IF(E135&gt;$AF$6, $AF$6/1000*$AG$6,E135/1000*$AG$6)+IF(IF(E135&gt;$AH$6,($AH$6-$AF$6)/1000*$AI$6,(E135-$AF$6)/1000*$AI$6)&lt;0,0,IF(E135&gt;$AH$6,($AH$6-$AF$6)/1000*$AI$6,(E135-$AF$6)/1000*$AI$6))+IF(E135&gt;$AH$6,(E135-$AH$6)/1000*$AK$6,0),$AE$6)</f>
        <v>45</v>
      </c>
      <c r="S135" s="36">
        <f t="shared" ref="S135:S198" si="32">IFERROR($AE$6+IF(F135&gt;$AF$6, $AF$6/1000*$AG$6,F135/1000*$AG$6)+IF(IF(F135&gt;$AH$6,($AH$6-$AF$6)/1000*$AI$6,(F135-$AF$6)/1000*$AI$6)&lt;0,0,IF(F135&gt;$AH$6,($AH$6-$AF$6)/1000*$AI$6,(F135-$AF$6)/1000*$AI$6))+IF(F135&gt;$AH$6,(F135-$AH$6)/1000*$AK$6,0),$AE$6)</f>
        <v>45</v>
      </c>
      <c r="T135" s="36">
        <f t="shared" ref="T135:T198" si="33">IFERROR($AE$6+IF(G135&gt;$AF$6, $AF$6/1000*$AG$6,G135/1000*$AG$6)+IF(IF(G135&gt;$AH$6,($AH$6-$AF$6)/1000*$AI$6,(G135-$AF$6)/1000*$AI$6)&lt;0,0,IF(G135&gt;$AH$6,($AH$6-$AF$6)/1000*$AI$6,(G135-$AF$6)/1000*$AI$6))+IF(G135&gt;$AH$6,(G135-$AH$6)/1000*$AK$6,0),$AE$6)</f>
        <v>45</v>
      </c>
      <c r="U135" s="36">
        <f t="shared" si="28"/>
        <v>130.45499999999998</v>
      </c>
      <c r="V135" s="36">
        <f t="shared" ref="V135:V198" si="34">IFERROR($AE$6+IF(I135&gt;$AF$6, $AF$6/1000*$AG$6,I135/1000*$AG$6)+IF(IF(I135&gt;$AH$6,($AH$6-$AF$6)/1000*$AI$6,(I135-$AF$6)/1000*$AI$6)&lt;0,0,IF(I135&gt;$AH$6,($AH$6-$AF$6)/1000*$AI$6,(I135-$AF$6)/1000*$AI$6))+IF(I135&gt;$AH$6,(I135-$AH$6)/1000*$AK$6,0),$AE$6)</f>
        <v>59.58</v>
      </c>
      <c r="W135" s="36">
        <f t="shared" ref="W135:W198" si="35">IFERROR($AE$6+IF(J135&gt;$AF$6, $AF$6/1000*$AG$6,J135/1000*$AG$6)+IF(IF(J135&gt;$AH$6,($AH$6-$AF$6)/1000*$AI$6,(J135-$AF$6)/1000*$AI$6)&lt;0,0,IF(J135&gt;$AH$6,($AH$6-$AF$6)/1000*$AI$6,(J135-$AF$6)/1000*$AI$6))+IF(J135&gt;$AH$6,(J135-$AH$6)/1000*$AK$6,0),$AE$6)</f>
        <v>65.924999999999997</v>
      </c>
      <c r="X135" s="36">
        <f t="shared" ref="X135:X198" si="36">IFERROR($AE$6+IF(K135&gt;$AF$6, $AF$6/1000*$AG$6,K135/1000*$AG$6)+IF(IF(K135&gt;$AH$6,($AH$6-$AF$6)/1000*$AI$6,(K135-$AF$6)/1000*$AI$6)&lt;0,0,IF(K135&gt;$AH$6,($AH$6-$AF$6)/1000*$AI$6,(K135-$AF$6)/1000*$AI$6))+IF(K135&gt;$AH$6,(K135-$AH$6)/1000*$AK$6,0),$AE$6)</f>
        <v>59.445</v>
      </c>
      <c r="Y135" s="36">
        <f t="shared" ref="Y135:Y198" si="37">IFERROR($AE$6+IF(L135&gt;$AF$6, $AF$6/1000*$AG$6,L135/1000*$AG$6)+IF(IF(L135&gt;$AH$6,($AH$6-$AF$6)/1000*$AI$6,(L135-$AF$6)/1000*$AI$6)&lt;0,0,IF(L135&gt;$AH$6,($AH$6-$AF$6)/1000*$AI$6,(L135-$AF$6)/1000*$AI$6))+IF(L135&gt;$AH$6,(L135-$AH$6)/1000*$AK$6,0),$AE$6)</f>
        <v>63.269999999999996</v>
      </c>
      <c r="Z135" s="36">
        <f t="shared" ref="Z135:Z198" si="38">IFERROR($AE$6+IF(M135&gt;$AF$6, $AF$6/1000*$AG$6,M135/1000*$AG$6)+IF(IF(M135&gt;$AH$6,($AH$6-$AF$6)/1000*$AI$6,(M135-$AF$6)/1000*$AI$6)&lt;0,0,IF(M135&gt;$AH$6,($AH$6-$AF$6)/1000*$AI$6,(M135-$AF$6)/1000*$AI$6))+IF(M135&gt;$AH$6,(M135-$AH$6)/1000*$AK$6,0),$AE$6)</f>
        <v>61.695</v>
      </c>
      <c r="AA135" s="36">
        <f t="shared" ref="AA135:AA198" si="39">IFERROR($AE$6+IF(N135&gt;$AF$6, $AF$6/1000*$AG$6,N135/1000*$AG$6)+IF(IF(N135&gt;$AH$6,($AH$6-$AF$6)/1000*$AI$6,(N135-$AF$6)/1000*$AI$6)&lt;0,0,IF(N135&gt;$AH$6,($AH$6-$AF$6)/1000*$AI$6,(N135-$AF$6)/1000*$AI$6))+IF(N135&gt;$AH$6,(N135-$AH$6)/1000*$AK$6,0),$AE$6)</f>
        <v>60.57</v>
      </c>
      <c r="AB135" s="66">
        <f t="shared" ref="AB135:AB198" si="40">IFERROR($AE$6+IF(O135&gt;$AF$6, $AF$6/1000*$AG$6,O135/1000*$AG$6)+IF(IF(O135&gt;$AH$6,($AH$6-$AF$6)/1000*$AI$6,(O135-$AF$6)/1000*$AI$6)&lt;0,0,IF(O135&gt;$AH$6,($AH$6-$AF$6)/1000*$AI$6,(O135-$AF$6)/1000*$AI$6))+IF(O135&gt;$AH$6,(O135-$AH$6)/1000*$AK$6,0),$AE$6)</f>
        <v>45</v>
      </c>
      <c r="AC135" s="28">
        <f t="shared" si="29"/>
        <v>725.94</v>
      </c>
      <c r="AF135" s="28">
        <f>Q135-'2020 Metered Customers'!Q135</f>
        <v>7</v>
      </c>
      <c r="AG135" s="28">
        <f>R135-'2020 Metered Customers'!R135</f>
        <v>7</v>
      </c>
      <c r="AH135" s="28">
        <f>S135-'2020 Metered Customers'!S135</f>
        <v>7</v>
      </c>
      <c r="AI135" s="28">
        <f>T135-'2020 Metered Customers'!T135</f>
        <v>7</v>
      </c>
      <c r="AJ135" s="28">
        <f>U135-'2020 Metered Customers'!U135</f>
        <v>50.676999999999992</v>
      </c>
      <c r="AK135" s="28">
        <f>V135-'2020 Metered Customers'!V135</f>
        <v>14.451999999999998</v>
      </c>
      <c r="AL135" s="28">
        <f>W135-'2020 Metered Customers'!W135</f>
        <v>17.694999999999993</v>
      </c>
      <c r="AM135" s="28">
        <f>X135-'2020 Metered Customers'!X135</f>
        <v>14.383000000000003</v>
      </c>
      <c r="AN135" s="28">
        <f>Y135-'2020 Metered Customers'!Y135</f>
        <v>16.337999999999994</v>
      </c>
      <c r="AO135" s="28">
        <f>Z135-'2020 Metered Customers'!Z135</f>
        <v>15.533000000000001</v>
      </c>
      <c r="AP135" s="28">
        <f>AA135-'2020 Metered Customers'!AA135</f>
        <v>14.957999999999998</v>
      </c>
      <c r="AQ135" s="28">
        <f>AB135-'2020 Metered Customers'!AB135</f>
        <v>7</v>
      </c>
    </row>
    <row r="136" spans="1:43" ht="15.4" x14ac:dyDescent="0.45">
      <c r="A136" s="4">
        <v>1</v>
      </c>
      <c r="B136" s="85">
        <v>345</v>
      </c>
      <c r="C136" s="91">
        <v>0</v>
      </c>
      <c r="D136" s="50" t="s">
        <v>32</v>
      </c>
      <c r="E136" s="5" t="s">
        <v>32</v>
      </c>
      <c r="F136" s="51" t="s">
        <v>32</v>
      </c>
      <c r="G136" s="5" t="s">
        <v>32</v>
      </c>
      <c r="H136" s="51">
        <v>17970</v>
      </c>
      <c r="I136" s="5">
        <v>3120</v>
      </c>
      <c r="J136" s="51">
        <v>4230</v>
      </c>
      <c r="K136" s="5">
        <v>10050</v>
      </c>
      <c r="L136" s="51">
        <v>22100</v>
      </c>
      <c r="M136" s="5">
        <v>17700</v>
      </c>
      <c r="N136" s="51">
        <v>3460</v>
      </c>
      <c r="O136" s="7" t="s">
        <v>32</v>
      </c>
      <c r="Q136" s="65">
        <f t="shared" si="30"/>
        <v>45</v>
      </c>
      <c r="R136" s="36">
        <f t="shared" si="31"/>
        <v>45</v>
      </c>
      <c r="S136" s="36">
        <f t="shared" si="32"/>
        <v>45</v>
      </c>
      <c r="T136" s="36">
        <f t="shared" si="33"/>
        <v>45</v>
      </c>
      <c r="U136" s="36">
        <f t="shared" ref="U136:U199" si="41">IFERROR($AE$6+IF(H136&gt;$AF$6*5, $AF$6*5/1000*$AG$6,H136/1000*$AG$6)+IF(IF(H136&gt;$AH$6*5,(($AH$6*5)-($AF$6*5))/1000*$AI$6,(H136-$AF$6*5)/1000*$AI$6)&lt;0,0,IF(H136&gt;$AH$6*5,(($AH$6*5)-($AF$6*5))/1000*$AI$6,(H136-$AF$6*5)/1000*$AI$6))+IF(H136&gt;$AH$6*5,(H136-$AH$6*5)/1000*$AK$6,0),$AE$6)</f>
        <v>125.86499999999999</v>
      </c>
      <c r="V136" s="36">
        <f t="shared" si="34"/>
        <v>59.04</v>
      </c>
      <c r="W136" s="36">
        <f t="shared" si="35"/>
        <v>64.034999999999997</v>
      </c>
      <c r="X136" s="36">
        <f t="shared" si="36"/>
        <v>109.20571677258133</v>
      </c>
      <c r="Y136" s="36">
        <f t="shared" si="37"/>
        <v>215.86125109773411</v>
      </c>
      <c r="Z136" s="36">
        <f t="shared" si="38"/>
        <v>172.38368376470947</v>
      </c>
      <c r="AA136" s="36">
        <f t="shared" si="39"/>
        <v>60.57</v>
      </c>
      <c r="AB136" s="66">
        <f t="shared" si="40"/>
        <v>45</v>
      </c>
      <c r="AC136" s="28">
        <f t="shared" ref="AC136:AC199" si="42">SUM(Q136:AB136)</f>
        <v>1031.960651635025</v>
      </c>
      <c r="AF136" s="28">
        <f>Q136-'2020 Metered Customers'!Q136</f>
        <v>7</v>
      </c>
      <c r="AG136" s="28">
        <f>R136-'2020 Metered Customers'!R136</f>
        <v>7</v>
      </c>
      <c r="AH136" s="28">
        <f>S136-'2020 Metered Customers'!S136</f>
        <v>7</v>
      </c>
      <c r="AI136" s="28">
        <f>T136-'2020 Metered Customers'!T136</f>
        <v>7</v>
      </c>
      <c r="AJ136" s="28">
        <f>U136-'2020 Metered Customers'!U136</f>
        <v>48.331000000000003</v>
      </c>
      <c r="AK136" s="28">
        <f>V136-'2020 Metered Customers'!V136</f>
        <v>14.175999999999995</v>
      </c>
      <c r="AL136" s="28">
        <f>W136-'2020 Metered Customers'!W136</f>
        <v>16.728999999999999</v>
      </c>
      <c r="AM136" s="28">
        <f>X136-'2020 Metered Customers'!X136</f>
        <v>44.79071677258132</v>
      </c>
      <c r="AN136" s="28">
        <f>Y136-'2020 Metered Customers'!Y136</f>
        <v>99.631251097734122</v>
      </c>
      <c r="AO136" s="28">
        <f>Z136-'2020 Metered Customers'!Z136</f>
        <v>75.073683764709472</v>
      </c>
      <c r="AP136" s="28">
        <f>AA136-'2020 Metered Customers'!AA136</f>
        <v>14.957999999999998</v>
      </c>
      <c r="AQ136" s="28">
        <f>AB136-'2020 Metered Customers'!AB136</f>
        <v>7</v>
      </c>
    </row>
    <row r="137" spans="1:43" ht="15.4" x14ac:dyDescent="0.45">
      <c r="A137" s="4">
        <v>1</v>
      </c>
      <c r="B137" s="85">
        <v>346</v>
      </c>
      <c r="C137" s="91">
        <v>0</v>
      </c>
      <c r="D137" s="50" t="s">
        <v>32</v>
      </c>
      <c r="E137" s="5" t="s">
        <v>32</v>
      </c>
      <c r="F137" s="51" t="s">
        <v>32</v>
      </c>
      <c r="G137" s="5" t="s">
        <v>32</v>
      </c>
      <c r="H137" s="51">
        <v>11090</v>
      </c>
      <c r="I137" s="5">
        <v>4190</v>
      </c>
      <c r="J137" s="51">
        <v>2180</v>
      </c>
      <c r="K137" s="5">
        <v>1390</v>
      </c>
      <c r="L137" s="51">
        <v>2710</v>
      </c>
      <c r="M137" s="5">
        <v>1630</v>
      </c>
      <c r="N137" s="51">
        <v>2030</v>
      </c>
      <c r="O137" s="7" t="s">
        <v>32</v>
      </c>
      <c r="Q137" s="65">
        <f t="shared" si="30"/>
        <v>45</v>
      </c>
      <c r="R137" s="36">
        <f t="shared" si="31"/>
        <v>45</v>
      </c>
      <c r="S137" s="36">
        <f t="shared" si="32"/>
        <v>45</v>
      </c>
      <c r="T137" s="36">
        <f t="shared" si="33"/>
        <v>45</v>
      </c>
      <c r="U137" s="36">
        <f t="shared" si="41"/>
        <v>94.905000000000001</v>
      </c>
      <c r="V137" s="36">
        <f t="shared" si="34"/>
        <v>63.855000000000004</v>
      </c>
      <c r="W137" s="36">
        <f t="shared" si="35"/>
        <v>54.81</v>
      </c>
      <c r="X137" s="36">
        <f t="shared" si="36"/>
        <v>51.255000000000003</v>
      </c>
      <c r="Y137" s="36">
        <f t="shared" si="37"/>
        <v>57.195</v>
      </c>
      <c r="Z137" s="36">
        <f t="shared" si="38"/>
        <v>52.335000000000001</v>
      </c>
      <c r="AA137" s="36">
        <f t="shared" si="39"/>
        <v>54.134999999999998</v>
      </c>
      <c r="AB137" s="66">
        <f t="shared" si="40"/>
        <v>45</v>
      </c>
      <c r="AC137" s="28">
        <f t="shared" si="42"/>
        <v>653.49</v>
      </c>
      <c r="AF137" s="28">
        <f>Q137-'2020 Metered Customers'!Q137</f>
        <v>7</v>
      </c>
      <c r="AG137" s="28">
        <f>R137-'2020 Metered Customers'!R137</f>
        <v>7</v>
      </c>
      <c r="AH137" s="28">
        <f>S137-'2020 Metered Customers'!S137</f>
        <v>7</v>
      </c>
      <c r="AI137" s="28">
        <f>T137-'2020 Metered Customers'!T137</f>
        <v>7</v>
      </c>
      <c r="AJ137" s="28">
        <f>U137-'2020 Metered Customers'!U137</f>
        <v>32.506999999999998</v>
      </c>
      <c r="AK137" s="28">
        <f>V137-'2020 Metered Customers'!V137</f>
        <v>16.637</v>
      </c>
      <c r="AL137" s="28">
        <f>W137-'2020 Metered Customers'!W137</f>
        <v>12.014000000000003</v>
      </c>
      <c r="AM137" s="28">
        <f>X137-'2020 Metered Customers'!X137</f>
        <v>10.197000000000003</v>
      </c>
      <c r="AN137" s="28">
        <f>Y137-'2020 Metered Customers'!Y137</f>
        <v>13.232999999999997</v>
      </c>
      <c r="AO137" s="28">
        <f>Z137-'2020 Metered Customers'!Z137</f>
        <v>10.749000000000002</v>
      </c>
      <c r="AP137" s="28">
        <f>AA137-'2020 Metered Customers'!AA137</f>
        <v>11.668999999999997</v>
      </c>
      <c r="AQ137" s="28">
        <f>AB137-'2020 Metered Customers'!AB137</f>
        <v>7</v>
      </c>
    </row>
    <row r="138" spans="1:43" ht="15.4" x14ac:dyDescent="0.45">
      <c r="A138" s="4">
        <v>1</v>
      </c>
      <c r="B138" s="85">
        <v>379</v>
      </c>
      <c r="C138" s="91">
        <v>0</v>
      </c>
      <c r="D138" s="50" t="s">
        <v>32</v>
      </c>
      <c r="E138" s="5" t="s">
        <v>32</v>
      </c>
      <c r="F138" s="51" t="s">
        <v>32</v>
      </c>
      <c r="G138" s="5" t="s">
        <v>32</v>
      </c>
      <c r="H138" s="51">
        <v>8220</v>
      </c>
      <c r="I138" s="5">
        <v>280</v>
      </c>
      <c r="J138" s="51">
        <v>840</v>
      </c>
      <c r="K138" s="5">
        <v>2630</v>
      </c>
      <c r="L138" s="51">
        <v>680</v>
      </c>
      <c r="M138" s="5">
        <v>3180</v>
      </c>
      <c r="N138" s="51">
        <v>1940</v>
      </c>
      <c r="O138" s="7" t="s">
        <v>32</v>
      </c>
      <c r="Q138" s="65">
        <f t="shared" si="30"/>
        <v>45</v>
      </c>
      <c r="R138" s="36">
        <f t="shared" si="31"/>
        <v>45</v>
      </c>
      <c r="S138" s="36">
        <f t="shared" si="32"/>
        <v>45</v>
      </c>
      <c r="T138" s="36">
        <f t="shared" si="33"/>
        <v>45</v>
      </c>
      <c r="U138" s="36">
        <f t="shared" si="41"/>
        <v>81.990000000000009</v>
      </c>
      <c r="V138" s="36">
        <f t="shared" si="34"/>
        <v>46.26</v>
      </c>
      <c r="W138" s="36">
        <f t="shared" si="35"/>
        <v>48.78</v>
      </c>
      <c r="X138" s="36">
        <f t="shared" si="36"/>
        <v>56.835000000000001</v>
      </c>
      <c r="Y138" s="36">
        <f t="shared" si="37"/>
        <v>48.06</v>
      </c>
      <c r="Z138" s="36">
        <f t="shared" si="38"/>
        <v>59.31</v>
      </c>
      <c r="AA138" s="36">
        <f t="shared" si="39"/>
        <v>53.730000000000004</v>
      </c>
      <c r="AB138" s="66">
        <f t="shared" si="40"/>
        <v>45</v>
      </c>
      <c r="AC138" s="28">
        <f t="shared" si="42"/>
        <v>619.96499999999992</v>
      </c>
      <c r="AF138" s="28">
        <f>Q138-'2020 Metered Customers'!Q138</f>
        <v>7</v>
      </c>
      <c r="AG138" s="28">
        <f>R138-'2020 Metered Customers'!R138</f>
        <v>7</v>
      </c>
      <c r="AH138" s="28">
        <f>S138-'2020 Metered Customers'!S138</f>
        <v>7</v>
      </c>
      <c r="AI138" s="28">
        <f>T138-'2020 Metered Customers'!T138</f>
        <v>7</v>
      </c>
      <c r="AJ138" s="28">
        <f>U138-'2020 Metered Customers'!U138</f>
        <v>25.906000000000006</v>
      </c>
      <c r="AK138" s="28">
        <f>V138-'2020 Metered Customers'!V138</f>
        <v>7.6439999999999984</v>
      </c>
      <c r="AL138" s="28">
        <f>W138-'2020 Metered Customers'!W138</f>
        <v>8.9320000000000022</v>
      </c>
      <c r="AM138" s="28">
        <f>X138-'2020 Metered Customers'!X138</f>
        <v>13.048999999999999</v>
      </c>
      <c r="AN138" s="28">
        <f>Y138-'2020 Metered Customers'!Y138</f>
        <v>8.5640000000000001</v>
      </c>
      <c r="AO138" s="28">
        <f>Z138-'2020 Metered Customers'!Z138</f>
        <v>14.314</v>
      </c>
      <c r="AP138" s="28">
        <f>AA138-'2020 Metered Customers'!AA138</f>
        <v>11.462000000000003</v>
      </c>
      <c r="AQ138" s="28">
        <f>AB138-'2020 Metered Customers'!AB138</f>
        <v>7</v>
      </c>
    </row>
    <row r="139" spans="1:43" ht="15.4" x14ac:dyDescent="0.45">
      <c r="A139" s="4">
        <v>1</v>
      </c>
      <c r="B139" s="85">
        <v>380</v>
      </c>
      <c r="C139" s="91">
        <v>0</v>
      </c>
      <c r="D139" s="50" t="s">
        <v>32</v>
      </c>
      <c r="E139" s="5" t="s">
        <v>32</v>
      </c>
      <c r="F139" s="51" t="s">
        <v>32</v>
      </c>
      <c r="G139" s="5" t="s">
        <v>32</v>
      </c>
      <c r="H139" s="51">
        <v>10</v>
      </c>
      <c r="I139" s="5">
        <v>100</v>
      </c>
      <c r="J139" s="51">
        <v>4000</v>
      </c>
      <c r="K139" s="5">
        <v>6470</v>
      </c>
      <c r="L139" s="51">
        <v>6290</v>
      </c>
      <c r="M139" s="5">
        <v>4970</v>
      </c>
      <c r="N139" s="51">
        <v>3310</v>
      </c>
      <c r="O139" s="7" t="s">
        <v>32</v>
      </c>
      <c r="Q139" s="65">
        <f t="shared" si="30"/>
        <v>45</v>
      </c>
      <c r="R139" s="36">
        <f t="shared" si="31"/>
        <v>45</v>
      </c>
      <c r="S139" s="36">
        <f t="shared" si="32"/>
        <v>45</v>
      </c>
      <c r="T139" s="36">
        <f t="shared" si="33"/>
        <v>45</v>
      </c>
      <c r="U139" s="36">
        <f t="shared" si="41"/>
        <v>45.045000000000002</v>
      </c>
      <c r="V139" s="36">
        <f t="shared" si="34"/>
        <v>45.45</v>
      </c>
      <c r="W139" s="36">
        <f t="shared" si="35"/>
        <v>63</v>
      </c>
      <c r="X139" s="36">
        <f t="shared" si="36"/>
        <v>79.640079931820708</v>
      </c>
      <c r="Y139" s="36">
        <f t="shared" si="37"/>
        <v>78.153539532005922</v>
      </c>
      <c r="Z139" s="36">
        <f t="shared" si="38"/>
        <v>67.364999999999995</v>
      </c>
      <c r="AA139" s="36">
        <f t="shared" si="39"/>
        <v>59.894999999999996</v>
      </c>
      <c r="AB139" s="66">
        <f t="shared" si="40"/>
        <v>45</v>
      </c>
      <c r="AC139" s="28">
        <f t="shared" si="42"/>
        <v>663.54861946382664</v>
      </c>
      <c r="AF139" s="28">
        <f>Q139-'2020 Metered Customers'!Q139</f>
        <v>7</v>
      </c>
      <c r="AG139" s="28">
        <f>R139-'2020 Metered Customers'!R139</f>
        <v>7</v>
      </c>
      <c r="AH139" s="28">
        <f>S139-'2020 Metered Customers'!S139</f>
        <v>7</v>
      </c>
      <c r="AI139" s="28">
        <f>T139-'2020 Metered Customers'!T139</f>
        <v>7</v>
      </c>
      <c r="AJ139" s="28">
        <f>U139-'2020 Metered Customers'!U139</f>
        <v>7.0230000000000032</v>
      </c>
      <c r="AK139" s="28">
        <f>V139-'2020 Metered Customers'!V139</f>
        <v>7.230000000000004</v>
      </c>
      <c r="AL139" s="28">
        <f>W139-'2020 Metered Customers'!W139</f>
        <v>16.200000000000003</v>
      </c>
      <c r="AM139" s="28">
        <f>X139-'2020 Metered Customers'!X139</f>
        <v>27.406079931820706</v>
      </c>
      <c r="AN139" s="28">
        <f>Y139-'2020 Metered Customers'!Y139</f>
        <v>26.315539532005921</v>
      </c>
      <c r="AO139" s="28">
        <f>Z139-'2020 Metered Customers'!Z139</f>
        <v>18.430999999999997</v>
      </c>
      <c r="AP139" s="28">
        <f>AA139-'2020 Metered Customers'!AA139</f>
        <v>14.612999999999992</v>
      </c>
      <c r="AQ139" s="28">
        <f>AB139-'2020 Metered Customers'!AB139</f>
        <v>7</v>
      </c>
    </row>
    <row r="140" spans="1:43" ht="15.4" x14ac:dyDescent="0.45">
      <c r="A140" s="4">
        <v>1</v>
      </c>
      <c r="B140" s="85">
        <v>381</v>
      </c>
      <c r="C140" s="91">
        <v>0</v>
      </c>
      <c r="D140" s="50" t="s">
        <v>32</v>
      </c>
      <c r="E140" s="5" t="s">
        <v>32</v>
      </c>
      <c r="F140" s="51" t="s">
        <v>32</v>
      </c>
      <c r="G140" s="5" t="s">
        <v>32</v>
      </c>
      <c r="H140" s="51">
        <v>25130</v>
      </c>
      <c r="I140" s="5">
        <v>24150</v>
      </c>
      <c r="J140" s="51">
        <v>18720</v>
      </c>
      <c r="K140" s="5">
        <v>26780</v>
      </c>
      <c r="L140" s="51">
        <v>36850</v>
      </c>
      <c r="M140" s="5">
        <v>33760</v>
      </c>
      <c r="N140" s="51">
        <v>14920</v>
      </c>
      <c r="O140" s="7" t="s">
        <v>32</v>
      </c>
      <c r="Q140" s="65">
        <f t="shared" si="30"/>
        <v>45</v>
      </c>
      <c r="R140" s="36">
        <f t="shared" si="31"/>
        <v>45</v>
      </c>
      <c r="S140" s="36">
        <f t="shared" si="32"/>
        <v>45</v>
      </c>
      <c r="T140" s="36">
        <f t="shared" si="33"/>
        <v>45</v>
      </c>
      <c r="U140" s="36">
        <f t="shared" si="41"/>
        <v>158.57361251097734</v>
      </c>
      <c r="V140" s="36">
        <f t="shared" si="34"/>
        <v>236.36125109773411</v>
      </c>
      <c r="W140" s="36">
        <f t="shared" si="35"/>
        <v>182.0612510977341</v>
      </c>
      <c r="X140" s="36">
        <f t="shared" si="36"/>
        <v>262.66125109773412</v>
      </c>
      <c r="Y140" s="36">
        <f t="shared" si="37"/>
        <v>363.36125109773411</v>
      </c>
      <c r="Z140" s="36">
        <f t="shared" si="38"/>
        <v>332.46125109773413</v>
      </c>
      <c r="AA140" s="36">
        <f t="shared" si="39"/>
        <v>149.42489314534788</v>
      </c>
      <c r="AB140" s="66">
        <f t="shared" si="40"/>
        <v>45</v>
      </c>
      <c r="AC140" s="28">
        <f t="shared" si="42"/>
        <v>1909.9047611449957</v>
      </c>
      <c r="AF140" s="28">
        <f>Q140-'2020 Metered Customers'!Q140</f>
        <v>7</v>
      </c>
      <c r="AG140" s="28">
        <f>R140-'2020 Metered Customers'!R140</f>
        <v>7</v>
      </c>
      <c r="AH140" s="28">
        <f>S140-'2020 Metered Customers'!S140</f>
        <v>7</v>
      </c>
      <c r="AI140" s="28">
        <f>T140-'2020 Metered Customers'!T140</f>
        <v>7</v>
      </c>
      <c r="AJ140" s="28">
        <f>U140-'2020 Metered Customers'!U140</f>
        <v>65.28761251097734</v>
      </c>
      <c r="AK140" s="28">
        <f>V140-'2020 Metered Customers'!V140</f>
        <v>111.31625109773412</v>
      </c>
      <c r="AL140" s="28">
        <f>W140-'2020 Metered Customers'!W140</f>
        <v>80.365251097734102</v>
      </c>
      <c r="AM140" s="28">
        <f>X140-'2020 Metered Customers'!X140</f>
        <v>126.30725109773411</v>
      </c>
      <c r="AN140" s="28">
        <f>Y140-'2020 Metered Customers'!Y140</f>
        <v>156.00575109773411</v>
      </c>
      <c r="AO140" s="28">
        <f>Z140-'2020 Metered Customers'!Z140</f>
        <v>148.06445109773415</v>
      </c>
      <c r="AP140" s="28">
        <f>AA140-'2020 Metered Customers'!AA140</f>
        <v>64.068893145347886</v>
      </c>
      <c r="AQ140" s="28">
        <f>AB140-'2020 Metered Customers'!AB140</f>
        <v>7</v>
      </c>
    </row>
    <row r="141" spans="1:43" ht="15.4" x14ac:dyDescent="0.45">
      <c r="A141" s="4">
        <v>1</v>
      </c>
      <c r="B141" s="85">
        <v>382</v>
      </c>
      <c r="C141" s="91">
        <v>0</v>
      </c>
      <c r="D141" s="50" t="s">
        <v>32</v>
      </c>
      <c r="E141" s="5" t="s">
        <v>32</v>
      </c>
      <c r="F141" s="51" t="s">
        <v>32</v>
      </c>
      <c r="G141" s="5" t="s">
        <v>32</v>
      </c>
      <c r="H141" s="51">
        <v>26120</v>
      </c>
      <c r="I141" s="5">
        <v>16720</v>
      </c>
      <c r="J141" s="51">
        <v>25290</v>
      </c>
      <c r="K141" s="5">
        <v>48230</v>
      </c>
      <c r="L141" s="51">
        <v>44760</v>
      </c>
      <c r="M141" s="5">
        <v>15130</v>
      </c>
      <c r="N141" s="51">
        <v>1970</v>
      </c>
      <c r="O141" s="7" t="s">
        <v>32</v>
      </c>
      <c r="Q141" s="65">
        <f t="shared" si="30"/>
        <v>45</v>
      </c>
      <c r="R141" s="36">
        <f t="shared" si="31"/>
        <v>45</v>
      </c>
      <c r="S141" s="36">
        <f t="shared" si="32"/>
        <v>45</v>
      </c>
      <c r="T141" s="36">
        <f t="shared" si="33"/>
        <v>45</v>
      </c>
      <c r="U141" s="36">
        <f t="shared" si="41"/>
        <v>166.74958470995864</v>
      </c>
      <c r="V141" s="36">
        <f t="shared" si="34"/>
        <v>164.29029714349571</v>
      </c>
      <c r="W141" s="36">
        <f t="shared" si="35"/>
        <v>247.76125109773412</v>
      </c>
      <c r="X141" s="36">
        <f t="shared" si="36"/>
        <v>477.16125109773412</v>
      </c>
      <c r="Y141" s="36">
        <f t="shared" si="37"/>
        <v>442.46125109773413</v>
      </c>
      <c r="Z141" s="36">
        <f t="shared" si="38"/>
        <v>151.15919027846513</v>
      </c>
      <c r="AA141" s="36">
        <f t="shared" si="39"/>
        <v>53.865000000000002</v>
      </c>
      <c r="AB141" s="66">
        <f t="shared" si="40"/>
        <v>45</v>
      </c>
      <c r="AC141" s="28">
        <f t="shared" si="42"/>
        <v>1928.4478254251217</v>
      </c>
      <c r="AF141" s="28">
        <f>Q141-'2020 Metered Customers'!Q141</f>
        <v>7</v>
      </c>
      <c r="AG141" s="28">
        <f>R141-'2020 Metered Customers'!R141</f>
        <v>7</v>
      </c>
      <c r="AH141" s="28">
        <f>S141-'2020 Metered Customers'!S141</f>
        <v>7</v>
      </c>
      <c r="AI141" s="28">
        <f>T141-'2020 Metered Customers'!T141</f>
        <v>7</v>
      </c>
      <c r="AJ141" s="28">
        <f>U141-'2020 Metered Customers'!U141</f>
        <v>71.285584709958641</v>
      </c>
      <c r="AK141" s="28">
        <f>V141-'2020 Metered Customers'!V141</f>
        <v>71.194297143495703</v>
      </c>
      <c r="AL141" s="28">
        <f>W141-'2020 Metered Customers'!W141</f>
        <v>117.81425109773411</v>
      </c>
      <c r="AM141" s="28">
        <f>X141-'2020 Metered Customers'!X141</f>
        <v>185.25235109773411</v>
      </c>
      <c r="AN141" s="28">
        <f>Y141-'2020 Metered Customers'!Y141</f>
        <v>176.33445109773413</v>
      </c>
      <c r="AO141" s="28">
        <f>Z141-'2020 Metered Customers'!Z141</f>
        <v>64.900190278465132</v>
      </c>
      <c r="AP141" s="28">
        <f>AA141-'2020 Metered Customers'!AA141</f>
        <v>11.530999999999999</v>
      </c>
      <c r="AQ141" s="28">
        <f>AB141-'2020 Metered Customers'!AB141</f>
        <v>7</v>
      </c>
    </row>
    <row r="142" spans="1:43" ht="15.4" x14ac:dyDescent="0.45">
      <c r="A142" s="4">
        <v>1</v>
      </c>
      <c r="B142" s="85">
        <v>391</v>
      </c>
      <c r="C142" s="91">
        <v>0</v>
      </c>
      <c r="D142" s="50" t="s">
        <v>32</v>
      </c>
      <c r="E142" s="5" t="s">
        <v>32</v>
      </c>
      <c r="F142" s="51" t="s">
        <v>32</v>
      </c>
      <c r="G142" s="5" t="s">
        <v>32</v>
      </c>
      <c r="H142" s="51">
        <v>870</v>
      </c>
      <c r="I142" s="5">
        <v>270</v>
      </c>
      <c r="J142" s="51">
        <v>50</v>
      </c>
      <c r="K142" s="5">
        <v>10</v>
      </c>
      <c r="L142" s="51">
        <v>130</v>
      </c>
      <c r="M142" s="5">
        <v>430</v>
      </c>
      <c r="N142" s="51">
        <v>350</v>
      </c>
      <c r="O142" s="7" t="s">
        <v>32</v>
      </c>
      <c r="Q142" s="65">
        <f t="shared" si="30"/>
        <v>45</v>
      </c>
      <c r="R142" s="36">
        <f t="shared" si="31"/>
        <v>45</v>
      </c>
      <c r="S142" s="36">
        <f t="shared" si="32"/>
        <v>45</v>
      </c>
      <c r="T142" s="36">
        <f t="shared" si="33"/>
        <v>45</v>
      </c>
      <c r="U142" s="36">
        <f t="shared" si="41"/>
        <v>48.914999999999999</v>
      </c>
      <c r="V142" s="36">
        <f t="shared" si="34"/>
        <v>46.215000000000003</v>
      </c>
      <c r="W142" s="36">
        <f t="shared" si="35"/>
        <v>45.225000000000001</v>
      </c>
      <c r="X142" s="36">
        <f t="shared" si="36"/>
        <v>45.045000000000002</v>
      </c>
      <c r="Y142" s="36">
        <f t="shared" si="37"/>
        <v>45.585000000000001</v>
      </c>
      <c r="Z142" s="36">
        <f t="shared" si="38"/>
        <v>46.935000000000002</v>
      </c>
      <c r="AA142" s="36">
        <f t="shared" si="39"/>
        <v>46.575000000000003</v>
      </c>
      <c r="AB142" s="66">
        <f t="shared" si="40"/>
        <v>45</v>
      </c>
      <c r="AC142" s="28">
        <f t="shared" si="42"/>
        <v>549.495</v>
      </c>
      <c r="AF142" s="28">
        <f>Q142-'2020 Metered Customers'!Q142</f>
        <v>7</v>
      </c>
      <c r="AG142" s="28">
        <f>R142-'2020 Metered Customers'!R142</f>
        <v>7</v>
      </c>
      <c r="AH142" s="28">
        <f>S142-'2020 Metered Customers'!S142</f>
        <v>7</v>
      </c>
      <c r="AI142" s="28">
        <f>T142-'2020 Metered Customers'!T142</f>
        <v>7</v>
      </c>
      <c r="AJ142" s="28">
        <f>U142-'2020 Metered Customers'!U142</f>
        <v>9.0009999999999977</v>
      </c>
      <c r="AK142" s="28">
        <f>V142-'2020 Metered Customers'!V142</f>
        <v>7.6210000000000022</v>
      </c>
      <c r="AL142" s="28">
        <f>W142-'2020 Metered Customers'!W142</f>
        <v>7.115000000000002</v>
      </c>
      <c r="AM142" s="28">
        <f>X142-'2020 Metered Customers'!X142</f>
        <v>7.0230000000000032</v>
      </c>
      <c r="AN142" s="28">
        <f>Y142-'2020 Metered Customers'!Y142</f>
        <v>7.2989999999999995</v>
      </c>
      <c r="AO142" s="28">
        <f>Z142-'2020 Metered Customers'!Z142</f>
        <v>7.9890000000000043</v>
      </c>
      <c r="AP142" s="28">
        <f>AA142-'2020 Metered Customers'!AA142</f>
        <v>7.8049999999999997</v>
      </c>
      <c r="AQ142" s="28">
        <f>AB142-'2020 Metered Customers'!AB142</f>
        <v>7</v>
      </c>
    </row>
    <row r="143" spans="1:43" ht="15.4" x14ac:dyDescent="0.45">
      <c r="A143" s="4">
        <v>1</v>
      </c>
      <c r="B143" s="85">
        <v>393</v>
      </c>
      <c r="C143" s="91">
        <v>0</v>
      </c>
      <c r="D143" s="50" t="s">
        <v>32</v>
      </c>
      <c r="E143" s="5" t="s">
        <v>32</v>
      </c>
      <c r="F143" s="51" t="s">
        <v>32</v>
      </c>
      <c r="G143" s="5" t="s">
        <v>32</v>
      </c>
      <c r="H143" s="51">
        <v>19450</v>
      </c>
      <c r="I143" s="5">
        <v>18550</v>
      </c>
      <c r="J143" s="51">
        <v>18260</v>
      </c>
      <c r="K143" s="5">
        <v>11500</v>
      </c>
      <c r="L143" s="51">
        <v>18880</v>
      </c>
      <c r="M143" s="5">
        <v>8520</v>
      </c>
      <c r="N143" s="51">
        <v>4030</v>
      </c>
      <c r="O143" s="7" t="s">
        <v>32</v>
      </c>
      <c r="Q143" s="65">
        <f t="shared" si="30"/>
        <v>45</v>
      </c>
      <c r="R143" s="36">
        <f t="shared" si="31"/>
        <v>45</v>
      </c>
      <c r="S143" s="36">
        <f t="shared" si="32"/>
        <v>45</v>
      </c>
      <c r="T143" s="36">
        <f t="shared" si="33"/>
        <v>45</v>
      </c>
      <c r="U143" s="36">
        <f t="shared" si="41"/>
        <v>132.52499999999998</v>
      </c>
      <c r="V143" s="36">
        <f t="shared" si="34"/>
        <v>180.36125109773411</v>
      </c>
      <c r="W143" s="36">
        <f t="shared" si="35"/>
        <v>177.46125109773411</v>
      </c>
      <c r="X143" s="36">
        <f t="shared" si="36"/>
        <v>121.18062554886706</v>
      </c>
      <c r="Y143" s="36">
        <f t="shared" si="37"/>
        <v>183.66125109773412</v>
      </c>
      <c r="Z143" s="36">
        <f t="shared" si="38"/>
        <v>96.570123374155699</v>
      </c>
      <c r="AA143" s="36">
        <f t="shared" si="39"/>
        <v>63.135000000000005</v>
      </c>
      <c r="AB143" s="66">
        <f t="shared" si="40"/>
        <v>45</v>
      </c>
      <c r="AC143" s="28">
        <f t="shared" si="42"/>
        <v>1179.894502216225</v>
      </c>
      <c r="AF143" s="28">
        <f>Q143-'2020 Metered Customers'!Q143</f>
        <v>7</v>
      </c>
      <c r="AG143" s="28">
        <f>R143-'2020 Metered Customers'!R143</f>
        <v>7</v>
      </c>
      <c r="AH143" s="28">
        <f>S143-'2020 Metered Customers'!S143</f>
        <v>7</v>
      </c>
      <c r="AI143" s="28">
        <f>T143-'2020 Metered Customers'!T143</f>
        <v>7</v>
      </c>
      <c r="AJ143" s="28">
        <f>U143-'2020 Metered Customers'!U143</f>
        <v>51.734999999999985</v>
      </c>
      <c r="AK143" s="28">
        <f>V143-'2020 Metered Customers'!V143</f>
        <v>79.396251097734108</v>
      </c>
      <c r="AL143" s="28">
        <f>W143-'2020 Metered Customers'!W143</f>
        <v>77.743251097734117</v>
      </c>
      <c r="AM143" s="28">
        <f>X143-'2020 Metered Customers'!X143</f>
        <v>50.53062554886705</v>
      </c>
      <c r="AN143" s="28">
        <f>Y143-'2020 Metered Customers'!Y143</f>
        <v>81.277251097734123</v>
      </c>
      <c r="AO143" s="28">
        <f>Z143-'2020 Metered Customers'!Z143</f>
        <v>38.734123374155701</v>
      </c>
      <c r="AP143" s="28">
        <f>AA143-'2020 Metered Customers'!AA143</f>
        <v>16.269000000000005</v>
      </c>
      <c r="AQ143" s="28">
        <f>AB143-'2020 Metered Customers'!AB143</f>
        <v>7</v>
      </c>
    </row>
    <row r="144" spans="1:43" ht="15.4" x14ac:dyDescent="0.45">
      <c r="A144" s="4">
        <v>1</v>
      </c>
      <c r="B144" s="85">
        <v>394</v>
      </c>
      <c r="C144" s="91">
        <v>0</v>
      </c>
      <c r="D144" s="50" t="s">
        <v>32</v>
      </c>
      <c r="E144" s="5" t="s">
        <v>32</v>
      </c>
      <c r="F144" s="51" t="s">
        <v>32</v>
      </c>
      <c r="G144" s="5" t="s">
        <v>32</v>
      </c>
      <c r="H144" s="51">
        <v>18260</v>
      </c>
      <c r="I144" s="5">
        <v>3250</v>
      </c>
      <c r="J144" s="51">
        <v>26870</v>
      </c>
      <c r="K144" s="5">
        <v>25290</v>
      </c>
      <c r="L144" s="51">
        <v>30700</v>
      </c>
      <c r="M144" s="5">
        <v>15550</v>
      </c>
      <c r="N144" s="51">
        <v>1640</v>
      </c>
      <c r="O144" s="7" t="s">
        <v>32</v>
      </c>
      <c r="Q144" s="65">
        <f t="shared" si="30"/>
        <v>45</v>
      </c>
      <c r="R144" s="36">
        <f t="shared" si="31"/>
        <v>45</v>
      </c>
      <c r="S144" s="36">
        <f t="shared" si="32"/>
        <v>45</v>
      </c>
      <c r="T144" s="36">
        <f t="shared" si="33"/>
        <v>45</v>
      </c>
      <c r="U144" s="36">
        <f t="shared" si="41"/>
        <v>127.17</v>
      </c>
      <c r="V144" s="36">
        <f t="shared" si="34"/>
        <v>59.625</v>
      </c>
      <c r="W144" s="36">
        <f t="shared" si="35"/>
        <v>263.5612510977341</v>
      </c>
      <c r="X144" s="36">
        <f t="shared" si="36"/>
        <v>247.76125109773412</v>
      </c>
      <c r="Y144" s="36">
        <f t="shared" si="37"/>
        <v>301.86125109773411</v>
      </c>
      <c r="Z144" s="36">
        <f t="shared" si="38"/>
        <v>154.62778454469964</v>
      </c>
      <c r="AA144" s="36">
        <f t="shared" si="39"/>
        <v>52.38</v>
      </c>
      <c r="AB144" s="66">
        <f t="shared" si="40"/>
        <v>45</v>
      </c>
      <c r="AC144" s="28">
        <f t="shared" si="42"/>
        <v>1431.986537837902</v>
      </c>
      <c r="AF144" s="28">
        <f>Q144-'2020 Metered Customers'!Q144</f>
        <v>7</v>
      </c>
      <c r="AG144" s="28">
        <f>R144-'2020 Metered Customers'!R144</f>
        <v>7</v>
      </c>
      <c r="AH144" s="28">
        <f>S144-'2020 Metered Customers'!S144</f>
        <v>7</v>
      </c>
      <c r="AI144" s="28">
        <f>T144-'2020 Metered Customers'!T144</f>
        <v>7</v>
      </c>
      <c r="AJ144" s="28">
        <f>U144-'2020 Metered Customers'!U144</f>
        <v>48.998000000000005</v>
      </c>
      <c r="AK144" s="28">
        <f>V144-'2020 Metered Customers'!V144</f>
        <v>14.475000000000001</v>
      </c>
      <c r="AL144" s="28">
        <f>W144-'2020 Metered Customers'!W144</f>
        <v>126.82025109773409</v>
      </c>
      <c r="AM144" s="28">
        <f>X144-'2020 Metered Customers'!X144</f>
        <v>117.81425109773411</v>
      </c>
      <c r="AN144" s="28">
        <f>Y144-'2020 Metered Customers'!Y144</f>
        <v>140.20025109773411</v>
      </c>
      <c r="AO144" s="28">
        <f>Z144-'2020 Metered Customers'!Z144</f>
        <v>66.562784544699639</v>
      </c>
      <c r="AP144" s="28">
        <f>AA144-'2020 Metered Customers'!AA144</f>
        <v>10.772000000000006</v>
      </c>
      <c r="AQ144" s="28">
        <f>AB144-'2020 Metered Customers'!AB144</f>
        <v>7</v>
      </c>
    </row>
    <row r="145" spans="1:43" ht="15.4" x14ac:dyDescent="0.45">
      <c r="A145" s="4">
        <v>1</v>
      </c>
      <c r="B145" s="85">
        <v>395</v>
      </c>
      <c r="C145" s="91">
        <v>0</v>
      </c>
      <c r="D145" s="50" t="s">
        <v>32</v>
      </c>
      <c r="E145" s="5" t="s">
        <v>32</v>
      </c>
      <c r="F145" s="51" t="s">
        <v>32</v>
      </c>
      <c r="G145" s="5" t="s">
        <v>32</v>
      </c>
      <c r="H145" s="51">
        <v>18580</v>
      </c>
      <c r="I145" s="5">
        <v>25130</v>
      </c>
      <c r="J145" s="51">
        <v>28070</v>
      </c>
      <c r="K145" s="5">
        <v>22240</v>
      </c>
      <c r="L145" s="51">
        <v>32490</v>
      </c>
      <c r="M145" s="5">
        <v>38120</v>
      </c>
      <c r="N145" s="51">
        <v>13050</v>
      </c>
      <c r="O145" s="7" t="s">
        <v>32</v>
      </c>
      <c r="Q145" s="65">
        <f t="shared" si="30"/>
        <v>45</v>
      </c>
      <c r="R145" s="36">
        <f t="shared" si="31"/>
        <v>45</v>
      </c>
      <c r="S145" s="36">
        <f t="shared" si="32"/>
        <v>45</v>
      </c>
      <c r="T145" s="36">
        <f t="shared" si="33"/>
        <v>45</v>
      </c>
      <c r="U145" s="36">
        <f t="shared" si="41"/>
        <v>128.60999999999999</v>
      </c>
      <c r="V145" s="36">
        <f t="shared" si="34"/>
        <v>246.16125109773412</v>
      </c>
      <c r="W145" s="36">
        <f t="shared" si="35"/>
        <v>275.5612510977341</v>
      </c>
      <c r="X145" s="36">
        <f t="shared" si="36"/>
        <v>217.26125109773412</v>
      </c>
      <c r="Y145" s="36">
        <f t="shared" si="37"/>
        <v>319.76125109773409</v>
      </c>
      <c r="Z145" s="36">
        <f t="shared" si="38"/>
        <v>376.06125109773416</v>
      </c>
      <c r="AA145" s="36">
        <f t="shared" si="39"/>
        <v>133.98139010282767</v>
      </c>
      <c r="AB145" s="66">
        <f t="shared" si="40"/>
        <v>45</v>
      </c>
      <c r="AC145" s="28">
        <f t="shared" si="42"/>
        <v>1922.3976455914985</v>
      </c>
      <c r="AF145" s="28">
        <f>Q145-'2020 Metered Customers'!Q145</f>
        <v>7</v>
      </c>
      <c r="AG145" s="28">
        <f>R145-'2020 Metered Customers'!R145</f>
        <v>7</v>
      </c>
      <c r="AH145" s="28">
        <f>S145-'2020 Metered Customers'!S145</f>
        <v>7</v>
      </c>
      <c r="AI145" s="28">
        <f>T145-'2020 Metered Customers'!T145</f>
        <v>7</v>
      </c>
      <c r="AJ145" s="28">
        <f>U145-'2020 Metered Customers'!U145</f>
        <v>49.73399999999998</v>
      </c>
      <c r="AK145" s="28">
        <f>V145-'2020 Metered Customers'!V145</f>
        <v>116.90225109773414</v>
      </c>
      <c r="AL145" s="28">
        <f>W145-'2020 Metered Customers'!W145</f>
        <v>133.44115109773409</v>
      </c>
      <c r="AM145" s="28">
        <f>X145-'2020 Metered Customers'!X145</f>
        <v>100.42925109773412</v>
      </c>
      <c r="AN145" s="28">
        <f>Y145-'2020 Metered Customers'!Y145</f>
        <v>144.80055109773409</v>
      </c>
      <c r="AO145" s="28">
        <f>Z145-'2020 Metered Customers'!Z145</f>
        <v>159.26965109773417</v>
      </c>
      <c r="AP145" s="28">
        <f>AA145-'2020 Metered Customers'!AA145</f>
        <v>56.666390102827677</v>
      </c>
      <c r="AQ145" s="28">
        <f>AB145-'2020 Metered Customers'!AB145</f>
        <v>7</v>
      </c>
    </row>
    <row r="146" spans="1:43" ht="15.4" x14ac:dyDescent="0.45">
      <c r="A146" s="4">
        <v>1</v>
      </c>
      <c r="B146" s="85">
        <v>396</v>
      </c>
      <c r="C146" s="91">
        <v>0</v>
      </c>
      <c r="D146" s="50" t="s">
        <v>32</v>
      </c>
      <c r="E146" s="5" t="s">
        <v>32</v>
      </c>
      <c r="F146" s="51" t="s">
        <v>32</v>
      </c>
      <c r="G146" s="5" t="s">
        <v>32</v>
      </c>
      <c r="H146" s="51">
        <v>10030</v>
      </c>
      <c r="I146" s="5">
        <v>3810</v>
      </c>
      <c r="J146" s="51">
        <v>2480</v>
      </c>
      <c r="K146" s="5">
        <v>1070</v>
      </c>
      <c r="L146" s="51">
        <v>2930</v>
      </c>
      <c r="M146" s="5">
        <v>1760</v>
      </c>
      <c r="N146" s="51">
        <v>10</v>
      </c>
      <c r="O146" s="7" t="s">
        <v>32</v>
      </c>
      <c r="Q146" s="65">
        <f t="shared" si="30"/>
        <v>45</v>
      </c>
      <c r="R146" s="36">
        <f t="shared" si="31"/>
        <v>45</v>
      </c>
      <c r="S146" s="36">
        <f t="shared" si="32"/>
        <v>45</v>
      </c>
      <c r="T146" s="36">
        <f t="shared" si="33"/>
        <v>45</v>
      </c>
      <c r="U146" s="36">
        <f t="shared" si="41"/>
        <v>90.134999999999991</v>
      </c>
      <c r="V146" s="36">
        <f t="shared" si="34"/>
        <v>62.144999999999996</v>
      </c>
      <c r="W146" s="36">
        <f t="shared" si="35"/>
        <v>56.16</v>
      </c>
      <c r="X146" s="36">
        <f t="shared" si="36"/>
        <v>49.814999999999998</v>
      </c>
      <c r="Y146" s="36">
        <f t="shared" si="37"/>
        <v>58.185000000000002</v>
      </c>
      <c r="Z146" s="36">
        <f t="shared" si="38"/>
        <v>52.92</v>
      </c>
      <c r="AA146" s="36">
        <f t="shared" si="39"/>
        <v>45.045000000000002</v>
      </c>
      <c r="AB146" s="66">
        <f t="shared" si="40"/>
        <v>45</v>
      </c>
      <c r="AC146" s="28">
        <f t="shared" si="42"/>
        <v>639.40499999999986</v>
      </c>
      <c r="AF146" s="28">
        <f>Q146-'2020 Metered Customers'!Q146</f>
        <v>7</v>
      </c>
      <c r="AG146" s="28">
        <f>R146-'2020 Metered Customers'!R146</f>
        <v>7</v>
      </c>
      <c r="AH146" s="28">
        <f>S146-'2020 Metered Customers'!S146</f>
        <v>7</v>
      </c>
      <c r="AI146" s="28">
        <f>T146-'2020 Metered Customers'!T146</f>
        <v>7</v>
      </c>
      <c r="AJ146" s="28">
        <f>U146-'2020 Metered Customers'!U146</f>
        <v>30.068999999999988</v>
      </c>
      <c r="AK146" s="28">
        <f>V146-'2020 Metered Customers'!V146</f>
        <v>15.762999999999991</v>
      </c>
      <c r="AL146" s="28">
        <f>W146-'2020 Metered Customers'!W146</f>
        <v>12.703999999999994</v>
      </c>
      <c r="AM146" s="28">
        <f>X146-'2020 Metered Customers'!X146</f>
        <v>9.4609999999999985</v>
      </c>
      <c r="AN146" s="28">
        <f>Y146-'2020 Metered Customers'!Y146</f>
        <v>13.739000000000004</v>
      </c>
      <c r="AO146" s="28">
        <f>Z146-'2020 Metered Customers'!Z146</f>
        <v>11.048000000000002</v>
      </c>
      <c r="AP146" s="28">
        <f>AA146-'2020 Metered Customers'!AA146</f>
        <v>7.0230000000000032</v>
      </c>
      <c r="AQ146" s="28">
        <f>AB146-'2020 Metered Customers'!AB146</f>
        <v>7</v>
      </c>
    </row>
    <row r="147" spans="1:43" ht="15.4" x14ac:dyDescent="0.45">
      <c r="A147" s="4">
        <v>1</v>
      </c>
      <c r="B147" s="85">
        <v>397</v>
      </c>
      <c r="C147" s="91">
        <v>0</v>
      </c>
      <c r="D147" s="50" t="s">
        <v>32</v>
      </c>
      <c r="E147" s="5" t="s">
        <v>32</v>
      </c>
      <c r="F147" s="51" t="s">
        <v>32</v>
      </c>
      <c r="G147" s="5" t="s">
        <v>32</v>
      </c>
      <c r="H147" s="51">
        <v>23910</v>
      </c>
      <c r="I147" s="5">
        <v>4670</v>
      </c>
      <c r="J147" s="51">
        <v>6350</v>
      </c>
      <c r="K147" s="5">
        <v>6780</v>
      </c>
      <c r="L147" s="51">
        <v>7270</v>
      </c>
      <c r="M147" s="5">
        <v>6070</v>
      </c>
      <c r="N147" s="51">
        <v>3990</v>
      </c>
      <c r="O147" s="7" t="s">
        <v>32</v>
      </c>
      <c r="Q147" s="65">
        <f t="shared" si="30"/>
        <v>45</v>
      </c>
      <c r="R147" s="36">
        <f t="shared" si="31"/>
        <v>45</v>
      </c>
      <c r="S147" s="36">
        <f t="shared" si="32"/>
        <v>45</v>
      </c>
      <c r="T147" s="36">
        <f t="shared" si="33"/>
        <v>45</v>
      </c>
      <c r="U147" s="36">
        <f t="shared" si="41"/>
        <v>152.595</v>
      </c>
      <c r="V147" s="36">
        <f t="shared" si="34"/>
        <v>66.015000000000001</v>
      </c>
      <c r="W147" s="36">
        <f t="shared" si="35"/>
        <v>78.649052998610856</v>
      </c>
      <c r="X147" s="36">
        <f t="shared" si="36"/>
        <v>82.20023284261282</v>
      </c>
      <c r="Y147" s="36">
        <f t="shared" si="37"/>
        <v>86.246926153219732</v>
      </c>
      <c r="Z147" s="36">
        <f t="shared" si="38"/>
        <v>76.336656821121196</v>
      </c>
      <c r="AA147" s="36">
        <f t="shared" si="39"/>
        <v>62.954999999999998</v>
      </c>
      <c r="AB147" s="66">
        <f t="shared" si="40"/>
        <v>45</v>
      </c>
      <c r="AC147" s="28">
        <f t="shared" si="42"/>
        <v>829.99786881556463</v>
      </c>
      <c r="AF147" s="28">
        <f>Q147-'2020 Metered Customers'!Q147</f>
        <v>7</v>
      </c>
      <c r="AG147" s="28">
        <f>R147-'2020 Metered Customers'!R147</f>
        <v>7</v>
      </c>
      <c r="AH147" s="28">
        <f>S147-'2020 Metered Customers'!S147</f>
        <v>7</v>
      </c>
      <c r="AI147" s="28">
        <f>T147-'2020 Metered Customers'!T147</f>
        <v>7</v>
      </c>
      <c r="AJ147" s="28">
        <f>U147-'2020 Metered Customers'!U147</f>
        <v>61.992999999999995</v>
      </c>
      <c r="AK147" s="28">
        <f>V147-'2020 Metered Customers'!V147</f>
        <v>17.741</v>
      </c>
      <c r="AL147" s="28">
        <f>W147-'2020 Metered Customers'!W147</f>
        <v>26.679052998610857</v>
      </c>
      <c r="AM147" s="28">
        <f>X147-'2020 Metered Customers'!X147</f>
        <v>29.284232842612816</v>
      </c>
      <c r="AN147" s="28">
        <f>Y147-'2020 Metered Customers'!Y147</f>
        <v>32.252926153219732</v>
      </c>
      <c r="AO147" s="28">
        <f>Z147-'2020 Metered Customers'!Z147</f>
        <v>24.982656821121196</v>
      </c>
      <c r="AP147" s="28">
        <f>AA147-'2020 Metered Customers'!AA147</f>
        <v>16.177</v>
      </c>
      <c r="AQ147" s="28">
        <f>AB147-'2020 Metered Customers'!AB147</f>
        <v>7</v>
      </c>
    </row>
    <row r="148" spans="1:43" ht="15.4" x14ac:dyDescent="0.45">
      <c r="A148" s="4">
        <v>1</v>
      </c>
      <c r="B148" s="85">
        <v>398</v>
      </c>
      <c r="C148" s="91">
        <v>0</v>
      </c>
      <c r="D148" s="50" t="s">
        <v>32</v>
      </c>
      <c r="E148" s="5" t="s">
        <v>32</v>
      </c>
      <c r="F148" s="51" t="s">
        <v>32</v>
      </c>
      <c r="G148" s="5" t="s">
        <v>32</v>
      </c>
      <c r="H148" s="51">
        <v>9870</v>
      </c>
      <c r="I148" s="5">
        <v>70</v>
      </c>
      <c r="J148" s="51">
        <v>1360</v>
      </c>
      <c r="K148" s="5">
        <v>1420</v>
      </c>
      <c r="L148" s="51">
        <v>1320</v>
      </c>
      <c r="M148" s="5">
        <v>2600</v>
      </c>
      <c r="N148" s="51">
        <v>2440</v>
      </c>
      <c r="O148" s="7" t="s">
        <v>32</v>
      </c>
      <c r="Q148" s="65">
        <f t="shared" si="30"/>
        <v>45</v>
      </c>
      <c r="R148" s="36">
        <f t="shared" si="31"/>
        <v>45</v>
      </c>
      <c r="S148" s="36">
        <f t="shared" si="32"/>
        <v>45</v>
      </c>
      <c r="T148" s="36">
        <f t="shared" si="33"/>
        <v>45</v>
      </c>
      <c r="U148" s="36">
        <f t="shared" si="41"/>
        <v>89.414999999999992</v>
      </c>
      <c r="V148" s="36">
        <f t="shared" si="34"/>
        <v>45.314999999999998</v>
      </c>
      <c r="W148" s="36">
        <f t="shared" si="35"/>
        <v>51.12</v>
      </c>
      <c r="X148" s="36">
        <f t="shared" si="36"/>
        <v>51.39</v>
      </c>
      <c r="Y148" s="36">
        <f t="shared" si="37"/>
        <v>50.94</v>
      </c>
      <c r="Z148" s="36">
        <f t="shared" si="38"/>
        <v>56.7</v>
      </c>
      <c r="AA148" s="36">
        <f t="shared" si="39"/>
        <v>55.980000000000004</v>
      </c>
      <c r="AB148" s="66">
        <f t="shared" si="40"/>
        <v>45</v>
      </c>
      <c r="AC148" s="28">
        <f t="shared" si="42"/>
        <v>625.86</v>
      </c>
      <c r="AF148" s="28">
        <f>Q148-'2020 Metered Customers'!Q148</f>
        <v>7</v>
      </c>
      <c r="AG148" s="28">
        <f>R148-'2020 Metered Customers'!R148</f>
        <v>7</v>
      </c>
      <c r="AH148" s="28">
        <f>S148-'2020 Metered Customers'!S148</f>
        <v>7</v>
      </c>
      <c r="AI148" s="28">
        <f>T148-'2020 Metered Customers'!T148</f>
        <v>7</v>
      </c>
      <c r="AJ148" s="28">
        <f>U148-'2020 Metered Customers'!U148</f>
        <v>29.700999999999993</v>
      </c>
      <c r="AK148" s="28">
        <f>V148-'2020 Metered Customers'!V148</f>
        <v>7.1609999999999943</v>
      </c>
      <c r="AL148" s="28">
        <f>W148-'2020 Metered Customers'!W148</f>
        <v>10.128</v>
      </c>
      <c r="AM148" s="28">
        <f>X148-'2020 Metered Customers'!X148</f>
        <v>10.265999999999998</v>
      </c>
      <c r="AN148" s="28">
        <f>Y148-'2020 Metered Customers'!Y148</f>
        <v>10.035999999999994</v>
      </c>
      <c r="AO148" s="28">
        <f>Z148-'2020 Metered Customers'!Z148</f>
        <v>12.980000000000004</v>
      </c>
      <c r="AP148" s="28">
        <f>AA148-'2020 Metered Customers'!AA148</f>
        <v>12.612000000000002</v>
      </c>
      <c r="AQ148" s="28">
        <f>AB148-'2020 Metered Customers'!AB148</f>
        <v>7</v>
      </c>
    </row>
    <row r="149" spans="1:43" ht="15.4" x14ac:dyDescent="0.45">
      <c r="A149" s="4">
        <v>1</v>
      </c>
      <c r="B149" s="85">
        <v>403</v>
      </c>
      <c r="C149" s="91">
        <v>0</v>
      </c>
      <c r="D149" s="50" t="s">
        <v>32</v>
      </c>
      <c r="E149" s="5" t="s">
        <v>32</v>
      </c>
      <c r="F149" s="51" t="s">
        <v>32</v>
      </c>
      <c r="G149" s="5" t="s">
        <v>32</v>
      </c>
      <c r="H149" s="51">
        <v>2660</v>
      </c>
      <c r="I149" s="5">
        <v>340</v>
      </c>
      <c r="J149" s="51">
        <v>1280</v>
      </c>
      <c r="K149" s="5">
        <v>26270</v>
      </c>
      <c r="L149" s="51">
        <v>70180</v>
      </c>
      <c r="M149" s="5">
        <v>55950</v>
      </c>
      <c r="N149" s="51">
        <v>14520</v>
      </c>
      <c r="O149" s="7" t="s">
        <v>32</v>
      </c>
      <c r="Q149" s="65">
        <f t="shared" si="30"/>
        <v>45</v>
      </c>
      <c r="R149" s="36">
        <f t="shared" si="31"/>
        <v>45</v>
      </c>
      <c r="S149" s="36">
        <f t="shared" si="32"/>
        <v>45</v>
      </c>
      <c r="T149" s="36">
        <f t="shared" si="33"/>
        <v>45</v>
      </c>
      <c r="U149" s="36">
        <f t="shared" si="41"/>
        <v>56.97</v>
      </c>
      <c r="V149" s="36">
        <f t="shared" si="34"/>
        <v>46.53</v>
      </c>
      <c r="W149" s="36">
        <f t="shared" si="35"/>
        <v>50.76</v>
      </c>
      <c r="X149" s="36">
        <f t="shared" si="36"/>
        <v>257.5612510977341</v>
      </c>
      <c r="Y149" s="36">
        <f t="shared" si="37"/>
        <v>696.66125109773407</v>
      </c>
      <c r="Z149" s="36">
        <f t="shared" si="38"/>
        <v>554.36125109773411</v>
      </c>
      <c r="AA149" s="36">
        <f t="shared" si="39"/>
        <v>146.12147003464838</v>
      </c>
      <c r="AB149" s="66">
        <f t="shared" si="40"/>
        <v>45</v>
      </c>
      <c r="AC149" s="28">
        <f t="shared" si="42"/>
        <v>2033.9652233278507</v>
      </c>
      <c r="AF149" s="28">
        <f>Q149-'2020 Metered Customers'!Q149</f>
        <v>7</v>
      </c>
      <c r="AG149" s="28">
        <f>R149-'2020 Metered Customers'!R149</f>
        <v>7</v>
      </c>
      <c r="AH149" s="28">
        <f>S149-'2020 Metered Customers'!S149</f>
        <v>7</v>
      </c>
      <c r="AI149" s="28">
        <f>T149-'2020 Metered Customers'!T149</f>
        <v>7</v>
      </c>
      <c r="AJ149" s="28">
        <f>U149-'2020 Metered Customers'!U149</f>
        <v>13.117999999999995</v>
      </c>
      <c r="AK149" s="28">
        <f>V149-'2020 Metered Customers'!V149</f>
        <v>7.7820000000000036</v>
      </c>
      <c r="AL149" s="28">
        <f>W149-'2020 Metered Customers'!W149</f>
        <v>9.9439999999999955</v>
      </c>
      <c r="AM149" s="28">
        <f>X149-'2020 Metered Customers'!X149</f>
        <v>123.4002510977341</v>
      </c>
      <c r="AN149" s="28">
        <f>Y149-'2020 Metered Customers'!Y149</f>
        <v>241.6638510977341</v>
      </c>
      <c r="AO149" s="28">
        <f>Z149-'2020 Metered Customers'!Z149</f>
        <v>205.09275109773409</v>
      </c>
      <c r="AP149" s="28">
        <f>AA149-'2020 Metered Customers'!AA149</f>
        <v>62.485470034648387</v>
      </c>
      <c r="AQ149" s="28">
        <f>AB149-'2020 Metered Customers'!AB149</f>
        <v>7</v>
      </c>
    </row>
    <row r="150" spans="1:43" ht="15.4" x14ac:dyDescent="0.45">
      <c r="A150" s="4">
        <v>1</v>
      </c>
      <c r="B150" s="85">
        <v>404</v>
      </c>
      <c r="C150" s="91">
        <v>0</v>
      </c>
      <c r="D150" s="50" t="s">
        <v>32</v>
      </c>
      <c r="E150" s="5" t="s">
        <v>32</v>
      </c>
      <c r="F150" s="51" t="s">
        <v>32</v>
      </c>
      <c r="G150" s="5" t="s">
        <v>32</v>
      </c>
      <c r="H150" s="51">
        <v>10130</v>
      </c>
      <c r="I150" s="5">
        <v>8380</v>
      </c>
      <c r="J150" s="51">
        <v>25650</v>
      </c>
      <c r="K150" s="5">
        <v>26370</v>
      </c>
      <c r="L150" s="51">
        <v>25580</v>
      </c>
      <c r="M150" s="5">
        <v>27650</v>
      </c>
      <c r="N150" s="51">
        <v>13540</v>
      </c>
      <c r="O150" s="7" t="s">
        <v>32</v>
      </c>
      <c r="Q150" s="65">
        <f t="shared" si="30"/>
        <v>45</v>
      </c>
      <c r="R150" s="36">
        <f t="shared" si="31"/>
        <v>45</v>
      </c>
      <c r="S150" s="36">
        <f t="shared" si="32"/>
        <v>45</v>
      </c>
      <c r="T150" s="36">
        <f t="shared" si="33"/>
        <v>45</v>
      </c>
      <c r="U150" s="36">
        <f t="shared" si="41"/>
        <v>90.585000000000008</v>
      </c>
      <c r="V150" s="36">
        <f t="shared" si="34"/>
        <v>95.413925285410869</v>
      </c>
      <c r="W150" s="36">
        <f t="shared" si="35"/>
        <v>251.36125109773411</v>
      </c>
      <c r="X150" s="36">
        <f t="shared" si="36"/>
        <v>258.5612510977341</v>
      </c>
      <c r="Y150" s="36">
        <f t="shared" si="37"/>
        <v>250.66125109773412</v>
      </c>
      <c r="Z150" s="36">
        <f t="shared" si="38"/>
        <v>271.36125109773411</v>
      </c>
      <c r="AA150" s="36">
        <f t="shared" si="39"/>
        <v>138.02808341343456</v>
      </c>
      <c r="AB150" s="66">
        <f t="shared" si="40"/>
        <v>45</v>
      </c>
      <c r="AC150" s="28">
        <f t="shared" si="42"/>
        <v>1580.972013089782</v>
      </c>
      <c r="AF150" s="28">
        <f>Q150-'2020 Metered Customers'!Q150</f>
        <v>7</v>
      </c>
      <c r="AG150" s="28">
        <f>R150-'2020 Metered Customers'!R150</f>
        <v>7</v>
      </c>
      <c r="AH150" s="28">
        <f>S150-'2020 Metered Customers'!S150</f>
        <v>7</v>
      </c>
      <c r="AI150" s="28">
        <f>T150-'2020 Metered Customers'!T150</f>
        <v>7</v>
      </c>
      <c r="AJ150" s="28">
        <f>U150-'2020 Metered Customers'!U150</f>
        <v>30.299000000000007</v>
      </c>
      <c r="AK150" s="28">
        <f>V150-'2020 Metered Customers'!V150</f>
        <v>38.179925285410867</v>
      </c>
      <c r="AL150" s="28">
        <f>W150-'2020 Metered Customers'!W150</f>
        <v>119.86625109773411</v>
      </c>
      <c r="AM150" s="28">
        <f>X150-'2020 Metered Customers'!X150</f>
        <v>123.97025109773409</v>
      </c>
      <c r="AN150" s="28">
        <f>Y150-'2020 Metered Customers'!Y150</f>
        <v>119.46725109773413</v>
      </c>
      <c r="AO150" s="28">
        <f>Z150-'2020 Metered Customers'!Z150</f>
        <v>131.26625109773411</v>
      </c>
      <c r="AP150" s="28">
        <f>AA150-'2020 Metered Customers'!AA150</f>
        <v>58.606083413434561</v>
      </c>
      <c r="AQ150" s="28">
        <f>AB150-'2020 Metered Customers'!AB150</f>
        <v>7</v>
      </c>
    </row>
    <row r="151" spans="1:43" ht="15.4" x14ac:dyDescent="0.45">
      <c r="A151" s="4">
        <v>1</v>
      </c>
      <c r="B151" s="85">
        <v>405</v>
      </c>
      <c r="C151" s="91">
        <v>0</v>
      </c>
      <c r="D151" s="50" t="s">
        <v>32</v>
      </c>
      <c r="E151" s="5" t="s">
        <v>32</v>
      </c>
      <c r="F151" s="51" t="s">
        <v>32</v>
      </c>
      <c r="G151" s="5" t="s">
        <v>32</v>
      </c>
      <c r="H151" s="51">
        <v>68130</v>
      </c>
      <c r="I151" s="5">
        <v>5240</v>
      </c>
      <c r="J151" s="51">
        <v>13630</v>
      </c>
      <c r="K151" s="5">
        <v>8220</v>
      </c>
      <c r="L151" s="51">
        <v>13480</v>
      </c>
      <c r="M151" s="5">
        <v>7280</v>
      </c>
      <c r="N151" s="51">
        <v>3280</v>
      </c>
      <c r="O151" s="7" t="s">
        <v>32</v>
      </c>
      <c r="Q151" s="65">
        <f t="shared" si="30"/>
        <v>45</v>
      </c>
      <c r="R151" s="36">
        <f t="shared" si="31"/>
        <v>45</v>
      </c>
      <c r="S151" s="36">
        <f t="shared" si="32"/>
        <v>45</v>
      </c>
      <c r="T151" s="36">
        <f t="shared" si="33"/>
        <v>45</v>
      </c>
      <c r="U151" s="36">
        <f t="shared" si="41"/>
        <v>513.69159691117488</v>
      </c>
      <c r="V151" s="36">
        <f t="shared" si="34"/>
        <v>69.482053866419704</v>
      </c>
      <c r="W151" s="36">
        <f t="shared" si="35"/>
        <v>138.77135361334197</v>
      </c>
      <c r="X151" s="36">
        <f t="shared" si="36"/>
        <v>94.092556041131076</v>
      </c>
      <c r="Y151" s="36">
        <f t="shared" si="37"/>
        <v>137.53256994682965</v>
      </c>
      <c r="Z151" s="36">
        <f t="shared" si="38"/>
        <v>86.329511730987207</v>
      </c>
      <c r="AA151" s="36">
        <f t="shared" si="39"/>
        <v>59.76</v>
      </c>
      <c r="AB151" s="66">
        <f t="shared" si="40"/>
        <v>45</v>
      </c>
      <c r="AC151" s="28">
        <f t="shared" si="42"/>
        <v>1324.6596421098845</v>
      </c>
      <c r="AF151" s="28">
        <f>Q151-'2020 Metered Customers'!Q151</f>
        <v>7</v>
      </c>
      <c r="AG151" s="28">
        <f>R151-'2020 Metered Customers'!R151</f>
        <v>7</v>
      </c>
      <c r="AH151" s="28">
        <f>S151-'2020 Metered Customers'!S151</f>
        <v>7</v>
      </c>
      <c r="AI151" s="28">
        <f>T151-'2020 Metered Customers'!T151</f>
        <v>7</v>
      </c>
      <c r="AJ151" s="28">
        <f>U151-'2020 Metered Customers'!U151</f>
        <v>266.73259691117488</v>
      </c>
      <c r="AK151" s="28">
        <f>V151-'2020 Metered Customers'!V151</f>
        <v>19.954053866419699</v>
      </c>
      <c r="AL151" s="28">
        <f>W151-'2020 Metered Customers'!W151</f>
        <v>58.962353613341975</v>
      </c>
      <c r="AM151" s="28">
        <f>X151-'2020 Metered Customers'!X151</f>
        <v>37.546556041131076</v>
      </c>
      <c r="AN151" s="28">
        <f>Y151-'2020 Metered Customers'!Y151</f>
        <v>58.368569946829652</v>
      </c>
      <c r="AO151" s="28">
        <f>Z151-'2020 Metered Customers'!Z151</f>
        <v>32.313511730987202</v>
      </c>
      <c r="AP151" s="28">
        <f>AA151-'2020 Metered Customers'!AA151</f>
        <v>14.543999999999997</v>
      </c>
      <c r="AQ151" s="28">
        <f>AB151-'2020 Metered Customers'!AB151</f>
        <v>7</v>
      </c>
    </row>
    <row r="152" spans="1:43" ht="15.4" x14ac:dyDescent="0.45">
      <c r="A152" s="4">
        <v>1</v>
      </c>
      <c r="B152" s="85">
        <v>406</v>
      </c>
      <c r="C152" s="91">
        <v>0</v>
      </c>
      <c r="D152" s="50" t="s">
        <v>32</v>
      </c>
      <c r="E152" s="5" t="s">
        <v>32</v>
      </c>
      <c r="F152" s="51" t="s">
        <v>32</v>
      </c>
      <c r="G152" s="5" t="s">
        <v>32</v>
      </c>
      <c r="H152" s="51">
        <v>4240</v>
      </c>
      <c r="I152" s="5">
        <v>90</v>
      </c>
      <c r="J152" s="51">
        <v>1320</v>
      </c>
      <c r="K152" s="5">
        <v>590</v>
      </c>
      <c r="L152" s="51">
        <v>1830</v>
      </c>
      <c r="M152" s="5">
        <v>1420</v>
      </c>
      <c r="N152" s="51">
        <v>1530</v>
      </c>
      <c r="O152" s="7" t="s">
        <v>32</v>
      </c>
      <c r="Q152" s="65">
        <f t="shared" si="30"/>
        <v>45</v>
      </c>
      <c r="R152" s="36">
        <f t="shared" si="31"/>
        <v>45</v>
      </c>
      <c r="S152" s="36">
        <f t="shared" si="32"/>
        <v>45</v>
      </c>
      <c r="T152" s="36">
        <f t="shared" si="33"/>
        <v>45</v>
      </c>
      <c r="U152" s="36">
        <f t="shared" si="41"/>
        <v>64.08</v>
      </c>
      <c r="V152" s="36">
        <f t="shared" si="34"/>
        <v>45.405000000000001</v>
      </c>
      <c r="W152" s="36">
        <f t="shared" si="35"/>
        <v>50.94</v>
      </c>
      <c r="X152" s="36">
        <f t="shared" si="36"/>
        <v>47.655000000000001</v>
      </c>
      <c r="Y152" s="36">
        <f t="shared" si="37"/>
        <v>53.234999999999999</v>
      </c>
      <c r="Z152" s="36">
        <f t="shared" si="38"/>
        <v>51.39</v>
      </c>
      <c r="AA152" s="36">
        <f t="shared" si="39"/>
        <v>51.884999999999998</v>
      </c>
      <c r="AB152" s="66">
        <f t="shared" si="40"/>
        <v>45</v>
      </c>
      <c r="AC152" s="28">
        <f t="shared" si="42"/>
        <v>589.59</v>
      </c>
      <c r="AF152" s="28">
        <f>Q152-'2020 Metered Customers'!Q152</f>
        <v>7</v>
      </c>
      <c r="AG152" s="28">
        <f>R152-'2020 Metered Customers'!R152</f>
        <v>7</v>
      </c>
      <c r="AH152" s="28">
        <f>S152-'2020 Metered Customers'!S152</f>
        <v>7</v>
      </c>
      <c r="AI152" s="28">
        <f>T152-'2020 Metered Customers'!T152</f>
        <v>7</v>
      </c>
      <c r="AJ152" s="28">
        <f>U152-'2020 Metered Customers'!U152</f>
        <v>16.751999999999995</v>
      </c>
      <c r="AK152" s="28">
        <f>V152-'2020 Metered Customers'!V152</f>
        <v>7.2070000000000007</v>
      </c>
      <c r="AL152" s="28">
        <f>W152-'2020 Metered Customers'!W152</f>
        <v>10.035999999999994</v>
      </c>
      <c r="AM152" s="28">
        <f>X152-'2020 Metered Customers'!X152</f>
        <v>8.3569999999999993</v>
      </c>
      <c r="AN152" s="28">
        <f>Y152-'2020 Metered Customers'!Y152</f>
        <v>11.208999999999996</v>
      </c>
      <c r="AO152" s="28">
        <f>Z152-'2020 Metered Customers'!Z152</f>
        <v>10.265999999999998</v>
      </c>
      <c r="AP152" s="28">
        <f>AA152-'2020 Metered Customers'!AA152</f>
        <v>10.518999999999998</v>
      </c>
      <c r="AQ152" s="28">
        <f>AB152-'2020 Metered Customers'!AB152</f>
        <v>7</v>
      </c>
    </row>
    <row r="153" spans="1:43" ht="15.4" x14ac:dyDescent="0.45">
      <c r="A153" s="4">
        <v>1</v>
      </c>
      <c r="B153" s="85">
        <v>411</v>
      </c>
      <c r="C153" s="91">
        <v>0</v>
      </c>
      <c r="D153" s="50" t="s">
        <v>32</v>
      </c>
      <c r="E153" s="5" t="s">
        <v>32</v>
      </c>
      <c r="F153" s="51" t="s">
        <v>32</v>
      </c>
      <c r="G153" s="5" t="s">
        <v>32</v>
      </c>
      <c r="H153" s="51">
        <v>8970</v>
      </c>
      <c r="I153" s="5">
        <v>8370</v>
      </c>
      <c r="J153" s="51">
        <v>11000</v>
      </c>
      <c r="K153" s="5">
        <v>6460</v>
      </c>
      <c r="L153" s="51">
        <v>8360</v>
      </c>
      <c r="M153" s="5">
        <v>30880</v>
      </c>
      <c r="N153" s="51">
        <v>7200</v>
      </c>
      <c r="O153" s="7" t="s">
        <v>32</v>
      </c>
      <c r="Q153" s="65">
        <f t="shared" si="30"/>
        <v>45</v>
      </c>
      <c r="R153" s="36">
        <f t="shared" si="31"/>
        <v>45</v>
      </c>
      <c r="S153" s="36">
        <f t="shared" si="32"/>
        <v>45</v>
      </c>
      <c r="T153" s="36">
        <f t="shared" si="33"/>
        <v>45</v>
      </c>
      <c r="U153" s="36">
        <f t="shared" si="41"/>
        <v>85.365000000000009</v>
      </c>
      <c r="V153" s="36">
        <f t="shared" si="34"/>
        <v>95.33133970764338</v>
      </c>
      <c r="W153" s="36">
        <f t="shared" si="35"/>
        <v>117.05134666049267</v>
      </c>
      <c r="X153" s="36">
        <f t="shared" si="36"/>
        <v>79.557494354053219</v>
      </c>
      <c r="Y153" s="36">
        <f t="shared" si="37"/>
        <v>95.248754129875891</v>
      </c>
      <c r="Z153" s="36">
        <f t="shared" si="38"/>
        <v>303.66125109773412</v>
      </c>
      <c r="AA153" s="36">
        <f t="shared" si="39"/>
        <v>85.66882710884731</v>
      </c>
      <c r="AB153" s="66">
        <f t="shared" si="40"/>
        <v>45</v>
      </c>
      <c r="AC153" s="28">
        <f t="shared" si="42"/>
        <v>1086.8840130586468</v>
      </c>
      <c r="AF153" s="28">
        <f>Q153-'2020 Metered Customers'!Q153</f>
        <v>7</v>
      </c>
      <c r="AG153" s="28">
        <f>R153-'2020 Metered Customers'!R153</f>
        <v>7</v>
      </c>
      <c r="AH153" s="28">
        <f>S153-'2020 Metered Customers'!S153</f>
        <v>7</v>
      </c>
      <c r="AI153" s="28">
        <f>T153-'2020 Metered Customers'!T153</f>
        <v>7</v>
      </c>
      <c r="AJ153" s="28">
        <f>U153-'2020 Metered Customers'!U153</f>
        <v>27.631000000000007</v>
      </c>
      <c r="AK153" s="28">
        <f>V153-'2020 Metered Customers'!V153</f>
        <v>38.140339707643378</v>
      </c>
      <c r="AL153" s="28">
        <f>W153-'2020 Metered Customers'!W153</f>
        <v>48.551346660492669</v>
      </c>
      <c r="AM153" s="28">
        <f>X153-'2020 Metered Customers'!X153</f>
        <v>27.345494354053216</v>
      </c>
      <c r="AN153" s="28">
        <f>Y153-'2020 Metered Customers'!Y153</f>
        <v>38.100754129875888</v>
      </c>
      <c r="AO153" s="28">
        <f>Z153-'2020 Metered Customers'!Z153</f>
        <v>140.66285109773412</v>
      </c>
      <c r="AP153" s="28">
        <f>AA153-'2020 Metered Customers'!AA153</f>
        <v>31.828827108847307</v>
      </c>
      <c r="AQ153" s="28">
        <f>AB153-'2020 Metered Customers'!AB153</f>
        <v>7</v>
      </c>
    </row>
    <row r="154" spans="1:43" ht="15.4" x14ac:dyDescent="0.45">
      <c r="A154" s="4">
        <v>1</v>
      </c>
      <c r="B154" s="85">
        <v>413</v>
      </c>
      <c r="C154" s="91">
        <v>0</v>
      </c>
      <c r="D154" s="50" t="s">
        <v>32</v>
      </c>
      <c r="E154" s="5" t="s">
        <v>32</v>
      </c>
      <c r="F154" s="51" t="s">
        <v>32</v>
      </c>
      <c r="G154" s="5" t="s">
        <v>32</v>
      </c>
      <c r="H154" s="51">
        <v>12100</v>
      </c>
      <c r="I154" s="5">
        <v>11940</v>
      </c>
      <c r="J154" s="51">
        <v>7940</v>
      </c>
      <c r="K154" s="5">
        <v>11140</v>
      </c>
      <c r="L154" s="51">
        <v>11630</v>
      </c>
      <c r="M154" s="5">
        <v>12940</v>
      </c>
      <c r="N154" s="51">
        <v>3820</v>
      </c>
      <c r="O154" s="7" t="s">
        <v>32</v>
      </c>
      <c r="Q154" s="65">
        <f t="shared" si="30"/>
        <v>45</v>
      </c>
      <c r="R154" s="36">
        <f t="shared" si="31"/>
        <v>45</v>
      </c>
      <c r="S154" s="36">
        <f t="shared" si="32"/>
        <v>45</v>
      </c>
      <c r="T154" s="36">
        <f t="shared" si="33"/>
        <v>45</v>
      </c>
      <c r="U154" s="36">
        <f t="shared" si="41"/>
        <v>99.449999999999989</v>
      </c>
      <c r="V154" s="36">
        <f t="shared" si="34"/>
        <v>124.81439097063654</v>
      </c>
      <c r="W154" s="36">
        <f t="shared" si="35"/>
        <v>91.780159863641416</v>
      </c>
      <c r="X154" s="36">
        <f t="shared" si="36"/>
        <v>118.2075447492375</v>
      </c>
      <c r="Y154" s="36">
        <f t="shared" si="37"/>
        <v>122.2542380598444</v>
      </c>
      <c r="Z154" s="36">
        <f t="shared" si="38"/>
        <v>133.07294874738531</v>
      </c>
      <c r="AA154" s="36">
        <f t="shared" si="39"/>
        <v>62.19</v>
      </c>
      <c r="AB154" s="66">
        <f t="shared" si="40"/>
        <v>45</v>
      </c>
      <c r="AC154" s="28">
        <f t="shared" si="42"/>
        <v>976.76928239074527</v>
      </c>
      <c r="AF154" s="28">
        <f>Q154-'2020 Metered Customers'!Q154</f>
        <v>7</v>
      </c>
      <c r="AG154" s="28">
        <f>R154-'2020 Metered Customers'!R154</f>
        <v>7</v>
      </c>
      <c r="AH154" s="28">
        <f>S154-'2020 Metered Customers'!S154</f>
        <v>7</v>
      </c>
      <c r="AI154" s="28">
        <f>T154-'2020 Metered Customers'!T154</f>
        <v>7</v>
      </c>
      <c r="AJ154" s="28">
        <f>U154-'2020 Metered Customers'!U154</f>
        <v>34.829999999999984</v>
      </c>
      <c r="AK154" s="28">
        <f>V154-'2020 Metered Customers'!V154</f>
        <v>52.272390970636536</v>
      </c>
      <c r="AL154" s="28">
        <f>W154-'2020 Metered Customers'!W154</f>
        <v>36.312159863641412</v>
      </c>
      <c r="AM154" s="28">
        <f>X154-'2020 Metered Customers'!X154</f>
        <v>49.105544749237495</v>
      </c>
      <c r="AN154" s="28">
        <f>Y154-'2020 Metered Customers'!Y154</f>
        <v>51.045238059844394</v>
      </c>
      <c r="AO154" s="28">
        <f>Z154-'2020 Metered Customers'!Z154</f>
        <v>56.230948747385312</v>
      </c>
      <c r="AP154" s="28">
        <f>AA154-'2020 Metered Customers'!AA154</f>
        <v>15.786000000000001</v>
      </c>
      <c r="AQ154" s="28">
        <f>AB154-'2020 Metered Customers'!AB154</f>
        <v>7</v>
      </c>
    </row>
    <row r="155" spans="1:43" ht="15.4" x14ac:dyDescent="0.45">
      <c r="A155" s="4">
        <v>1</v>
      </c>
      <c r="B155" s="85">
        <v>414</v>
      </c>
      <c r="C155" s="91">
        <v>0</v>
      </c>
      <c r="D155" s="50" t="s">
        <v>32</v>
      </c>
      <c r="E155" s="5" t="s">
        <v>32</v>
      </c>
      <c r="F155" s="51" t="s">
        <v>32</v>
      </c>
      <c r="G155" s="5" t="s">
        <v>32</v>
      </c>
      <c r="H155" s="51">
        <v>55930</v>
      </c>
      <c r="I155" s="5">
        <v>51370</v>
      </c>
      <c r="J155" s="51">
        <v>50870</v>
      </c>
      <c r="K155" s="5">
        <v>48540</v>
      </c>
      <c r="L155" s="51">
        <v>68280</v>
      </c>
      <c r="M155" s="5">
        <v>28670</v>
      </c>
      <c r="N155" s="51">
        <v>2750</v>
      </c>
      <c r="O155" s="7" t="s">
        <v>32</v>
      </c>
      <c r="Q155" s="65">
        <f t="shared" si="30"/>
        <v>45</v>
      </c>
      <c r="R155" s="36">
        <f t="shared" si="31"/>
        <v>45</v>
      </c>
      <c r="S155" s="36">
        <f t="shared" si="32"/>
        <v>45</v>
      </c>
      <c r="T155" s="36">
        <f t="shared" si="33"/>
        <v>45</v>
      </c>
      <c r="U155" s="36">
        <f t="shared" si="41"/>
        <v>412.93719203483971</v>
      </c>
      <c r="V155" s="36">
        <f t="shared" si="34"/>
        <v>508.5612510977341</v>
      </c>
      <c r="W155" s="36">
        <f t="shared" si="35"/>
        <v>503.5612510977341</v>
      </c>
      <c r="X155" s="36">
        <f t="shared" si="36"/>
        <v>480.26125109773409</v>
      </c>
      <c r="Y155" s="36">
        <f t="shared" si="37"/>
        <v>677.66125109773407</v>
      </c>
      <c r="Z155" s="36">
        <f t="shared" si="38"/>
        <v>281.5612510977341</v>
      </c>
      <c r="AA155" s="36">
        <f t="shared" si="39"/>
        <v>57.375</v>
      </c>
      <c r="AB155" s="66">
        <f t="shared" si="40"/>
        <v>45</v>
      </c>
      <c r="AC155" s="28">
        <f t="shared" si="42"/>
        <v>3146.9184475235102</v>
      </c>
      <c r="AF155" s="28">
        <f>Q155-'2020 Metered Customers'!Q155</f>
        <v>7</v>
      </c>
      <c r="AG155" s="28">
        <f>R155-'2020 Metered Customers'!R155</f>
        <v>7</v>
      </c>
      <c r="AH155" s="28">
        <f>S155-'2020 Metered Customers'!S155</f>
        <v>7</v>
      </c>
      <c r="AI155" s="28">
        <f>T155-'2020 Metered Customers'!T155</f>
        <v>7</v>
      </c>
      <c r="AJ155" s="28">
        <f>U155-'2020 Metered Customers'!U155</f>
        <v>218.43819203483972</v>
      </c>
      <c r="AK155" s="28">
        <f>V155-'2020 Metered Customers'!V155</f>
        <v>193.32215109773409</v>
      </c>
      <c r="AL155" s="28">
        <f>W155-'2020 Metered Customers'!W155</f>
        <v>192.03715109773412</v>
      </c>
      <c r="AM155" s="28">
        <f>X155-'2020 Metered Customers'!X155</f>
        <v>186.04905109773409</v>
      </c>
      <c r="AN155" s="28">
        <f>Y155-'2020 Metered Customers'!Y155</f>
        <v>236.78085109773406</v>
      </c>
      <c r="AO155" s="28">
        <f>Z155-'2020 Metered Customers'!Z155</f>
        <v>134.98315109773409</v>
      </c>
      <c r="AP155" s="28">
        <f>AA155-'2020 Metered Customers'!AA155</f>
        <v>13.325000000000003</v>
      </c>
      <c r="AQ155" s="28">
        <f>AB155-'2020 Metered Customers'!AB155</f>
        <v>7</v>
      </c>
    </row>
    <row r="156" spans="1:43" ht="15.4" x14ac:dyDescent="0.45">
      <c r="A156" s="4">
        <v>1</v>
      </c>
      <c r="B156" s="85">
        <v>415</v>
      </c>
      <c r="C156" s="91">
        <v>0</v>
      </c>
      <c r="D156" s="50" t="s">
        <v>32</v>
      </c>
      <c r="E156" s="5" t="s">
        <v>32</v>
      </c>
      <c r="F156" s="51" t="s">
        <v>32</v>
      </c>
      <c r="G156" s="5" t="s">
        <v>32</v>
      </c>
      <c r="H156" s="51">
        <v>24940</v>
      </c>
      <c r="I156" s="5">
        <v>2150</v>
      </c>
      <c r="J156" s="51">
        <v>15460</v>
      </c>
      <c r="K156" s="5">
        <v>8120</v>
      </c>
      <c r="L156" s="51">
        <v>22180</v>
      </c>
      <c r="M156" s="5">
        <v>18660</v>
      </c>
      <c r="N156" s="51">
        <v>12420</v>
      </c>
      <c r="O156" s="7" t="s">
        <v>32</v>
      </c>
      <c r="Q156" s="65">
        <f t="shared" si="30"/>
        <v>45</v>
      </c>
      <c r="R156" s="36">
        <f t="shared" si="31"/>
        <v>45</v>
      </c>
      <c r="S156" s="36">
        <f t="shared" si="32"/>
        <v>45</v>
      </c>
      <c r="T156" s="36">
        <f t="shared" si="33"/>
        <v>45</v>
      </c>
      <c r="U156" s="36">
        <f t="shared" si="41"/>
        <v>157.23000000000002</v>
      </c>
      <c r="V156" s="36">
        <f t="shared" si="34"/>
        <v>54.674999999999997</v>
      </c>
      <c r="W156" s="36">
        <f t="shared" si="35"/>
        <v>153.88451434479225</v>
      </c>
      <c r="X156" s="36">
        <f t="shared" si="36"/>
        <v>93.266700263456187</v>
      </c>
      <c r="Y156" s="36">
        <f t="shared" si="37"/>
        <v>216.66125109773412</v>
      </c>
      <c r="Z156" s="36">
        <f t="shared" si="38"/>
        <v>181.46125109773411</v>
      </c>
      <c r="AA156" s="36">
        <f t="shared" si="39"/>
        <v>128.77849870347595</v>
      </c>
      <c r="AB156" s="66">
        <f t="shared" si="40"/>
        <v>45</v>
      </c>
      <c r="AC156" s="28">
        <f t="shared" si="42"/>
        <v>1210.9572155071924</v>
      </c>
      <c r="AF156" s="28">
        <f>Q156-'2020 Metered Customers'!Q156</f>
        <v>7</v>
      </c>
      <c r="AG156" s="28">
        <f>R156-'2020 Metered Customers'!R156</f>
        <v>7</v>
      </c>
      <c r="AH156" s="28">
        <f>S156-'2020 Metered Customers'!S156</f>
        <v>7</v>
      </c>
      <c r="AI156" s="28">
        <f>T156-'2020 Metered Customers'!T156</f>
        <v>7</v>
      </c>
      <c r="AJ156" s="28">
        <f>U156-'2020 Metered Customers'!U156</f>
        <v>64.362000000000009</v>
      </c>
      <c r="AK156" s="28">
        <f>V156-'2020 Metered Customers'!V156</f>
        <v>11.944999999999993</v>
      </c>
      <c r="AL156" s="28">
        <f>W156-'2020 Metered Customers'!W156</f>
        <v>66.206514344792254</v>
      </c>
      <c r="AM156" s="28">
        <f>X156-'2020 Metered Customers'!X156</f>
        <v>37.150700263456187</v>
      </c>
      <c r="AN156" s="28">
        <f>Y156-'2020 Metered Customers'!Y156</f>
        <v>100.08725109773412</v>
      </c>
      <c r="AO156" s="28">
        <f>Z156-'2020 Metered Customers'!Z156</f>
        <v>80.023251097734104</v>
      </c>
      <c r="AP156" s="28">
        <f>AA156-'2020 Metered Customers'!AA156</f>
        <v>54.172498703475952</v>
      </c>
      <c r="AQ156" s="28">
        <f>AB156-'2020 Metered Customers'!AB156</f>
        <v>7</v>
      </c>
    </row>
    <row r="157" spans="1:43" ht="15.4" x14ac:dyDescent="0.45">
      <c r="A157" s="4">
        <v>1</v>
      </c>
      <c r="B157" s="85">
        <v>416</v>
      </c>
      <c r="C157" s="91">
        <v>0</v>
      </c>
      <c r="D157" s="50" t="s">
        <v>32</v>
      </c>
      <c r="E157" s="5" t="s">
        <v>32</v>
      </c>
      <c r="F157" s="51" t="s">
        <v>32</v>
      </c>
      <c r="G157" s="5" t="s">
        <v>32</v>
      </c>
      <c r="H157" s="51" t="s">
        <v>32</v>
      </c>
      <c r="I157" s="5" t="s">
        <v>32</v>
      </c>
      <c r="J157" s="51">
        <v>5850</v>
      </c>
      <c r="K157" s="5">
        <v>41600</v>
      </c>
      <c r="L157" s="51">
        <v>19300</v>
      </c>
      <c r="M157" s="5">
        <v>16100</v>
      </c>
      <c r="N157" s="51">
        <v>1900</v>
      </c>
      <c r="O157" s="7" t="s">
        <v>32</v>
      </c>
      <c r="Q157" s="65">
        <f t="shared" si="30"/>
        <v>45</v>
      </c>
      <c r="R157" s="36">
        <f t="shared" si="31"/>
        <v>45</v>
      </c>
      <c r="S157" s="36">
        <f t="shared" si="32"/>
        <v>45</v>
      </c>
      <c r="T157" s="36">
        <f t="shared" si="33"/>
        <v>45</v>
      </c>
      <c r="U157" s="36">
        <f t="shared" si="41"/>
        <v>45</v>
      </c>
      <c r="V157" s="36">
        <f t="shared" si="34"/>
        <v>45</v>
      </c>
      <c r="W157" s="36">
        <f t="shared" si="35"/>
        <v>74.519774110236455</v>
      </c>
      <c r="X157" s="36">
        <f t="shared" si="36"/>
        <v>410.86125109773411</v>
      </c>
      <c r="Y157" s="36">
        <f t="shared" si="37"/>
        <v>187.86125109773411</v>
      </c>
      <c r="Z157" s="36">
        <f t="shared" si="38"/>
        <v>159.16999132191143</v>
      </c>
      <c r="AA157" s="36">
        <f t="shared" si="39"/>
        <v>53.55</v>
      </c>
      <c r="AB157" s="66">
        <f t="shared" si="40"/>
        <v>45</v>
      </c>
      <c r="AC157" s="28">
        <f t="shared" si="42"/>
        <v>1200.962267627616</v>
      </c>
      <c r="AF157" s="28">
        <f>Q157-'2020 Metered Customers'!Q157</f>
        <v>7</v>
      </c>
      <c r="AG157" s="28">
        <f>R157-'2020 Metered Customers'!R157</f>
        <v>7</v>
      </c>
      <c r="AH157" s="28">
        <f>S157-'2020 Metered Customers'!S157</f>
        <v>7</v>
      </c>
      <c r="AI157" s="28">
        <f>T157-'2020 Metered Customers'!T157</f>
        <v>7</v>
      </c>
      <c r="AJ157" s="28">
        <f>U157-'2020 Metered Customers'!U157</f>
        <v>7</v>
      </c>
      <c r="AK157" s="28">
        <f>V157-'2020 Metered Customers'!V157</f>
        <v>7</v>
      </c>
      <c r="AL157" s="28">
        <f>W157-'2020 Metered Customers'!W157</f>
        <v>23.64977411023645</v>
      </c>
      <c r="AM157" s="28">
        <f>X157-'2020 Metered Customers'!X157</f>
        <v>168.21325109773414</v>
      </c>
      <c r="AN157" s="28">
        <f>Y157-'2020 Metered Customers'!Y157</f>
        <v>83.671251097734114</v>
      </c>
      <c r="AO157" s="28">
        <f>Z157-'2020 Metered Customers'!Z157</f>
        <v>68.739991321911418</v>
      </c>
      <c r="AP157" s="28">
        <f>AA157-'2020 Metered Customers'!AA157</f>
        <v>11.369999999999997</v>
      </c>
      <c r="AQ157" s="28">
        <f>AB157-'2020 Metered Customers'!AB157</f>
        <v>7</v>
      </c>
    </row>
    <row r="158" spans="1:43" ht="15.4" x14ac:dyDescent="0.45">
      <c r="A158" s="4">
        <v>1</v>
      </c>
      <c r="B158" s="85">
        <v>417</v>
      </c>
      <c r="C158" s="91">
        <v>0</v>
      </c>
      <c r="D158" s="50" t="s">
        <v>32</v>
      </c>
      <c r="E158" s="5" t="s">
        <v>32</v>
      </c>
      <c r="F158" s="51" t="s">
        <v>32</v>
      </c>
      <c r="G158" s="5" t="s">
        <v>32</v>
      </c>
      <c r="H158" s="51">
        <v>33080</v>
      </c>
      <c r="I158" s="5">
        <v>12350</v>
      </c>
      <c r="J158" s="51">
        <v>8380</v>
      </c>
      <c r="K158" s="5">
        <v>28660</v>
      </c>
      <c r="L158" s="51">
        <v>45070</v>
      </c>
      <c r="M158" s="5">
        <v>31010</v>
      </c>
      <c r="N158" s="51">
        <v>5730</v>
      </c>
      <c r="O158" s="7" t="s">
        <v>32</v>
      </c>
      <c r="Q158" s="65">
        <f t="shared" si="30"/>
        <v>45</v>
      </c>
      <c r="R158" s="36">
        <f t="shared" si="31"/>
        <v>45</v>
      </c>
      <c r="S158" s="36">
        <f t="shared" si="32"/>
        <v>45</v>
      </c>
      <c r="T158" s="36">
        <f t="shared" si="33"/>
        <v>45</v>
      </c>
      <c r="U158" s="36">
        <f t="shared" si="41"/>
        <v>224.22914683613013</v>
      </c>
      <c r="V158" s="36">
        <f t="shared" si="34"/>
        <v>128.20039965910351</v>
      </c>
      <c r="W158" s="36">
        <f t="shared" si="35"/>
        <v>95.413925285410869</v>
      </c>
      <c r="X158" s="36">
        <f t="shared" si="36"/>
        <v>281.46125109773413</v>
      </c>
      <c r="Y158" s="36">
        <f t="shared" si="37"/>
        <v>445.5612510977341</v>
      </c>
      <c r="Z158" s="36">
        <f t="shared" si="38"/>
        <v>304.96125109773413</v>
      </c>
      <c r="AA158" s="36">
        <f t="shared" si="39"/>
        <v>73.528747177026602</v>
      </c>
      <c r="AB158" s="66">
        <f t="shared" si="40"/>
        <v>45</v>
      </c>
      <c r="AC158" s="28">
        <f t="shared" si="42"/>
        <v>1778.3559722508735</v>
      </c>
      <c r="AF158" s="28">
        <f>Q158-'2020 Metered Customers'!Q158</f>
        <v>7</v>
      </c>
      <c r="AG158" s="28">
        <f>R158-'2020 Metered Customers'!R158</f>
        <v>7</v>
      </c>
      <c r="AH158" s="28">
        <f>S158-'2020 Metered Customers'!S158</f>
        <v>7</v>
      </c>
      <c r="AI158" s="28">
        <f>T158-'2020 Metered Customers'!T158</f>
        <v>7</v>
      </c>
      <c r="AJ158" s="28">
        <f>U158-'2020 Metered Customers'!U158</f>
        <v>113.45314683613013</v>
      </c>
      <c r="AK158" s="28">
        <f>V158-'2020 Metered Customers'!V158</f>
        <v>53.895399659103504</v>
      </c>
      <c r="AL158" s="28">
        <f>W158-'2020 Metered Customers'!W158</f>
        <v>38.179925285410867</v>
      </c>
      <c r="AM158" s="28">
        <f>X158-'2020 Metered Customers'!X158</f>
        <v>134.95745109773415</v>
      </c>
      <c r="AN158" s="28">
        <f>Y158-'2020 Metered Customers'!Y158</f>
        <v>177.13115109773412</v>
      </c>
      <c r="AO158" s="28">
        <f>Z158-'2020 Metered Customers'!Z158</f>
        <v>140.99695109773415</v>
      </c>
      <c r="AP158" s="28">
        <f>AA158-'2020 Metered Customers'!AA158</f>
        <v>22.922747177026601</v>
      </c>
      <c r="AQ158" s="28">
        <f>AB158-'2020 Metered Customers'!AB158</f>
        <v>7</v>
      </c>
    </row>
    <row r="159" spans="1:43" ht="15.4" x14ac:dyDescent="0.45">
      <c r="A159" s="4">
        <v>1</v>
      </c>
      <c r="B159" s="85">
        <v>418</v>
      </c>
      <c r="C159" s="91">
        <v>0</v>
      </c>
      <c r="D159" s="50" t="s">
        <v>32</v>
      </c>
      <c r="E159" s="5" t="s">
        <v>32</v>
      </c>
      <c r="F159" s="51" t="s">
        <v>32</v>
      </c>
      <c r="G159" s="5" t="s">
        <v>32</v>
      </c>
      <c r="H159" s="51">
        <v>3660</v>
      </c>
      <c r="I159" s="5">
        <v>4150</v>
      </c>
      <c r="J159" s="51">
        <v>13640</v>
      </c>
      <c r="K159" s="5">
        <v>8430</v>
      </c>
      <c r="L159" s="51">
        <v>13580</v>
      </c>
      <c r="M159" s="5">
        <v>10410</v>
      </c>
      <c r="N159" s="51">
        <v>3250</v>
      </c>
      <c r="O159" s="7" t="s">
        <v>32</v>
      </c>
      <c r="Q159" s="65">
        <f t="shared" si="30"/>
        <v>45</v>
      </c>
      <c r="R159" s="36">
        <f t="shared" si="31"/>
        <v>45</v>
      </c>
      <c r="S159" s="36">
        <f t="shared" si="32"/>
        <v>45</v>
      </c>
      <c r="T159" s="36">
        <f t="shared" si="33"/>
        <v>45</v>
      </c>
      <c r="U159" s="36">
        <f t="shared" si="41"/>
        <v>61.47</v>
      </c>
      <c r="V159" s="36">
        <f t="shared" si="34"/>
        <v>63.674999999999997</v>
      </c>
      <c r="W159" s="36">
        <f t="shared" si="35"/>
        <v>138.85393919110945</v>
      </c>
      <c r="X159" s="36">
        <f t="shared" si="36"/>
        <v>95.826853174248313</v>
      </c>
      <c r="Y159" s="36">
        <f t="shared" si="37"/>
        <v>138.35842572450451</v>
      </c>
      <c r="Z159" s="36">
        <f t="shared" si="38"/>
        <v>112.1787975722109</v>
      </c>
      <c r="AA159" s="36">
        <f t="shared" si="39"/>
        <v>59.625</v>
      </c>
      <c r="AB159" s="66">
        <f t="shared" si="40"/>
        <v>45</v>
      </c>
      <c r="AC159" s="28">
        <f t="shared" si="42"/>
        <v>894.98801566207317</v>
      </c>
      <c r="AF159" s="28">
        <f>Q159-'2020 Metered Customers'!Q159</f>
        <v>7</v>
      </c>
      <c r="AG159" s="28">
        <f>R159-'2020 Metered Customers'!R159</f>
        <v>7</v>
      </c>
      <c r="AH159" s="28">
        <f>S159-'2020 Metered Customers'!S159</f>
        <v>7</v>
      </c>
      <c r="AI159" s="28">
        <f>T159-'2020 Metered Customers'!T159</f>
        <v>7</v>
      </c>
      <c r="AJ159" s="28">
        <f>U159-'2020 Metered Customers'!U159</f>
        <v>15.417999999999999</v>
      </c>
      <c r="AK159" s="28">
        <f>V159-'2020 Metered Customers'!V159</f>
        <v>16.544999999999995</v>
      </c>
      <c r="AL159" s="28">
        <f>W159-'2020 Metered Customers'!W159</f>
        <v>59.001939191109443</v>
      </c>
      <c r="AM159" s="28">
        <f>X159-'2020 Metered Customers'!X159</f>
        <v>38.377853174248315</v>
      </c>
      <c r="AN159" s="28">
        <f>Y159-'2020 Metered Customers'!Y159</f>
        <v>58.76442572450452</v>
      </c>
      <c r="AO159" s="28">
        <f>Z159-'2020 Metered Customers'!Z159</f>
        <v>46.215797572210903</v>
      </c>
      <c r="AP159" s="28">
        <f>AA159-'2020 Metered Customers'!AA159</f>
        <v>14.475000000000001</v>
      </c>
      <c r="AQ159" s="28">
        <f>AB159-'2020 Metered Customers'!AB159</f>
        <v>7</v>
      </c>
    </row>
    <row r="160" spans="1:43" ht="15.4" x14ac:dyDescent="0.45">
      <c r="A160" s="4">
        <v>1</v>
      </c>
      <c r="B160" s="85">
        <v>419</v>
      </c>
      <c r="C160" s="91">
        <v>0</v>
      </c>
      <c r="D160" s="50" t="s">
        <v>32</v>
      </c>
      <c r="E160" s="5" t="s">
        <v>32</v>
      </c>
      <c r="F160" s="51" t="s">
        <v>32</v>
      </c>
      <c r="G160" s="5" t="s">
        <v>32</v>
      </c>
      <c r="H160" s="51">
        <v>5160</v>
      </c>
      <c r="I160" s="5">
        <v>9980</v>
      </c>
      <c r="J160" s="51">
        <v>5630</v>
      </c>
      <c r="K160" s="5">
        <v>2020</v>
      </c>
      <c r="L160" s="51">
        <v>1720</v>
      </c>
      <c r="M160" s="5">
        <v>2140</v>
      </c>
      <c r="N160" s="51">
        <v>1650</v>
      </c>
      <c r="O160" s="7" t="s">
        <v>32</v>
      </c>
      <c r="Q160" s="65">
        <f t="shared" si="30"/>
        <v>45</v>
      </c>
      <c r="R160" s="36">
        <f t="shared" si="31"/>
        <v>45</v>
      </c>
      <c r="S160" s="36">
        <f t="shared" si="32"/>
        <v>45</v>
      </c>
      <c r="T160" s="36">
        <f t="shared" si="33"/>
        <v>45</v>
      </c>
      <c r="U160" s="36">
        <f t="shared" si="41"/>
        <v>68.22</v>
      </c>
      <c r="V160" s="36">
        <f t="shared" si="34"/>
        <v>108.62761772820892</v>
      </c>
      <c r="W160" s="36">
        <f t="shared" si="35"/>
        <v>72.702891399351728</v>
      </c>
      <c r="X160" s="36">
        <f t="shared" si="36"/>
        <v>54.09</v>
      </c>
      <c r="Y160" s="36">
        <f t="shared" si="37"/>
        <v>52.74</v>
      </c>
      <c r="Z160" s="36">
        <f t="shared" si="38"/>
        <v>54.63</v>
      </c>
      <c r="AA160" s="36">
        <f t="shared" si="39"/>
        <v>52.424999999999997</v>
      </c>
      <c r="AB160" s="66">
        <f t="shared" si="40"/>
        <v>45</v>
      </c>
      <c r="AC160" s="28">
        <f t="shared" si="42"/>
        <v>688.43550912756064</v>
      </c>
      <c r="AF160" s="28">
        <f>Q160-'2020 Metered Customers'!Q160</f>
        <v>7</v>
      </c>
      <c r="AG160" s="28">
        <f>R160-'2020 Metered Customers'!R160</f>
        <v>7</v>
      </c>
      <c r="AH160" s="28">
        <f>S160-'2020 Metered Customers'!S160</f>
        <v>7</v>
      </c>
      <c r="AI160" s="28">
        <f>T160-'2020 Metered Customers'!T160</f>
        <v>7</v>
      </c>
      <c r="AJ160" s="28">
        <f>U160-'2020 Metered Customers'!U160</f>
        <v>18.867999999999995</v>
      </c>
      <c r="AK160" s="28">
        <f>V160-'2020 Metered Customers'!V160</f>
        <v>44.513617728208914</v>
      </c>
      <c r="AL160" s="28">
        <f>W160-'2020 Metered Customers'!W160</f>
        <v>22.316891399351725</v>
      </c>
      <c r="AM160" s="28">
        <f>X160-'2020 Metered Customers'!X160</f>
        <v>11.646000000000001</v>
      </c>
      <c r="AN160" s="28">
        <f>Y160-'2020 Metered Customers'!Y160</f>
        <v>10.956000000000003</v>
      </c>
      <c r="AO160" s="28">
        <f>Z160-'2020 Metered Customers'!Z160</f>
        <v>11.922000000000004</v>
      </c>
      <c r="AP160" s="28">
        <f>AA160-'2020 Metered Customers'!AA160</f>
        <v>10.794999999999995</v>
      </c>
      <c r="AQ160" s="28">
        <f>AB160-'2020 Metered Customers'!AB160</f>
        <v>7</v>
      </c>
    </row>
    <row r="161" spans="1:43" ht="15.4" x14ac:dyDescent="0.45">
      <c r="A161" s="4">
        <v>1</v>
      </c>
      <c r="B161" s="85">
        <v>420</v>
      </c>
      <c r="C161" s="91">
        <v>0</v>
      </c>
      <c r="D161" s="50" t="s">
        <v>32</v>
      </c>
      <c r="E161" s="5" t="s">
        <v>32</v>
      </c>
      <c r="F161" s="51" t="s">
        <v>32</v>
      </c>
      <c r="G161" s="5" t="s">
        <v>32</v>
      </c>
      <c r="H161" s="51">
        <v>17960</v>
      </c>
      <c r="I161" s="5">
        <v>28200</v>
      </c>
      <c r="J161" s="51">
        <v>34340</v>
      </c>
      <c r="K161" s="5">
        <v>35770</v>
      </c>
      <c r="L161" s="51">
        <v>46490</v>
      </c>
      <c r="M161" s="5">
        <v>28750</v>
      </c>
      <c r="N161" s="51">
        <v>9510</v>
      </c>
      <c r="O161" s="7" t="s">
        <v>32</v>
      </c>
      <c r="Q161" s="65">
        <f t="shared" si="30"/>
        <v>45</v>
      </c>
      <c r="R161" s="36">
        <f t="shared" si="31"/>
        <v>45</v>
      </c>
      <c r="S161" s="36">
        <f t="shared" si="32"/>
        <v>45</v>
      </c>
      <c r="T161" s="36">
        <f t="shared" si="33"/>
        <v>45</v>
      </c>
      <c r="U161" s="36">
        <f t="shared" si="41"/>
        <v>125.82000000000001</v>
      </c>
      <c r="V161" s="36">
        <f t="shared" si="34"/>
        <v>276.86125109773411</v>
      </c>
      <c r="W161" s="36">
        <f t="shared" si="35"/>
        <v>338.26125109773409</v>
      </c>
      <c r="X161" s="36">
        <f t="shared" si="36"/>
        <v>352.5612510977341</v>
      </c>
      <c r="Y161" s="36">
        <f t="shared" si="37"/>
        <v>459.76125109773409</v>
      </c>
      <c r="Z161" s="36">
        <f t="shared" si="38"/>
        <v>282.36125109773411</v>
      </c>
      <c r="AA161" s="36">
        <f t="shared" si="39"/>
        <v>104.74609557313698</v>
      </c>
      <c r="AB161" s="66">
        <f t="shared" si="40"/>
        <v>45</v>
      </c>
      <c r="AC161" s="28">
        <f t="shared" si="42"/>
        <v>2165.3723510618074</v>
      </c>
      <c r="AF161" s="28">
        <f>Q161-'2020 Metered Customers'!Q161</f>
        <v>7</v>
      </c>
      <c r="AG161" s="28">
        <f>R161-'2020 Metered Customers'!R161</f>
        <v>7</v>
      </c>
      <c r="AH161" s="28">
        <f>S161-'2020 Metered Customers'!S161</f>
        <v>7</v>
      </c>
      <c r="AI161" s="28">
        <f>T161-'2020 Metered Customers'!T161</f>
        <v>7</v>
      </c>
      <c r="AJ161" s="28">
        <f>U161-'2020 Metered Customers'!U161</f>
        <v>48.308000000000007</v>
      </c>
      <c r="AK161" s="28">
        <f>V161-'2020 Metered Customers'!V161</f>
        <v>133.77525109773413</v>
      </c>
      <c r="AL161" s="28">
        <f>W161-'2020 Metered Customers'!W161</f>
        <v>149.55505109773409</v>
      </c>
      <c r="AM161" s="28">
        <f>X161-'2020 Metered Customers'!X161</f>
        <v>153.23015109773411</v>
      </c>
      <c r="AN161" s="28">
        <f>Y161-'2020 Metered Customers'!Y161</f>
        <v>180.78055109773413</v>
      </c>
      <c r="AO161" s="28">
        <f>Z161-'2020 Metered Customers'!Z161</f>
        <v>135.18875109773413</v>
      </c>
      <c r="AP161" s="28">
        <f>AA161-'2020 Metered Customers'!AA161</f>
        <v>42.65309557313698</v>
      </c>
      <c r="AQ161" s="28">
        <f>AB161-'2020 Metered Customers'!AB161</f>
        <v>7</v>
      </c>
    </row>
    <row r="162" spans="1:43" ht="15.4" x14ac:dyDescent="0.45">
      <c r="A162" s="4">
        <v>1</v>
      </c>
      <c r="B162" s="85">
        <v>421</v>
      </c>
      <c r="C162" s="91">
        <v>0</v>
      </c>
      <c r="D162" s="50" t="s">
        <v>32</v>
      </c>
      <c r="E162" s="5" t="s">
        <v>32</v>
      </c>
      <c r="F162" s="51" t="s">
        <v>32</v>
      </c>
      <c r="G162" s="5" t="s">
        <v>32</v>
      </c>
      <c r="H162" s="51">
        <v>32500</v>
      </c>
      <c r="I162" s="5">
        <v>38870</v>
      </c>
      <c r="J162" s="51">
        <v>49720</v>
      </c>
      <c r="K162" s="5">
        <v>44500</v>
      </c>
      <c r="L162" s="51">
        <v>61930</v>
      </c>
      <c r="M162" s="5">
        <v>45790</v>
      </c>
      <c r="N162" s="51">
        <v>8030</v>
      </c>
      <c r="O162" s="7" t="s">
        <v>32</v>
      </c>
      <c r="Q162" s="65">
        <f t="shared" si="30"/>
        <v>45</v>
      </c>
      <c r="R162" s="36">
        <f t="shared" si="31"/>
        <v>45</v>
      </c>
      <c r="S162" s="36">
        <f t="shared" si="32"/>
        <v>45</v>
      </c>
      <c r="T162" s="36">
        <f t="shared" si="33"/>
        <v>45</v>
      </c>
      <c r="U162" s="36">
        <f t="shared" si="41"/>
        <v>219.43918332561583</v>
      </c>
      <c r="V162" s="36">
        <f t="shared" si="34"/>
        <v>383.56125109773416</v>
      </c>
      <c r="W162" s="36">
        <f t="shared" si="35"/>
        <v>492.0612510977341</v>
      </c>
      <c r="X162" s="36">
        <f t="shared" si="36"/>
        <v>439.86125109773411</v>
      </c>
      <c r="Y162" s="36">
        <f t="shared" si="37"/>
        <v>614.16125109773407</v>
      </c>
      <c r="Z162" s="36">
        <f t="shared" si="38"/>
        <v>452.76125109773409</v>
      </c>
      <c r="AA162" s="36">
        <f t="shared" si="39"/>
        <v>92.523430063548801</v>
      </c>
      <c r="AB162" s="66">
        <f t="shared" si="40"/>
        <v>45</v>
      </c>
      <c r="AC162" s="28">
        <f t="shared" si="42"/>
        <v>2919.3688688778352</v>
      </c>
      <c r="AF162" s="28">
        <f>Q162-'2020 Metered Customers'!Q162</f>
        <v>7</v>
      </c>
      <c r="AG162" s="28">
        <f>R162-'2020 Metered Customers'!R162</f>
        <v>7</v>
      </c>
      <c r="AH162" s="28">
        <f>S162-'2020 Metered Customers'!S162</f>
        <v>7</v>
      </c>
      <c r="AI162" s="28">
        <f>T162-'2020 Metered Customers'!T162</f>
        <v>7</v>
      </c>
      <c r="AJ162" s="28">
        <f>U162-'2020 Metered Customers'!U162</f>
        <v>109.93918332561583</v>
      </c>
      <c r="AK162" s="28">
        <f>V162-'2020 Metered Customers'!V162</f>
        <v>161.19715109773418</v>
      </c>
      <c r="AL162" s="28">
        <f>W162-'2020 Metered Customers'!W162</f>
        <v>189.0816510977341</v>
      </c>
      <c r="AM162" s="28">
        <f>X162-'2020 Metered Customers'!X162</f>
        <v>175.66625109773412</v>
      </c>
      <c r="AN162" s="28">
        <f>Y162-'2020 Metered Customers'!Y162</f>
        <v>220.46135109773411</v>
      </c>
      <c r="AO162" s="28">
        <f>Z162-'2020 Metered Customers'!Z162</f>
        <v>178.9815510977341</v>
      </c>
      <c r="AP162" s="28">
        <f>AA162-'2020 Metered Customers'!AA162</f>
        <v>36.794430063548802</v>
      </c>
      <c r="AQ162" s="28">
        <f>AB162-'2020 Metered Customers'!AB162</f>
        <v>7</v>
      </c>
    </row>
    <row r="163" spans="1:43" ht="15.4" x14ac:dyDescent="0.45">
      <c r="A163" s="4">
        <v>1</v>
      </c>
      <c r="B163" s="85">
        <v>422</v>
      </c>
      <c r="C163" s="91">
        <v>0</v>
      </c>
      <c r="D163" s="50" t="s">
        <v>32</v>
      </c>
      <c r="E163" s="5" t="s">
        <v>32</v>
      </c>
      <c r="F163" s="51" t="s">
        <v>32</v>
      </c>
      <c r="G163" s="5" t="s">
        <v>32</v>
      </c>
      <c r="H163" s="51">
        <v>26550</v>
      </c>
      <c r="I163" s="5">
        <v>8040</v>
      </c>
      <c r="J163" s="51">
        <v>7220</v>
      </c>
      <c r="K163" s="5">
        <v>21870</v>
      </c>
      <c r="L163" s="51">
        <v>25170</v>
      </c>
      <c r="M163" s="5">
        <v>21170</v>
      </c>
      <c r="N163" s="51">
        <v>4220</v>
      </c>
      <c r="O163" s="7" t="s">
        <v>32</v>
      </c>
      <c r="Q163" s="65">
        <f t="shared" si="30"/>
        <v>45</v>
      </c>
      <c r="R163" s="36">
        <f t="shared" si="31"/>
        <v>45</v>
      </c>
      <c r="S163" s="36">
        <f t="shared" si="32"/>
        <v>45</v>
      </c>
      <c r="T163" s="36">
        <f t="shared" si="33"/>
        <v>45</v>
      </c>
      <c r="U163" s="36">
        <f t="shared" si="41"/>
        <v>170.30076455396062</v>
      </c>
      <c r="V163" s="36">
        <f t="shared" si="34"/>
        <v>92.60601564131629</v>
      </c>
      <c r="W163" s="36">
        <f t="shared" si="35"/>
        <v>85.833998264382288</v>
      </c>
      <c r="X163" s="36">
        <f t="shared" si="36"/>
        <v>213.5612510977341</v>
      </c>
      <c r="Y163" s="36">
        <f t="shared" si="37"/>
        <v>246.5612510977341</v>
      </c>
      <c r="Z163" s="36">
        <f t="shared" si="38"/>
        <v>206.5612510977341</v>
      </c>
      <c r="AA163" s="36">
        <f t="shared" si="39"/>
        <v>63.989999999999995</v>
      </c>
      <c r="AB163" s="66">
        <f t="shared" si="40"/>
        <v>45</v>
      </c>
      <c r="AC163" s="28">
        <f t="shared" si="42"/>
        <v>1304.4145317528616</v>
      </c>
      <c r="AF163" s="28">
        <f>Q163-'2020 Metered Customers'!Q163</f>
        <v>7</v>
      </c>
      <c r="AG163" s="28">
        <f>R163-'2020 Metered Customers'!R163</f>
        <v>7</v>
      </c>
      <c r="AH163" s="28">
        <f>S163-'2020 Metered Customers'!S163</f>
        <v>7</v>
      </c>
      <c r="AI163" s="28">
        <f>T163-'2020 Metered Customers'!T163</f>
        <v>7</v>
      </c>
      <c r="AJ163" s="28">
        <f>U163-'2020 Metered Customers'!U163</f>
        <v>73.890764553960622</v>
      </c>
      <c r="AK163" s="28">
        <f>V163-'2020 Metered Customers'!V163</f>
        <v>36.834015641316292</v>
      </c>
      <c r="AL163" s="28">
        <f>W163-'2020 Metered Customers'!W163</f>
        <v>31.949998264382288</v>
      </c>
      <c r="AM163" s="28">
        <f>X163-'2020 Metered Customers'!X163</f>
        <v>98.320251097734115</v>
      </c>
      <c r="AN163" s="28">
        <f>Y163-'2020 Metered Customers'!Y163</f>
        <v>117.13025109773409</v>
      </c>
      <c r="AO163" s="28">
        <f>Z163-'2020 Metered Customers'!Z163</f>
        <v>94.330251097734106</v>
      </c>
      <c r="AP163" s="28">
        <f>AA163-'2020 Metered Customers'!AA163</f>
        <v>16.705999999999996</v>
      </c>
      <c r="AQ163" s="28">
        <f>AB163-'2020 Metered Customers'!AB163</f>
        <v>7</v>
      </c>
    </row>
    <row r="164" spans="1:43" ht="15.4" x14ac:dyDescent="0.45">
      <c r="A164" s="4">
        <v>1</v>
      </c>
      <c r="B164" s="85">
        <v>423</v>
      </c>
      <c r="C164" s="91">
        <v>0</v>
      </c>
      <c r="D164" s="50" t="s">
        <v>32</v>
      </c>
      <c r="E164" s="5" t="s">
        <v>32</v>
      </c>
      <c r="F164" s="51" t="s">
        <v>32</v>
      </c>
      <c r="G164" s="5" t="s">
        <v>32</v>
      </c>
      <c r="H164" s="51">
        <v>18510</v>
      </c>
      <c r="I164" s="5">
        <v>6180</v>
      </c>
      <c r="J164" s="51">
        <v>2640</v>
      </c>
      <c r="K164" s="5">
        <v>100</v>
      </c>
      <c r="L164" s="51">
        <v>290</v>
      </c>
      <c r="M164" s="5">
        <v>520</v>
      </c>
      <c r="N164" s="51">
        <v>17240</v>
      </c>
      <c r="O164" s="7" t="s">
        <v>32</v>
      </c>
      <c r="Q164" s="65">
        <f t="shared" si="30"/>
        <v>45</v>
      </c>
      <c r="R164" s="36">
        <f t="shared" si="31"/>
        <v>45</v>
      </c>
      <c r="S164" s="36">
        <f t="shared" si="32"/>
        <v>45</v>
      </c>
      <c r="T164" s="36">
        <f t="shared" si="33"/>
        <v>45</v>
      </c>
      <c r="U164" s="36">
        <f t="shared" si="41"/>
        <v>128.29500000000002</v>
      </c>
      <c r="V164" s="36">
        <f t="shared" si="34"/>
        <v>77.245098176563559</v>
      </c>
      <c r="W164" s="36">
        <f t="shared" si="35"/>
        <v>56.88</v>
      </c>
      <c r="X164" s="36">
        <f t="shared" si="36"/>
        <v>45.45</v>
      </c>
      <c r="Y164" s="36">
        <f t="shared" si="37"/>
        <v>46.305</v>
      </c>
      <c r="Z164" s="36">
        <f t="shared" si="38"/>
        <v>47.34</v>
      </c>
      <c r="AA164" s="36">
        <f t="shared" si="39"/>
        <v>168.58474718740507</v>
      </c>
      <c r="AB164" s="66">
        <f t="shared" si="40"/>
        <v>45</v>
      </c>
      <c r="AC164" s="28">
        <f t="shared" si="42"/>
        <v>795.0998453639686</v>
      </c>
      <c r="AF164" s="28">
        <f>Q164-'2020 Metered Customers'!Q164</f>
        <v>7</v>
      </c>
      <c r="AG164" s="28">
        <f>R164-'2020 Metered Customers'!R164</f>
        <v>7</v>
      </c>
      <c r="AH164" s="28">
        <f>S164-'2020 Metered Customers'!S164</f>
        <v>7</v>
      </c>
      <c r="AI164" s="28">
        <f>T164-'2020 Metered Customers'!T164</f>
        <v>7</v>
      </c>
      <c r="AJ164" s="28">
        <f>U164-'2020 Metered Customers'!U164</f>
        <v>49.573000000000008</v>
      </c>
      <c r="AK164" s="28">
        <f>V164-'2020 Metered Customers'!V164</f>
        <v>25.649098176563555</v>
      </c>
      <c r="AL164" s="28">
        <f>W164-'2020 Metered Customers'!W164</f>
        <v>13.072000000000003</v>
      </c>
      <c r="AM164" s="28">
        <f>X164-'2020 Metered Customers'!X164</f>
        <v>7.230000000000004</v>
      </c>
      <c r="AN164" s="28">
        <f>Y164-'2020 Metered Customers'!Y164</f>
        <v>7.6670000000000016</v>
      </c>
      <c r="AO164" s="28">
        <f>Z164-'2020 Metered Customers'!Z164</f>
        <v>8.1960000000000051</v>
      </c>
      <c r="AP164" s="28">
        <f>AA164-'2020 Metered Customers'!AA164</f>
        <v>73.252747187405078</v>
      </c>
      <c r="AQ164" s="28">
        <f>AB164-'2020 Metered Customers'!AB164</f>
        <v>7</v>
      </c>
    </row>
    <row r="165" spans="1:43" ht="15.4" x14ac:dyDescent="0.45">
      <c r="A165" s="4">
        <v>1</v>
      </c>
      <c r="B165" s="85">
        <v>424</v>
      </c>
      <c r="C165" s="91">
        <v>0</v>
      </c>
      <c r="D165" s="50" t="s">
        <v>32</v>
      </c>
      <c r="E165" s="5" t="s">
        <v>32</v>
      </c>
      <c r="F165" s="51" t="s">
        <v>32</v>
      </c>
      <c r="G165" s="5" t="s">
        <v>32</v>
      </c>
      <c r="H165" s="51">
        <v>13910</v>
      </c>
      <c r="I165" s="5">
        <v>5160</v>
      </c>
      <c r="J165" s="51">
        <v>8600</v>
      </c>
      <c r="K165" s="5">
        <v>7510</v>
      </c>
      <c r="L165" s="51">
        <v>11710</v>
      </c>
      <c r="M165" s="5">
        <v>7740</v>
      </c>
      <c r="N165" s="51">
        <v>4840</v>
      </c>
      <c r="O165" s="7" t="s">
        <v>32</v>
      </c>
      <c r="Q165" s="65">
        <f t="shared" si="30"/>
        <v>45</v>
      </c>
      <c r="R165" s="36">
        <f t="shared" si="31"/>
        <v>45</v>
      </c>
      <c r="S165" s="36">
        <f t="shared" si="32"/>
        <v>45</v>
      </c>
      <c r="T165" s="36">
        <f t="shared" si="33"/>
        <v>45</v>
      </c>
      <c r="U165" s="36">
        <f t="shared" si="41"/>
        <v>107.595</v>
      </c>
      <c r="V165" s="36">
        <f t="shared" si="34"/>
        <v>68.821369244279808</v>
      </c>
      <c r="W165" s="36">
        <f t="shared" si="35"/>
        <v>97.230807996295596</v>
      </c>
      <c r="X165" s="36">
        <f t="shared" si="36"/>
        <v>88.228980019639437</v>
      </c>
      <c r="Y165" s="36">
        <f t="shared" si="37"/>
        <v>122.91492268198431</v>
      </c>
      <c r="Z165" s="36">
        <f t="shared" si="38"/>
        <v>90.128448308291652</v>
      </c>
      <c r="AA165" s="36">
        <f t="shared" si="39"/>
        <v>66.78</v>
      </c>
      <c r="AB165" s="66">
        <f t="shared" si="40"/>
        <v>45</v>
      </c>
      <c r="AC165" s="28">
        <f t="shared" si="42"/>
        <v>866.69952825049086</v>
      </c>
      <c r="AF165" s="28">
        <f>Q165-'2020 Metered Customers'!Q165</f>
        <v>7</v>
      </c>
      <c r="AG165" s="28">
        <f>R165-'2020 Metered Customers'!R165</f>
        <v>7</v>
      </c>
      <c r="AH165" s="28">
        <f>S165-'2020 Metered Customers'!S165</f>
        <v>7</v>
      </c>
      <c r="AI165" s="28">
        <f>T165-'2020 Metered Customers'!T165</f>
        <v>7</v>
      </c>
      <c r="AJ165" s="28">
        <f>U165-'2020 Metered Customers'!U165</f>
        <v>38.992999999999995</v>
      </c>
      <c r="AK165" s="28">
        <f>V165-'2020 Metered Customers'!V165</f>
        <v>19.469369244279804</v>
      </c>
      <c r="AL165" s="28">
        <f>W165-'2020 Metered Customers'!W165</f>
        <v>39.050807996295596</v>
      </c>
      <c r="AM165" s="28">
        <f>X165-'2020 Metered Customers'!X165</f>
        <v>33.706980019639431</v>
      </c>
      <c r="AN165" s="28">
        <f>Y165-'2020 Metered Customers'!Y165</f>
        <v>51.361922681984311</v>
      </c>
      <c r="AO165" s="28">
        <f>Z165-'2020 Metered Customers'!Z165</f>
        <v>35.100448308291647</v>
      </c>
      <c r="AP165" s="28">
        <f>AA165-'2020 Metered Customers'!AA165</f>
        <v>18.132000000000005</v>
      </c>
      <c r="AQ165" s="28">
        <f>AB165-'2020 Metered Customers'!AB165</f>
        <v>7</v>
      </c>
    </row>
    <row r="166" spans="1:43" ht="15.4" x14ac:dyDescent="0.45">
      <c r="A166" s="4">
        <v>1</v>
      </c>
      <c r="B166" s="85">
        <v>425</v>
      </c>
      <c r="C166" s="91">
        <v>0</v>
      </c>
      <c r="D166" s="50" t="s">
        <v>32</v>
      </c>
      <c r="E166" s="5" t="s">
        <v>32</v>
      </c>
      <c r="F166" s="51" t="s">
        <v>32</v>
      </c>
      <c r="G166" s="5" t="s">
        <v>32</v>
      </c>
      <c r="H166" s="51">
        <v>2280</v>
      </c>
      <c r="I166" s="5">
        <v>8050</v>
      </c>
      <c r="J166" s="51">
        <v>7840</v>
      </c>
      <c r="K166" s="5">
        <v>7320</v>
      </c>
      <c r="L166" s="51">
        <v>9780</v>
      </c>
      <c r="M166" s="5">
        <v>9060</v>
      </c>
      <c r="N166" s="51">
        <v>4560</v>
      </c>
      <c r="O166" s="7" t="s">
        <v>32</v>
      </c>
      <c r="Q166" s="65">
        <f t="shared" si="30"/>
        <v>45</v>
      </c>
      <c r="R166" s="36">
        <f t="shared" si="31"/>
        <v>45</v>
      </c>
      <c r="S166" s="36">
        <f t="shared" si="32"/>
        <v>45</v>
      </c>
      <c r="T166" s="36">
        <f t="shared" si="33"/>
        <v>45</v>
      </c>
      <c r="U166" s="36">
        <f t="shared" si="41"/>
        <v>55.26</v>
      </c>
      <c r="V166" s="36">
        <f t="shared" si="34"/>
        <v>92.688601219083779</v>
      </c>
      <c r="W166" s="36">
        <f t="shared" si="35"/>
        <v>90.954304085966527</v>
      </c>
      <c r="X166" s="36">
        <f t="shared" si="36"/>
        <v>86.659854042057162</v>
      </c>
      <c r="Y166" s="36">
        <f t="shared" si="37"/>
        <v>106.97590617285917</v>
      </c>
      <c r="Z166" s="36">
        <f t="shared" si="38"/>
        <v>101.02974457360004</v>
      </c>
      <c r="AA166" s="36">
        <f t="shared" si="39"/>
        <v>65.52</v>
      </c>
      <c r="AB166" s="66">
        <f t="shared" si="40"/>
        <v>45</v>
      </c>
      <c r="AC166" s="28">
        <f t="shared" si="42"/>
        <v>824.08841009356672</v>
      </c>
      <c r="AF166" s="28">
        <f>Q166-'2020 Metered Customers'!Q166</f>
        <v>7</v>
      </c>
      <c r="AG166" s="28">
        <f>R166-'2020 Metered Customers'!R166</f>
        <v>7</v>
      </c>
      <c r="AH166" s="28">
        <f>S166-'2020 Metered Customers'!S166</f>
        <v>7</v>
      </c>
      <c r="AI166" s="28">
        <f>T166-'2020 Metered Customers'!T166</f>
        <v>7</v>
      </c>
      <c r="AJ166" s="28">
        <f>U166-'2020 Metered Customers'!U166</f>
        <v>12.244</v>
      </c>
      <c r="AK166" s="28">
        <f>V166-'2020 Metered Customers'!V166</f>
        <v>36.873601219083774</v>
      </c>
      <c r="AL166" s="28">
        <f>W166-'2020 Metered Customers'!W166</f>
        <v>35.706304085966522</v>
      </c>
      <c r="AM166" s="28">
        <f>X166-'2020 Metered Customers'!X166</f>
        <v>32.555854042057163</v>
      </c>
      <c r="AN166" s="28">
        <f>Y166-'2020 Metered Customers'!Y166</f>
        <v>43.721906172859164</v>
      </c>
      <c r="AO166" s="28">
        <f>Z166-'2020 Metered Customers'!Z166</f>
        <v>40.87174457360004</v>
      </c>
      <c r="AP166" s="28">
        <f>AA166-'2020 Metered Customers'!AA166</f>
        <v>17.488</v>
      </c>
      <c r="AQ166" s="28">
        <f>AB166-'2020 Metered Customers'!AB166</f>
        <v>7</v>
      </c>
    </row>
    <row r="167" spans="1:43" ht="15.4" x14ac:dyDescent="0.45">
      <c r="A167" s="4">
        <v>1</v>
      </c>
      <c r="B167" s="85">
        <v>426</v>
      </c>
      <c r="C167" s="91">
        <v>0</v>
      </c>
      <c r="D167" s="50" t="s">
        <v>32</v>
      </c>
      <c r="E167" s="5" t="s">
        <v>32</v>
      </c>
      <c r="F167" s="51" t="s">
        <v>32</v>
      </c>
      <c r="G167" s="5" t="s">
        <v>32</v>
      </c>
      <c r="H167" s="51">
        <v>14510</v>
      </c>
      <c r="I167" s="5">
        <v>20070</v>
      </c>
      <c r="J167" s="51">
        <v>19970</v>
      </c>
      <c r="K167" s="5">
        <v>18140</v>
      </c>
      <c r="L167" s="51">
        <v>25000</v>
      </c>
      <c r="M167" s="5">
        <v>21590</v>
      </c>
      <c r="N167" s="51">
        <v>12700</v>
      </c>
      <c r="O167" s="7" t="s">
        <v>32</v>
      </c>
      <c r="Q167" s="65">
        <f t="shared" si="30"/>
        <v>45</v>
      </c>
      <c r="R167" s="36">
        <f t="shared" si="31"/>
        <v>45</v>
      </c>
      <c r="S167" s="36">
        <f t="shared" si="32"/>
        <v>45</v>
      </c>
      <c r="T167" s="36">
        <f t="shared" si="33"/>
        <v>45</v>
      </c>
      <c r="U167" s="36">
        <f t="shared" si="41"/>
        <v>110.295</v>
      </c>
      <c r="V167" s="36">
        <f t="shared" si="34"/>
        <v>195.5612510977341</v>
      </c>
      <c r="W167" s="36">
        <f t="shared" si="35"/>
        <v>194.5612510977341</v>
      </c>
      <c r="X167" s="36">
        <f t="shared" si="36"/>
        <v>176.26125109773412</v>
      </c>
      <c r="Y167" s="36">
        <f t="shared" si="37"/>
        <v>244.86125109773411</v>
      </c>
      <c r="Z167" s="36">
        <f t="shared" si="38"/>
        <v>210.76125109773412</v>
      </c>
      <c r="AA167" s="36">
        <f t="shared" si="39"/>
        <v>131.09089488096561</v>
      </c>
      <c r="AB167" s="66">
        <f t="shared" si="40"/>
        <v>45</v>
      </c>
      <c r="AC167" s="28">
        <f t="shared" si="42"/>
        <v>1488.3921503696361</v>
      </c>
      <c r="AF167" s="28">
        <f>Q167-'2020 Metered Customers'!Q167</f>
        <v>7</v>
      </c>
      <c r="AG167" s="28">
        <f>R167-'2020 Metered Customers'!R167</f>
        <v>7</v>
      </c>
      <c r="AH167" s="28">
        <f>S167-'2020 Metered Customers'!S167</f>
        <v>7</v>
      </c>
      <c r="AI167" s="28">
        <f>T167-'2020 Metered Customers'!T167</f>
        <v>7</v>
      </c>
      <c r="AJ167" s="28">
        <f>U167-'2020 Metered Customers'!U167</f>
        <v>40.373000000000005</v>
      </c>
      <c r="AK167" s="28">
        <f>V167-'2020 Metered Customers'!V167</f>
        <v>88.060251097734096</v>
      </c>
      <c r="AL167" s="28">
        <f>W167-'2020 Metered Customers'!W167</f>
        <v>87.490251097734102</v>
      </c>
      <c r="AM167" s="28">
        <f>X167-'2020 Metered Customers'!X167</f>
        <v>77.059251097734119</v>
      </c>
      <c r="AN167" s="28">
        <f>Y167-'2020 Metered Customers'!Y167</f>
        <v>116.16125109773412</v>
      </c>
      <c r="AO167" s="28">
        <f>Z167-'2020 Metered Customers'!Z167</f>
        <v>96.724251097734111</v>
      </c>
      <c r="AP167" s="28">
        <f>AA167-'2020 Metered Customers'!AA167</f>
        <v>55.280894880965604</v>
      </c>
      <c r="AQ167" s="28">
        <f>AB167-'2020 Metered Customers'!AB167</f>
        <v>7</v>
      </c>
    </row>
    <row r="168" spans="1:43" ht="15.4" x14ac:dyDescent="0.45">
      <c r="A168" s="4">
        <v>1</v>
      </c>
      <c r="B168" s="85">
        <v>427</v>
      </c>
      <c r="C168" s="91">
        <v>0</v>
      </c>
      <c r="D168" s="50" t="s">
        <v>32</v>
      </c>
      <c r="E168" s="5" t="s">
        <v>32</v>
      </c>
      <c r="F168" s="51" t="s">
        <v>32</v>
      </c>
      <c r="G168" s="5" t="s">
        <v>32</v>
      </c>
      <c r="H168" s="51">
        <v>6480</v>
      </c>
      <c r="I168" s="5">
        <v>3200</v>
      </c>
      <c r="J168" s="51">
        <v>10760</v>
      </c>
      <c r="K168" s="5">
        <v>7420</v>
      </c>
      <c r="L168" s="51">
        <v>10170</v>
      </c>
      <c r="M168" s="5">
        <v>6210</v>
      </c>
      <c r="N168" s="51">
        <v>1900</v>
      </c>
      <c r="O168" s="7" t="s">
        <v>32</v>
      </c>
      <c r="Q168" s="65">
        <f t="shared" si="30"/>
        <v>45</v>
      </c>
      <c r="R168" s="36">
        <f t="shared" si="31"/>
        <v>45</v>
      </c>
      <c r="S168" s="36">
        <f t="shared" si="32"/>
        <v>45</v>
      </c>
      <c r="T168" s="36">
        <f t="shared" si="33"/>
        <v>45</v>
      </c>
      <c r="U168" s="36">
        <f t="shared" si="41"/>
        <v>74.16</v>
      </c>
      <c r="V168" s="36">
        <f t="shared" si="34"/>
        <v>59.4</v>
      </c>
      <c r="W168" s="36">
        <f t="shared" si="35"/>
        <v>115.06929279407296</v>
      </c>
      <c r="X168" s="36">
        <f t="shared" si="36"/>
        <v>87.485709819732051</v>
      </c>
      <c r="Y168" s="36">
        <f t="shared" si="37"/>
        <v>110.19674370579119</v>
      </c>
      <c r="Z168" s="36">
        <f t="shared" si="38"/>
        <v>77.492854909866026</v>
      </c>
      <c r="AA168" s="36">
        <f t="shared" si="39"/>
        <v>53.55</v>
      </c>
      <c r="AB168" s="66">
        <f t="shared" si="40"/>
        <v>45</v>
      </c>
      <c r="AC168" s="28">
        <f t="shared" si="42"/>
        <v>802.35460122946211</v>
      </c>
      <c r="AF168" s="28">
        <f>Q168-'2020 Metered Customers'!Q168</f>
        <v>7</v>
      </c>
      <c r="AG168" s="28">
        <f>R168-'2020 Metered Customers'!R168</f>
        <v>7</v>
      </c>
      <c r="AH168" s="28">
        <f>S168-'2020 Metered Customers'!S168</f>
        <v>7</v>
      </c>
      <c r="AI168" s="28">
        <f>T168-'2020 Metered Customers'!T168</f>
        <v>7</v>
      </c>
      <c r="AJ168" s="28">
        <f>U168-'2020 Metered Customers'!U168</f>
        <v>21.903999999999996</v>
      </c>
      <c r="AK168" s="28">
        <f>V168-'2020 Metered Customers'!V168</f>
        <v>14.36</v>
      </c>
      <c r="AL168" s="28">
        <f>W168-'2020 Metered Customers'!W168</f>
        <v>47.601292794072961</v>
      </c>
      <c r="AM168" s="28">
        <f>X168-'2020 Metered Customers'!X168</f>
        <v>33.161709819732053</v>
      </c>
      <c r="AN168" s="28">
        <f>Y168-'2020 Metered Customers'!Y168</f>
        <v>45.265743705791195</v>
      </c>
      <c r="AO168" s="28">
        <f>Z168-'2020 Metered Customers'!Z168</f>
        <v>25.830854909866027</v>
      </c>
      <c r="AP168" s="28">
        <f>AA168-'2020 Metered Customers'!AA168</f>
        <v>11.369999999999997</v>
      </c>
      <c r="AQ168" s="28">
        <f>AB168-'2020 Metered Customers'!AB168</f>
        <v>7</v>
      </c>
    </row>
    <row r="169" spans="1:43" ht="15.4" x14ac:dyDescent="0.45">
      <c r="A169" s="4">
        <v>1</v>
      </c>
      <c r="B169" s="85">
        <v>428</v>
      </c>
      <c r="C169" s="91">
        <v>0</v>
      </c>
      <c r="D169" s="50" t="s">
        <v>32</v>
      </c>
      <c r="E169" s="5" t="s">
        <v>32</v>
      </c>
      <c r="F169" s="51" t="s">
        <v>32</v>
      </c>
      <c r="G169" s="5" t="s">
        <v>32</v>
      </c>
      <c r="H169" s="51" t="s">
        <v>32</v>
      </c>
      <c r="I169" s="5" t="s">
        <v>32</v>
      </c>
      <c r="J169" s="51" t="s">
        <v>32</v>
      </c>
      <c r="K169" s="5" t="s">
        <v>32</v>
      </c>
      <c r="L169" s="51" t="s">
        <v>32</v>
      </c>
      <c r="M169" s="5" t="s">
        <v>32</v>
      </c>
      <c r="N169" s="51" t="s">
        <v>32</v>
      </c>
      <c r="O169" s="7" t="s">
        <v>32</v>
      </c>
      <c r="Q169" s="65">
        <f t="shared" si="30"/>
        <v>45</v>
      </c>
      <c r="R169" s="36">
        <f t="shared" si="31"/>
        <v>45</v>
      </c>
      <c r="S169" s="36">
        <f t="shared" si="32"/>
        <v>45</v>
      </c>
      <c r="T169" s="36">
        <f t="shared" si="33"/>
        <v>45</v>
      </c>
      <c r="U169" s="36">
        <f t="shared" si="41"/>
        <v>45</v>
      </c>
      <c r="V169" s="36">
        <f t="shared" si="34"/>
        <v>45</v>
      </c>
      <c r="W169" s="36">
        <f t="shared" si="35"/>
        <v>45</v>
      </c>
      <c r="X169" s="36">
        <f t="shared" si="36"/>
        <v>45</v>
      </c>
      <c r="Y169" s="36">
        <f t="shared" si="37"/>
        <v>45</v>
      </c>
      <c r="Z169" s="36">
        <f t="shared" si="38"/>
        <v>45</v>
      </c>
      <c r="AA169" s="36">
        <f t="shared" si="39"/>
        <v>45</v>
      </c>
      <c r="AB169" s="66">
        <f t="shared" si="40"/>
        <v>45</v>
      </c>
      <c r="AC169" s="28">
        <f t="shared" si="42"/>
        <v>540</v>
      </c>
      <c r="AF169" s="28">
        <f>Q169-'2020 Metered Customers'!Q169</f>
        <v>7</v>
      </c>
      <c r="AG169" s="28">
        <f>R169-'2020 Metered Customers'!R169</f>
        <v>7</v>
      </c>
      <c r="AH169" s="28">
        <f>S169-'2020 Metered Customers'!S169</f>
        <v>7</v>
      </c>
      <c r="AI169" s="28">
        <f>T169-'2020 Metered Customers'!T169</f>
        <v>7</v>
      </c>
      <c r="AJ169" s="28">
        <f>U169-'2020 Metered Customers'!U169</f>
        <v>7</v>
      </c>
      <c r="AK169" s="28">
        <f>V169-'2020 Metered Customers'!V169</f>
        <v>7</v>
      </c>
      <c r="AL169" s="28">
        <f>W169-'2020 Metered Customers'!W169</f>
        <v>7</v>
      </c>
      <c r="AM169" s="28">
        <f>X169-'2020 Metered Customers'!X169</f>
        <v>7</v>
      </c>
      <c r="AN169" s="28">
        <f>Y169-'2020 Metered Customers'!Y169</f>
        <v>7</v>
      </c>
      <c r="AO169" s="28">
        <f>Z169-'2020 Metered Customers'!Z169</f>
        <v>7</v>
      </c>
      <c r="AP169" s="28">
        <f>AA169-'2020 Metered Customers'!AA169</f>
        <v>7</v>
      </c>
      <c r="AQ169" s="28">
        <f>AB169-'2020 Metered Customers'!AB169</f>
        <v>7</v>
      </c>
    </row>
    <row r="170" spans="1:43" ht="15.4" x14ac:dyDescent="0.45">
      <c r="A170" s="4">
        <v>1</v>
      </c>
      <c r="B170" s="85">
        <v>429</v>
      </c>
      <c r="C170" s="91">
        <v>0</v>
      </c>
      <c r="D170" s="50" t="s">
        <v>32</v>
      </c>
      <c r="E170" s="5" t="s">
        <v>32</v>
      </c>
      <c r="F170" s="51" t="s">
        <v>32</v>
      </c>
      <c r="G170" s="5" t="s">
        <v>32</v>
      </c>
      <c r="H170" s="51">
        <v>23080</v>
      </c>
      <c r="I170" s="5">
        <v>3270</v>
      </c>
      <c r="J170" s="51">
        <v>4600</v>
      </c>
      <c r="K170" s="5">
        <v>2420</v>
      </c>
      <c r="L170" s="51">
        <v>4690</v>
      </c>
      <c r="M170" s="5">
        <v>4710</v>
      </c>
      <c r="N170" s="51">
        <v>4370</v>
      </c>
      <c r="O170" s="7" t="s">
        <v>32</v>
      </c>
      <c r="Q170" s="65">
        <f t="shared" si="30"/>
        <v>45</v>
      </c>
      <c r="R170" s="36">
        <f t="shared" si="31"/>
        <v>45</v>
      </c>
      <c r="S170" s="36">
        <f t="shared" si="32"/>
        <v>45</v>
      </c>
      <c r="T170" s="36">
        <f t="shared" si="33"/>
        <v>45</v>
      </c>
      <c r="U170" s="36">
        <f t="shared" si="41"/>
        <v>148.85999999999999</v>
      </c>
      <c r="V170" s="36">
        <f t="shared" si="34"/>
        <v>59.715000000000003</v>
      </c>
      <c r="W170" s="36">
        <f t="shared" si="35"/>
        <v>65.7</v>
      </c>
      <c r="X170" s="36">
        <f t="shared" si="36"/>
        <v>55.89</v>
      </c>
      <c r="Y170" s="36">
        <f t="shared" si="37"/>
        <v>66.105000000000004</v>
      </c>
      <c r="Z170" s="36">
        <f t="shared" si="38"/>
        <v>66.194999999999993</v>
      </c>
      <c r="AA170" s="36">
        <f t="shared" si="39"/>
        <v>64.664999999999992</v>
      </c>
      <c r="AB170" s="66">
        <f t="shared" si="40"/>
        <v>45</v>
      </c>
      <c r="AC170" s="28">
        <f t="shared" si="42"/>
        <v>752.12999999999988</v>
      </c>
      <c r="AF170" s="28">
        <f>Q170-'2020 Metered Customers'!Q170</f>
        <v>7</v>
      </c>
      <c r="AG170" s="28">
        <f>R170-'2020 Metered Customers'!R170</f>
        <v>7</v>
      </c>
      <c r="AH170" s="28">
        <f>S170-'2020 Metered Customers'!S170</f>
        <v>7</v>
      </c>
      <c r="AI170" s="28">
        <f>T170-'2020 Metered Customers'!T170</f>
        <v>7</v>
      </c>
      <c r="AJ170" s="28">
        <f>U170-'2020 Metered Customers'!U170</f>
        <v>60.083999999999975</v>
      </c>
      <c r="AK170" s="28">
        <f>V170-'2020 Metered Customers'!V170</f>
        <v>14.521000000000001</v>
      </c>
      <c r="AL170" s="28">
        <f>W170-'2020 Metered Customers'!W170</f>
        <v>17.580000000000005</v>
      </c>
      <c r="AM170" s="28">
        <f>X170-'2020 Metered Customers'!X170</f>
        <v>12.566000000000003</v>
      </c>
      <c r="AN170" s="28">
        <f>Y170-'2020 Metered Customers'!Y170</f>
        <v>17.787000000000006</v>
      </c>
      <c r="AO170" s="28">
        <f>Z170-'2020 Metered Customers'!Z170</f>
        <v>17.832999999999991</v>
      </c>
      <c r="AP170" s="28">
        <f>AA170-'2020 Metered Customers'!AA170</f>
        <v>17.050999999999988</v>
      </c>
      <c r="AQ170" s="28">
        <f>AB170-'2020 Metered Customers'!AB170</f>
        <v>7</v>
      </c>
    </row>
    <row r="171" spans="1:43" ht="15.4" x14ac:dyDescent="0.45">
      <c r="A171" s="4">
        <v>1</v>
      </c>
      <c r="B171" s="85">
        <v>430</v>
      </c>
      <c r="C171" s="91">
        <v>0</v>
      </c>
      <c r="D171" s="50" t="s">
        <v>32</v>
      </c>
      <c r="E171" s="5" t="s">
        <v>32</v>
      </c>
      <c r="F171" s="51" t="s">
        <v>32</v>
      </c>
      <c r="G171" s="5" t="s">
        <v>32</v>
      </c>
      <c r="H171" s="51">
        <v>9610</v>
      </c>
      <c r="I171" s="5">
        <v>4890</v>
      </c>
      <c r="J171" s="51">
        <v>4600</v>
      </c>
      <c r="K171" s="5">
        <v>6040</v>
      </c>
      <c r="L171" s="51">
        <v>7000</v>
      </c>
      <c r="M171" s="5">
        <v>6560</v>
      </c>
      <c r="N171" s="51">
        <v>4410</v>
      </c>
      <c r="O171" s="7" t="s">
        <v>32</v>
      </c>
      <c r="Q171" s="65">
        <f t="shared" si="30"/>
        <v>45</v>
      </c>
      <c r="R171" s="36">
        <f t="shared" si="31"/>
        <v>45</v>
      </c>
      <c r="S171" s="36">
        <f t="shared" si="32"/>
        <v>45</v>
      </c>
      <c r="T171" s="36">
        <f t="shared" si="33"/>
        <v>45</v>
      </c>
      <c r="U171" s="36">
        <f t="shared" si="41"/>
        <v>88.245000000000005</v>
      </c>
      <c r="V171" s="36">
        <f t="shared" si="34"/>
        <v>67.004999999999995</v>
      </c>
      <c r="W171" s="36">
        <f t="shared" si="35"/>
        <v>65.7</v>
      </c>
      <c r="X171" s="36">
        <f t="shared" si="36"/>
        <v>76.088900087818729</v>
      </c>
      <c r="Y171" s="36">
        <f t="shared" si="37"/>
        <v>84.017115553497561</v>
      </c>
      <c r="Z171" s="36">
        <f t="shared" si="38"/>
        <v>80.383350131728093</v>
      </c>
      <c r="AA171" s="36">
        <f t="shared" si="39"/>
        <v>64.844999999999999</v>
      </c>
      <c r="AB171" s="66">
        <f t="shared" si="40"/>
        <v>45</v>
      </c>
      <c r="AC171" s="28">
        <f t="shared" si="42"/>
        <v>751.28436577304444</v>
      </c>
      <c r="AF171" s="28">
        <f>Q171-'2020 Metered Customers'!Q171</f>
        <v>7</v>
      </c>
      <c r="AG171" s="28">
        <f>R171-'2020 Metered Customers'!R171</f>
        <v>7</v>
      </c>
      <c r="AH171" s="28">
        <f>S171-'2020 Metered Customers'!S171</f>
        <v>7</v>
      </c>
      <c r="AI171" s="28">
        <f>T171-'2020 Metered Customers'!T171</f>
        <v>7</v>
      </c>
      <c r="AJ171" s="28">
        <f>U171-'2020 Metered Customers'!U171</f>
        <v>29.103000000000009</v>
      </c>
      <c r="AK171" s="28">
        <f>V171-'2020 Metered Customers'!V171</f>
        <v>18.246999999999993</v>
      </c>
      <c r="AL171" s="28">
        <f>W171-'2020 Metered Customers'!W171</f>
        <v>17.580000000000005</v>
      </c>
      <c r="AM171" s="28">
        <f>X171-'2020 Metered Customers'!X171</f>
        <v>24.800900087818725</v>
      </c>
      <c r="AN171" s="28">
        <f>Y171-'2020 Metered Customers'!Y171</f>
        <v>30.617115553497555</v>
      </c>
      <c r="AO171" s="28">
        <f>Z171-'2020 Metered Customers'!Z171</f>
        <v>27.951350131728091</v>
      </c>
      <c r="AP171" s="28">
        <f>AA171-'2020 Metered Customers'!AA171</f>
        <v>17.143000000000001</v>
      </c>
      <c r="AQ171" s="28">
        <f>AB171-'2020 Metered Customers'!AB171</f>
        <v>7</v>
      </c>
    </row>
    <row r="172" spans="1:43" ht="15.4" x14ac:dyDescent="0.45">
      <c r="A172" s="4">
        <v>1</v>
      </c>
      <c r="B172" s="85">
        <v>431</v>
      </c>
      <c r="C172" s="91">
        <v>0</v>
      </c>
      <c r="D172" s="50" t="s">
        <v>32</v>
      </c>
      <c r="E172" s="5" t="s">
        <v>32</v>
      </c>
      <c r="F172" s="51" t="s">
        <v>32</v>
      </c>
      <c r="G172" s="5" t="s">
        <v>32</v>
      </c>
      <c r="H172" s="51" t="s">
        <v>32</v>
      </c>
      <c r="I172" s="5" t="s">
        <v>32</v>
      </c>
      <c r="J172" s="51">
        <v>64300</v>
      </c>
      <c r="K172" s="5">
        <v>43300</v>
      </c>
      <c r="L172" s="51">
        <v>16800</v>
      </c>
      <c r="M172" s="5">
        <v>16700</v>
      </c>
      <c r="N172" s="51">
        <v>3900</v>
      </c>
      <c r="O172" s="7" t="s">
        <v>32</v>
      </c>
      <c r="Q172" s="65">
        <f t="shared" si="30"/>
        <v>45</v>
      </c>
      <c r="R172" s="36">
        <f t="shared" si="31"/>
        <v>45</v>
      </c>
      <c r="S172" s="36">
        <f t="shared" si="32"/>
        <v>45</v>
      </c>
      <c r="T172" s="36">
        <f t="shared" si="33"/>
        <v>45</v>
      </c>
      <c r="U172" s="36">
        <f t="shared" si="41"/>
        <v>45</v>
      </c>
      <c r="V172" s="36">
        <f t="shared" si="34"/>
        <v>45</v>
      </c>
      <c r="W172" s="36">
        <f t="shared" si="35"/>
        <v>637.86125109773411</v>
      </c>
      <c r="X172" s="36">
        <f t="shared" si="36"/>
        <v>427.86125109773411</v>
      </c>
      <c r="Y172" s="36">
        <f t="shared" si="37"/>
        <v>164.95098176563559</v>
      </c>
      <c r="Z172" s="36">
        <f t="shared" si="38"/>
        <v>164.1251259879607</v>
      </c>
      <c r="AA172" s="36">
        <f t="shared" si="39"/>
        <v>62.55</v>
      </c>
      <c r="AB172" s="66">
        <f t="shared" si="40"/>
        <v>45</v>
      </c>
      <c r="AC172" s="28">
        <f t="shared" si="42"/>
        <v>1772.3486099490644</v>
      </c>
      <c r="AF172" s="28">
        <f>Q172-'2020 Metered Customers'!Q172</f>
        <v>7</v>
      </c>
      <c r="AG172" s="28">
        <f>R172-'2020 Metered Customers'!R172</f>
        <v>7</v>
      </c>
      <c r="AH172" s="28">
        <f>S172-'2020 Metered Customers'!S172</f>
        <v>7</v>
      </c>
      <c r="AI172" s="28">
        <f>T172-'2020 Metered Customers'!T172</f>
        <v>7</v>
      </c>
      <c r="AJ172" s="28">
        <f>U172-'2020 Metered Customers'!U172</f>
        <v>7</v>
      </c>
      <c r="AK172" s="28">
        <f>V172-'2020 Metered Customers'!V172</f>
        <v>7</v>
      </c>
      <c r="AL172" s="28">
        <f>W172-'2020 Metered Customers'!W172</f>
        <v>226.55225109773414</v>
      </c>
      <c r="AM172" s="28">
        <f>X172-'2020 Metered Customers'!X172</f>
        <v>172.58225109773412</v>
      </c>
      <c r="AN172" s="28">
        <f>Y172-'2020 Metered Customers'!Y172</f>
        <v>71.510981765635592</v>
      </c>
      <c r="AO172" s="28">
        <f>Z172-'2020 Metered Customers'!Z172</f>
        <v>71.11512598796071</v>
      </c>
      <c r="AP172" s="28">
        <f>AA172-'2020 Metered Customers'!AA172</f>
        <v>15.969999999999999</v>
      </c>
      <c r="AQ172" s="28">
        <f>AB172-'2020 Metered Customers'!AB172</f>
        <v>7</v>
      </c>
    </row>
    <row r="173" spans="1:43" ht="15.4" x14ac:dyDescent="0.45">
      <c r="A173" s="4">
        <v>1</v>
      </c>
      <c r="B173" s="85">
        <v>433</v>
      </c>
      <c r="C173" s="91">
        <v>0</v>
      </c>
      <c r="D173" s="50" t="s">
        <v>32</v>
      </c>
      <c r="E173" s="5" t="s">
        <v>32</v>
      </c>
      <c r="F173" s="51" t="s">
        <v>32</v>
      </c>
      <c r="G173" s="5" t="s">
        <v>32</v>
      </c>
      <c r="H173" s="51">
        <v>2560</v>
      </c>
      <c r="I173" s="5">
        <v>10</v>
      </c>
      <c r="J173" s="51">
        <v>540</v>
      </c>
      <c r="K173" s="5">
        <v>970</v>
      </c>
      <c r="L173" s="51">
        <v>1780</v>
      </c>
      <c r="M173" s="5">
        <v>30</v>
      </c>
      <c r="N173" s="51">
        <v>510</v>
      </c>
      <c r="O173" s="7" t="s">
        <v>32</v>
      </c>
      <c r="Q173" s="65">
        <f t="shared" si="30"/>
        <v>45</v>
      </c>
      <c r="R173" s="36">
        <f t="shared" si="31"/>
        <v>45</v>
      </c>
      <c r="S173" s="36">
        <f t="shared" si="32"/>
        <v>45</v>
      </c>
      <c r="T173" s="36">
        <f t="shared" si="33"/>
        <v>45</v>
      </c>
      <c r="U173" s="36">
        <f t="shared" si="41"/>
        <v>56.519999999999996</v>
      </c>
      <c r="V173" s="36">
        <f t="shared" si="34"/>
        <v>45.045000000000002</v>
      </c>
      <c r="W173" s="36">
        <f t="shared" si="35"/>
        <v>47.43</v>
      </c>
      <c r="X173" s="36">
        <f t="shared" si="36"/>
        <v>49.365000000000002</v>
      </c>
      <c r="Y173" s="36">
        <f t="shared" si="37"/>
        <v>53.01</v>
      </c>
      <c r="Z173" s="36">
        <f t="shared" si="38"/>
        <v>45.134999999999998</v>
      </c>
      <c r="AA173" s="36">
        <f t="shared" si="39"/>
        <v>47.295000000000002</v>
      </c>
      <c r="AB173" s="66">
        <f t="shared" si="40"/>
        <v>45</v>
      </c>
      <c r="AC173" s="28">
        <f t="shared" si="42"/>
        <v>568.79999999999995</v>
      </c>
      <c r="AF173" s="28">
        <f>Q173-'2020 Metered Customers'!Q173</f>
        <v>7</v>
      </c>
      <c r="AG173" s="28">
        <f>R173-'2020 Metered Customers'!R173</f>
        <v>7</v>
      </c>
      <c r="AH173" s="28">
        <f>S173-'2020 Metered Customers'!S173</f>
        <v>7</v>
      </c>
      <c r="AI173" s="28">
        <f>T173-'2020 Metered Customers'!T173</f>
        <v>7</v>
      </c>
      <c r="AJ173" s="28">
        <f>U173-'2020 Metered Customers'!U173</f>
        <v>12.887999999999998</v>
      </c>
      <c r="AK173" s="28">
        <f>V173-'2020 Metered Customers'!V173</f>
        <v>7.0230000000000032</v>
      </c>
      <c r="AL173" s="28">
        <f>W173-'2020 Metered Customers'!W173</f>
        <v>8.2419999999999973</v>
      </c>
      <c r="AM173" s="28">
        <f>X173-'2020 Metered Customers'!X173</f>
        <v>9.2310000000000016</v>
      </c>
      <c r="AN173" s="28">
        <f>Y173-'2020 Metered Customers'!Y173</f>
        <v>11.094000000000001</v>
      </c>
      <c r="AO173" s="28">
        <f>Z173-'2020 Metered Customers'!Z173</f>
        <v>7.0689999999999955</v>
      </c>
      <c r="AP173" s="28">
        <f>AA173-'2020 Metered Customers'!AA173</f>
        <v>8.1730000000000018</v>
      </c>
      <c r="AQ173" s="28">
        <f>AB173-'2020 Metered Customers'!AB173</f>
        <v>7</v>
      </c>
    </row>
    <row r="174" spans="1:43" ht="15.4" x14ac:dyDescent="0.45">
      <c r="A174" s="4">
        <v>1</v>
      </c>
      <c r="B174" s="85">
        <v>434</v>
      </c>
      <c r="C174" s="91">
        <v>0</v>
      </c>
      <c r="D174" s="50" t="s">
        <v>32</v>
      </c>
      <c r="E174" s="5" t="s">
        <v>32</v>
      </c>
      <c r="F174" s="51" t="s">
        <v>32</v>
      </c>
      <c r="G174" s="5" t="s">
        <v>32</v>
      </c>
      <c r="H174" s="51">
        <v>20430</v>
      </c>
      <c r="I174" s="5">
        <v>6180</v>
      </c>
      <c r="J174" s="51">
        <v>1190</v>
      </c>
      <c r="K174" s="5">
        <v>870</v>
      </c>
      <c r="L174" s="51">
        <v>1010</v>
      </c>
      <c r="M174" s="5">
        <v>1020</v>
      </c>
      <c r="N174" s="51">
        <v>1930</v>
      </c>
      <c r="O174" s="7" t="s">
        <v>32</v>
      </c>
      <c r="Q174" s="65">
        <f t="shared" si="30"/>
        <v>45</v>
      </c>
      <c r="R174" s="36">
        <f t="shared" si="31"/>
        <v>45</v>
      </c>
      <c r="S174" s="36">
        <f t="shared" si="32"/>
        <v>45</v>
      </c>
      <c r="T174" s="36">
        <f t="shared" si="33"/>
        <v>45</v>
      </c>
      <c r="U174" s="36">
        <f t="shared" si="41"/>
        <v>136.935</v>
      </c>
      <c r="V174" s="36">
        <f t="shared" si="34"/>
        <v>77.245098176563559</v>
      </c>
      <c r="W174" s="36">
        <f t="shared" si="35"/>
        <v>50.354999999999997</v>
      </c>
      <c r="X174" s="36">
        <f t="shared" si="36"/>
        <v>48.914999999999999</v>
      </c>
      <c r="Y174" s="36">
        <f t="shared" si="37"/>
        <v>49.545000000000002</v>
      </c>
      <c r="Z174" s="36">
        <f t="shared" si="38"/>
        <v>49.59</v>
      </c>
      <c r="AA174" s="36">
        <f t="shared" si="39"/>
        <v>53.685000000000002</v>
      </c>
      <c r="AB174" s="66">
        <f t="shared" si="40"/>
        <v>45</v>
      </c>
      <c r="AC174" s="28">
        <f t="shared" si="42"/>
        <v>691.27009817656358</v>
      </c>
      <c r="AF174" s="28">
        <f>Q174-'2020 Metered Customers'!Q174</f>
        <v>7</v>
      </c>
      <c r="AG174" s="28">
        <f>R174-'2020 Metered Customers'!R174</f>
        <v>7</v>
      </c>
      <c r="AH174" s="28">
        <f>S174-'2020 Metered Customers'!S174</f>
        <v>7</v>
      </c>
      <c r="AI174" s="28">
        <f>T174-'2020 Metered Customers'!T174</f>
        <v>7</v>
      </c>
      <c r="AJ174" s="28">
        <f>U174-'2020 Metered Customers'!U174</f>
        <v>53.989000000000004</v>
      </c>
      <c r="AK174" s="28">
        <f>V174-'2020 Metered Customers'!V174</f>
        <v>25.649098176563555</v>
      </c>
      <c r="AL174" s="28">
        <f>W174-'2020 Metered Customers'!W174</f>
        <v>9.7369999999999948</v>
      </c>
      <c r="AM174" s="28">
        <f>X174-'2020 Metered Customers'!X174</f>
        <v>9.0009999999999977</v>
      </c>
      <c r="AN174" s="28">
        <f>Y174-'2020 Metered Customers'!Y174</f>
        <v>9.3230000000000004</v>
      </c>
      <c r="AO174" s="28">
        <f>Z174-'2020 Metered Customers'!Z174</f>
        <v>9.3460000000000036</v>
      </c>
      <c r="AP174" s="28">
        <f>AA174-'2020 Metered Customers'!AA174</f>
        <v>11.439</v>
      </c>
      <c r="AQ174" s="28">
        <f>AB174-'2020 Metered Customers'!AB174</f>
        <v>7</v>
      </c>
    </row>
    <row r="175" spans="1:43" ht="15.4" x14ac:dyDescent="0.45">
      <c r="A175" s="4">
        <v>1</v>
      </c>
      <c r="B175" s="85">
        <v>455</v>
      </c>
      <c r="C175" s="91">
        <v>0</v>
      </c>
      <c r="D175" s="50" t="s">
        <v>32</v>
      </c>
      <c r="E175" s="5" t="s">
        <v>32</v>
      </c>
      <c r="F175" s="51" t="s">
        <v>32</v>
      </c>
      <c r="G175" s="5" t="s">
        <v>32</v>
      </c>
      <c r="H175" s="51">
        <v>8820</v>
      </c>
      <c r="I175" s="5">
        <v>12850</v>
      </c>
      <c r="J175" s="51">
        <v>23870</v>
      </c>
      <c r="K175" s="5">
        <v>34620</v>
      </c>
      <c r="L175" s="51">
        <v>52790</v>
      </c>
      <c r="M175" s="5">
        <v>38940</v>
      </c>
      <c r="N175" s="51">
        <v>23370</v>
      </c>
      <c r="O175" s="7" t="s">
        <v>32</v>
      </c>
      <c r="Q175" s="65">
        <f t="shared" si="30"/>
        <v>45</v>
      </c>
      <c r="R175" s="36">
        <f t="shared" si="31"/>
        <v>45</v>
      </c>
      <c r="S175" s="36">
        <f t="shared" si="32"/>
        <v>45</v>
      </c>
      <c r="T175" s="36">
        <f t="shared" si="33"/>
        <v>45</v>
      </c>
      <c r="U175" s="36">
        <f t="shared" si="41"/>
        <v>84.69</v>
      </c>
      <c r="V175" s="36">
        <f t="shared" si="34"/>
        <v>132.3296785474779</v>
      </c>
      <c r="W175" s="36">
        <f t="shared" si="35"/>
        <v>233.5612510977341</v>
      </c>
      <c r="X175" s="36">
        <f t="shared" si="36"/>
        <v>341.06125109773416</v>
      </c>
      <c r="Y175" s="36">
        <f t="shared" si="37"/>
        <v>522.76125109773409</v>
      </c>
      <c r="Z175" s="36">
        <f t="shared" si="38"/>
        <v>384.26125109773409</v>
      </c>
      <c r="AA175" s="36">
        <f t="shared" si="39"/>
        <v>228.5612510977341</v>
      </c>
      <c r="AB175" s="66">
        <f t="shared" si="40"/>
        <v>45</v>
      </c>
      <c r="AC175" s="28">
        <f t="shared" si="42"/>
        <v>2152.2259340361484</v>
      </c>
      <c r="AF175" s="28">
        <f>Q175-'2020 Metered Customers'!Q175</f>
        <v>7</v>
      </c>
      <c r="AG175" s="28">
        <f>R175-'2020 Metered Customers'!R175</f>
        <v>7</v>
      </c>
      <c r="AH175" s="28">
        <f>S175-'2020 Metered Customers'!S175</f>
        <v>7</v>
      </c>
      <c r="AI175" s="28">
        <f>T175-'2020 Metered Customers'!T175</f>
        <v>7</v>
      </c>
      <c r="AJ175" s="28">
        <f>U175-'2020 Metered Customers'!U175</f>
        <v>27.285999999999994</v>
      </c>
      <c r="AK175" s="28">
        <f>V175-'2020 Metered Customers'!V175</f>
        <v>55.874678547477899</v>
      </c>
      <c r="AL175" s="28">
        <f>W175-'2020 Metered Customers'!W175</f>
        <v>109.72025109773409</v>
      </c>
      <c r="AM175" s="28">
        <f>X175-'2020 Metered Customers'!X175</f>
        <v>150.27465109773416</v>
      </c>
      <c r="AN175" s="28">
        <f>Y175-'2020 Metered Customers'!Y175</f>
        <v>196.97155109773411</v>
      </c>
      <c r="AO175" s="28">
        <f>Z175-'2020 Metered Customers'!Z175</f>
        <v>161.3770510977341</v>
      </c>
      <c r="AP175" s="28">
        <f>AA175-'2020 Metered Customers'!AA175</f>
        <v>106.8702510977341</v>
      </c>
      <c r="AQ175" s="28">
        <f>AB175-'2020 Metered Customers'!AB175</f>
        <v>7</v>
      </c>
    </row>
    <row r="176" spans="1:43" ht="15.4" x14ac:dyDescent="0.45">
      <c r="A176" s="4">
        <v>1</v>
      </c>
      <c r="B176" s="85">
        <v>456</v>
      </c>
      <c r="C176" s="91">
        <v>0</v>
      </c>
      <c r="D176" s="50" t="s">
        <v>32</v>
      </c>
      <c r="E176" s="5" t="s">
        <v>32</v>
      </c>
      <c r="F176" s="51" t="s">
        <v>32</v>
      </c>
      <c r="G176" s="5" t="s">
        <v>32</v>
      </c>
      <c r="H176" s="51">
        <v>24440</v>
      </c>
      <c r="I176" s="5">
        <v>5660</v>
      </c>
      <c r="J176" s="51">
        <v>21160</v>
      </c>
      <c r="K176" s="5">
        <v>13330</v>
      </c>
      <c r="L176" s="51">
        <v>13530</v>
      </c>
      <c r="M176" s="5">
        <v>13880</v>
      </c>
      <c r="N176" s="51">
        <v>6610</v>
      </c>
      <c r="O176" s="7" t="s">
        <v>32</v>
      </c>
      <c r="Q176" s="65">
        <f t="shared" si="30"/>
        <v>45</v>
      </c>
      <c r="R176" s="36">
        <f t="shared" si="31"/>
        <v>45</v>
      </c>
      <c r="S176" s="36">
        <f t="shared" si="32"/>
        <v>45</v>
      </c>
      <c r="T176" s="36">
        <f t="shared" si="33"/>
        <v>45</v>
      </c>
      <c r="U176" s="36">
        <f t="shared" si="41"/>
        <v>154.98000000000002</v>
      </c>
      <c r="V176" s="36">
        <f t="shared" si="34"/>
        <v>72.950648132654194</v>
      </c>
      <c r="W176" s="36">
        <f t="shared" si="35"/>
        <v>206.46125109773411</v>
      </c>
      <c r="X176" s="36">
        <f t="shared" si="36"/>
        <v>136.29378628031733</v>
      </c>
      <c r="Y176" s="36">
        <f t="shared" si="37"/>
        <v>137.94549783566708</v>
      </c>
      <c r="Z176" s="36">
        <f t="shared" si="38"/>
        <v>140.83599305752915</v>
      </c>
      <c r="AA176" s="36">
        <f t="shared" si="39"/>
        <v>80.796278020565538</v>
      </c>
      <c r="AB176" s="66">
        <f t="shared" si="40"/>
        <v>45</v>
      </c>
      <c r="AC176" s="28">
        <f t="shared" si="42"/>
        <v>1155.2634544244675</v>
      </c>
      <c r="AF176" s="28">
        <f>Q176-'2020 Metered Customers'!Q176</f>
        <v>7</v>
      </c>
      <c r="AG176" s="28">
        <f>R176-'2020 Metered Customers'!R176</f>
        <v>7</v>
      </c>
      <c r="AH176" s="28">
        <f>S176-'2020 Metered Customers'!S176</f>
        <v>7</v>
      </c>
      <c r="AI176" s="28">
        <f>T176-'2020 Metered Customers'!T176</f>
        <v>7</v>
      </c>
      <c r="AJ176" s="28">
        <f>U176-'2020 Metered Customers'!U176</f>
        <v>63.212000000000018</v>
      </c>
      <c r="AK176" s="28">
        <f>V176-'2020 Metered Customers'!V176</f>
        <v>22.498648132654196</v>
      </c>
      <c r="AL176" s="28">
        <f>W176-'2020 Metered Customers'!W176</f>
        <v>94.273251097734104</v>
      </c>
      <c r="AM176" s="28">
        <f>X176-'2020 Metered Customers'!X176</f>
        <v>57.774786280317329</v>
      </c>
      <c r="AN176" s="28">
        <f>Y176-'2020 Metered Customers'!Y176</f>
        <v>58.566497835667079</v>
      </c>
      <c r="AO176" s="28">
        <f>Z176-'2020 Metered Customers'!Z176</f>
        <v>59.951993057529151</v>
      </c>
      <c r="AP176" s="28">
        <f>AA176-'2020 Metered Customers'!AA176</f>
        <v>28.254278020565536</v>
      </c>
      <c r="AQ176" s="28">
        <f>AB176-'2020 Metered Customers'!AB176</f>
        <v>7</v>
      </c>
    </row>
    <row r="177" spans="1:43" ht="15.4" x14ac:dyDescent="0.45">
      <c r="A177" s="4">
        <v>1</v>
      </c>
      <c r="B177" s="85">
        <v>457</v>
      </c>
      <c r="C177" s="91">
        <v>0</v>
      </c>
      <c r="D177" s="50" t="s">
        <v>32</v>
      </c>
      <c r="E177" s="5" t="s">
        <v>32</v>
      </c>
      <c r="F177" s="51" t="s">
        <v>32</v>
      </c>
      <c r="G177" s="5" t="s">
        <v>32</v>
      </c>
      <c r="H177" s="51">
        <v>2130</v>
      </c>
      <c r="I177" s="5">
        <v>80</v>
      </c>
      <c r="J177" s="51">
        <v>4160</v>
      </c>
      <c r="K177" s="5">
        <v>12810</v>
      </c>
      <c r="L177" s="51">
        <v>30670</v>
      </c>
      <c r="M177" s="5">
        <v>5390</v>
      </c>
      <c r="N177" s="51">
        <v>5410</v>
      </c>
      <c r="O177" s="7" t="s">
        <v>32</v>
      </c>
      <c r="Q177" s="65">
        <f t="shared" si="30"/>
        <v>45</v>
      </c>
      <c r="R177" s="36">
        <f t="shared" si="31"/>
        <v>45</v>
      </c>
      <c r="S177" s="36">
        <f t="shared" si="32"/>
        <v>45</v>
      </c>
      <c r="T177" s="36">
        <f t="shared" si="33"/>
        <v>45</v>
      </c>
      <c r="U177" s="36">
        <f t="shared" si="41"/>
        <v>54.585000000000001</v>
      </c>
      <c r="V177" s="36">
        <f t="shared" si="34"/>
        <v>45.36</v>
      </c>
      <c r="W177" s="36">
        <f t="shared" si="35"/>
        <v>63.72</v>
      </c>
      <c r="X177" s="36">
        <f t="shared" si="36"/>
        <v>131.99933623640794</v>
      </c>
      <c r="Y177" s="36">
        <f t="shared" si="37"/>
        <v>301.5612510977341</v>
      </c>
      <c r="Z177" s="36">
        <f t="shared" si="38"/>
        <v>70.720837532932023</v>
      </c>
      <c r="AA177" s="36">
        <f t="shared" si="39"/>
        <v>70.886008688467001</v>
      </c>
      <c r="AB177" s="66">
        <f t="shared" si="40"/>
        <v>45</v>
      </c>
      <c r="AC177" s="28">
        <f t="shared" si="42"/>
        <v>963.832433555541</v>
      </c>
      <c r="AF177" s="28">
        <f>Q177-'2020 Metered Customers'!Q177</f>
        <v>7</v>
      </c>
      <c r="AG177" s="28">
        <f>R177-'2020 Metered Customers'!R177</f>
        <v>7</v>
      </c>
      <c r="AH177" s="28">
        <f>S177-'2020 Metered Customers'!S177</f>
        <v>7</v>
      </c>
      <c r="AI177" s="28">
        <f>T177-'2020 Metered Customers'!T177</f>
        <v>7</v>
      </c>
      <c r="AJ177" s="28">
        <f>U177-'2020 Metered Customers'!U177</f>
        <v>11.899000000000001</v>
      </c>
      <c r="AK177" s="28">
        <f>V177-'2020 Metered Customers'!V177</f>
        <v>7.1839999999999975</v>
      </c>
      <c r="AL177" s="28">
        <f>W177-'2020 Metered Customers'!W177</f>
        <v>16.567999999999998</v>
      </c>
      <c r="AM177" s="28">
        <f>X177-'2020 Metered Customers'!X177</f>
        <v>55.71633623640794</v>
      </c>
      <c r="AN177" s="28">
        <f>Y177-'2020 Metered Customers'!Y177</f>
        <v>140.12315109773411</v>
      </c>
      <c r="AO177" s="28">
        <f>Z177-'2020 Metered Customers'!Z177</f>
        <v>20.862837532932019</v>
      </c>
      <c r="AP177" s="28">
        <f>AA177-'2020 Metered Customers'!AA177</f>
        <v>20.984008688467</v>
      </c>
      <c r="AQ177" s="28">
        <f>AB177-'2020 Metered Customers'!AB177</f>
        <v>7</v>
      </c>
    </row>
    <row r="178" spans="1:43" ht="15.4" x14ac:dyDescent="0.45">
      <c r="A178" s="4">
        <v>1</v>
      </c>
      <c r="B178" s="85">
        <v>458</v>
      </c>
      <c r="C178" s="91">
        <v>0</v>
      </c>
      <c r="D178" s="50" t="s">
        <v>32</v>
      </c>
      <c r="E178" s="5" t="s">
        <v>32</v>
      </c>
      <c r="F178" s="51" t="s">
        <v>32</v>
      </c>
      <c r="G178" s="5" t="s">
        <v>32</v>
      </c>
      <c r="H178" s="51">
        <v>9520</v>
      </c>
      <c r="I178" s="5">
        <v>1620</v>
      </c>
      <c r="J178" s="51">
        <v>2700</v>
      </c>
      <c r="K178" s="5">
        <v>2480</v>
      </c>
      <c r="L178" s="51">
        <v>4430</v>
      </c>
      <c r="M178" s="5">
        <v>5470</v>
      </c>
      <c r="N178" s="51">
        <v>2510</v>
      </c>
      <c r="O178" s="7" t="s">
        <v>32</v>
      </c>
      <c r="Q178" s="65">
        <f t="shared" si="30"/>
        <v>45</v>
      </c>
      <c r="R178" s="36">
        <f t="shared" si="31"/>
        <v>45</v>
      </c>
      <c r="S178" s="36">
        <f t="shared" si="32"/>
        <v>45</v>
      </c>
      <c r="T178" s="36">
        <f t="shared" si="33"/>
        <v>45</v>
      </c>
      <c r="U178" s="36">
        <f t="shared" si="41"/>
        <v>87.84</v>
      </c>
      <c r="V178" s="36">
        <f t="shared" si="34"/>
        <v>52.29</v>
      </c>
      <c r="W178" s="36">
        <f t="shared" si="35"/>
        <v>57.15</v>
      </c>
      <c r="X178" s="36">
        <f t="shared" si="36"/>
        <v>56.16</v>
      </c>
      <c r="Y178" s="36">
        <f t="shared" si="37"/>
        <v>64.935000000000002</v>
      </c>
      <c r="Z178" s="36">
        <f t="shared" si="38"/>
        <v>71.38152215507192</v>
      </c>
      <c r="AA178" s="36">
        <f t="shared" si="39"/>
        <v>56.295000000000002</v>
      </c>
      <c r="AB178" s="66">
        <f t="shared" si="40"/>
        <v>45</v>
      </c>
      <c r="AC178" s="28">
        <f t="shared" si="42"/>
        <v>671.05152215507189</v>
      </c>
      <c r="AF178" s="28">
        <f>Q178-'2020 Metered Customers'!Q178</f>
        <v>7</v>
      </c>
      <c r="AG178" s="28">
        <f>R178-'2020 Metered Customers'!R178</f>
        <v>7</v>
      </c>
      <c r="AH178" s="28">
        <f>S178-'2020 Metered Customers'!S178</f>
        <v>7</v>
      </c>
      <c r="AI178" s="28">
        <f>T178-'2020 Metered Customers'!T178</f>
        <v>7</v>
      </c>
      <c r="AJ178" s="28">
        <f>U178-'2020 Metered Customers'!U178</f>
        <v>28.896000000000001</v>
      </c>
      <c r="AK178" s="28">
        <f>V178-'2020 Metered Customers'!V178</f>
        <v>10.725999999999999</v>
      </c>
      <c r="AL178" s="28">
        <f>W178-'2020 Metered Customers'!W178</f>
        <v>13.21</v>
      </c>
      <c r="AM178" s="28">
        <f>X178-'2020 Metered Customers'!X178</f>
        <v>12.703999999999994</v>
      </c>
      <c r="AN178" s="28">
        <f>Y178-'2020 Metered Customers'!Y178</f>
        <v>17.189</v>
      </c>
      <c r="AO178" s="28">
        <f>Z178-'2020 Metered Customers'!Z178</f>
        <v>21.347522155071921</v>
      </c>
      <c r="AP178" s="28">
        <f>AA178-'2020 Metered Customers'!AA178</f>
        <v>12.773000000000003</v>
      </c>
      <c r="AQ178" s="28">
        <f>AB178-'2020 Metered Customers'!AB178</f>
        <v>7</v>
      </c>
    </row>
    <row r="179" spans="1:43" ht="15.4" x14ac:dyDescent="0.45">
      <c r="A179" s="4">
        <v>1</v>
      </c>
      <c r="B179" s="85">
        <v>459</v>
      </c>
      <c r="C179" s="91">
        <v>0</v>
      </c>
      <c r="D179" s="50" t="s">
        <v>32</v>
      </c>
      <c r="E179" s="5" t="s">
        <v>32</v>
      </c>
      <c r="F179" s="51" t="s">
        <v>32</v>
      </c>
      <c r="G179" s="5" t="s">
        <v>32</v>
      </c>
      <c r="H179" s="51">
        <v>9160</v>
      </c>
      <c r="I179" s="5">
        <v>23460</v>
      </c>
      <c r="J179" s="51">
        <v>22210</v>
      </c>
      <c r="K179" s="5">
        <v>16470</v>
      </c>
      <c r="L179" s="51">
        <v>28540</v>
      </c>
      <c r="M179" s="5">
        <v>22220</v>
      </c>
      <c r="N179" s="51">
        <v>20720</v>
      </c>
      <c r="O179" s="7" t="s">
        <v>32</v>
      </c>
      <c r="Q179" s="65">
        <f t="shared" si="30"/>
        <v>45</v>
      </c>
      <c r="R179" s="36">
        <f t="shared" si="31"/>
        <v>45</v>
      </c>
      <c r="S179" s="36">
        <f t="shared" si="32"/>
        <v>45</v>
      </c>
      <c r="T179" s="36">
        <f t="shared" si="33"/>
        <v>45</v>
      </c>
      <c r="U179" s="36">
        <f t="shared" si="41"/>
        <v>86.22</v>
      </c>
      <c r="V179" s="36">
        <f t="shared" si="34"/>
        <v>229.46125109773411</v>
      </c>
      <c r="W179" s="36">
        <f t="shared" si="35"/>
        <v>216.96125109773411</v>
      </c>
      <c r="X179" s="36">
        <f t="shared" si="36"/>
        <v>162.2256576993085</v>
      </c>
      <c r="Y179" s="36">
        <f t="shared" si="37"/>
        <v>280.26125109773409</v>
      </c>
      <c r="Z179" s="36">
        <f t="shared" si="38"/>
        <v>217.0612510977341</v>
      </c>
      <c r="AA179" s="36">
        <f t="shared" si="39"/>
        <v>202.0612510977341</v>
      </c>
      <c r="AB179" s="66">
        <f t="shared" si="40"/>
        <v>45</v>
      </c>
      <c r="AC179" s="28">
        <f t="shared" si="42"/>
        <v>1619.2519131879792</v>
      </c>
      <c r="AF179" s="28">
        <f>Q179-'2020 Metered Customers'!Q179</f>
        <v>7</v>
      </c>
      <c r="AG179" s="28">
        <f>R179-'2020 Metered Customers'!R179</f>
        <v>7</v>
      </c>
      <c r="AH179" s="28">
        <f>S179-'2020 Metered Customers'!S179</f>
        <v>7</v>
      </c>
      <c r="AI179" s="28">
        <f>T179-'2020 Metered Customers'!T179</f>
        <v>7</v>
      </c>
      <c r="AJ179" s="28">
        <f>U179-'2020 Metered Customers'!U179</f>
        <v>28.067999999999998</v>
      </c>
      <c r="AK179" s="28">
        <f>V179-'2020 Metered Customers'!V179</f>
        <v>107.3832510977341</v>
      </c>
      <c r="AL179" s="28">
        <f>W179-'2020 Metered Customers'!W179</f>
        <v>100.2582510977341</v>
      </c>
      <c r="AM179" s="28">
        <f>X179-'2020 Metered Customers'!X179</f>
        <v>70.204657699308498</v>
      </c>
      <c r="AN179" s="28">
        <f>Y179-'2020 Metered Customers'!Y179</f>
        <v>134.64905109773409</v>
      </c>
      <c r="AO179" s="28">
        <f>Z179-'2020 Metered Customers'!Z179</f>
        <v>100.31525109773409</v>
      </c>
      <c r="AP179" s="28">
        <f>AA179-'2020 Metered Customers'!AA179</f>
        <v>91.765251097734108</v>
      </c>
      <c r="AQ179" s="28">
        <f>AB179-'2020 Metered Customers'!AB179</f>
        <v>7</v>
      </c>
    </row>
    <row r="180" spans="1:43" ht="15.4" x14ac:dyDescent="0.45">
      <c r="A180" s="4">
        <v>1</v>
      </c>
      <c r="B180" s="85">
        <v>460</v>
      </c>
      <c r="C180" s="91">
        <v>0</v>
      </c>
      <c r="D180" s="50" t="s">
        <v>32</v>
      </c>
      <c r="E180" s="5" t="s">
        <v>32</v>
      </c>
      <c r="F180" s="51" t="s">
        <v>32</v>
      </c>
      <c r="G180" s="5" t="s">
        <v>32</v>
      </c>
      <c r="H180" s="51">
        <v>23980</v>
      </c>
      <c r="I180" s="5">
        <v>8350</v>
      </c>
      <c r="J180" s="51">
        <v>17970</v>
      </c>
      <c r="K180" s="5">
        <v>17120</v>
      </c>
      <c r="L180" s="51">
        <v>19360</v>
      </c>
      <c r="M180" s="5">
        <v>17740</v>
      </c>
      <c r="N180" s="51">
        <v>11360</v>
      </c>
      <c r="O180" s="7" t="s">
        <v>32</v>
      </c>
      <c r="Q180" s="65">
        <f t="shared" si="30"/>
        <v>45</v>
      </c>
      <c r="R180" s="36">
        <f t="shared" si="31"/>
        <v>45</v>
      </c>
      <c r="S180" s="36">
        <f t="shared" si="32"/>
        <v>45</v>
      </c>
      <c r="T180" s="36">
        <f t="shared" si="33"/>
        <v>45</v>
      </c>
      <c r="U180" s="36">
        <f t="shared" si="41"/>
        <v>152.91</v>
      </c>
      <c r="V180" s="36">
        <f t="shared" si="34"/>
        <v>95.166168552108417</v>
      </c>
      <c r="W180" s="36">
        <f t="shared" si="35"/>
        <v>174.61349436443166</v>
      </c>
      <c r="X180" s="36">
        <f t="shared" si="36"/>
        <v>167.5937202541952</v>
      </c>
      <c r="Y180" s="36">
        <f t="shared" si="37"/>
        <v>188.46125109773411</v>
      </c>
      <c r="Z180" s="36">
        <f t="shared" si="38"/>
        <v>172.71402607577943</v>
      </c>
      <c r="AA180" s="36">
        <f t="shared" si="39"/>
        <v>120.02442746012224</v>
      </c>
      <c r="AB180" s="66">
        <f t="shared" si="40"/>
        <v>45</v>
      </c>
      <c r="AC180" s="28">
        <f t="shared" si="42"/>
        <v>1296.4830878043711</v>
      </c>
      <c r="AF180" s="28">
        <f>Q180-'2020 Metered Customers'!Q180</f>
        <v>7</v>
      </c>
      <c r="AG180" s="28">
        <f>R180-'2020 Metered Customers'!R180</f>
        <v>7</v>
      </c>
      <c r="AH180" s="28">
        <f>S180-'2020 Metered Customers'!S180</f>
        <v>7</v>
      </c>
      <c r="AI180" s="28">
        <f>T180-'2020 Metered Customers'!T180</f>
        <v>7</v>
      </c>
      <c r="AJ180" s="28">
        <f>U180-'2020 Metered Customers'!U180</f>
        <v>62.153999999999996</v>
      </c>
      <c r="AK180" s="28">
        <f>V180-'2020 Metered Customers'!V180</f>
        <v>38.061168552108413</v>
      </c>
      <c r="AL180" s="28">
        <f>W180-'2020 Metered Customers'!W180</f>
        <v>76.142494364431656</v>
      </c>
      <c r="AM180" s="28">
        <f>X180-'2020 Metered Customers'!X180</f>
        <v>72.777720254195202</v>
      </c>
      <c r="AN180" s="28">
        <f>Y180-'2020 Metered Customers'!Y180</f>
        <v>84.013251097734098</v>
      </c>
      <c r="AO180" s="28">
        <f>Z180-'2020 Metered Customers'!Z180</f>
        <v>75.23202607577943</v>
      </c>
      <c r="AP180" s="28">
        <f>AA180-'2020 Metered Customers'!AA180</f>
        <v>49.976427460122238</v>
      </c>
      <c r="AQ180" s="28">
        <f>AB180-'2020 Metered Customers'!AB180</f>
        <v>7</v>
      </c>
    </row>
    <row r="181" spans="1:43" ht="15.4" x14ac:dyDescent="0.45">
      <c r="A181" s="4">
        <v>1</v>
      </c>
      <c r="B181" s="85">
        <v>461</v>
      </c>
      <c r="C181" s="91">
        <v>0</v>
      </c>
      <c r="D181" s="50" t="s">
        <v>32</v>
      </c>
      <c r="E181" s="5" t="s">
        <v>32</v>
      </c>
      <c r="F181" s="51" t="s">
        <v>32</v>
      </c>
      <c r="G181" s="5" t="s">
        <v>32</v>
      </c>
      <c r="H181" s="51">
        <v>14050</v>
      </c>
      <c r="I181" s="5">
        <v>17150</v>
      </c>
      <c r="J181" s="51">
        <v>16690</v>
      </c>
      <c r="K181" s="5">
        <v>16140</v>
      </c>
      <c r="L181" s="51">
        <v>32590</v>
      </c>
      <c r="M181" s="5">
        <v>17750</v>
      </c>
      <c r="N181" s="51">
        <v>3800</v>
      </c>
      <c r="O181" s="7" t="s">
        <v>32</v>
      </c>
      <c r="Q181" s="65">
        <f t="shared" si="30"/>
        <v>45</v>
      </c>
      <c r="R181" s="36">
        <f t="shared" si="31"/>
        <v>45</v>
      </c>
      <c r="S181" s="36">
        <f t="shared" si="32"/>
        <v>45</v>
      </c>
      <c r="T181" s="36">
        <f t="shared" si="33"/>
        <v>45</v>
      </c>
      <c r="U181" s="36">
        <f t="shared" si="41"/>
        <v>108.22499999999999</v>
      </c>
      <c r="V181" s="36">
        <f t="shared" si="34"/>
        <v>167.84147698749769</v>
      </c>
      <c r="W181" s="36">
        <f t="shared" si="35"/>
        <v>164.04254041019323</v>
      </c>
      <c r="X181" s="36">
        <f t="shared" si="36"/>
        <v>159.50033363298138</v>
      </c>
      <c r="Y181" s="36">
        <f t="shared" si="37"/>
        <v>320.76125109773409</v>
      </c>
      <c r="Z181" s="36">
        <f t="shared" si="38"/>
        <v>172.79661165354693</v>
      </c>
      <c r="AA181" s="36">
        <f t="shared" si="39"/>
        <v>62.099999999999994</v>
      </c>
      <c r="AB181" s="66">
        <f t="shared" si="40"/>
        <v>45</v>
      </c>
      <c r="AC181" s="28">
        <f t="shared" si="42"/>
        <v>1380.2672137819534</v>
      </c>
      <c r="AF181" s="28">
        <f>Q181-'2020 Metered Customers'!Q181</f>
        <v>7</v>
      </c>
      <c r="AG181" s="28">
        <f>R181-'2020 Metered Customers'!R181</f>
        <v>7</v>
      </c>
      <c r="AH181" s="28">
        <f>S181-'2020 Metered Customers'!S181</f>
        <v>7</v>
      </c>
      <c r="AI181" s="28">
        <f>T181-'2020 Metered Customers'!T181</f>
        <v>7</v>
      </c>
      <c r="AJ181" s="28">
        <f>U181-'2020 Metered Customers'!U181</f>
        <v>39.314999999999998</v>
      </c>
      <c r="AK181" s="28">
        <f>V181-'2020 Metered Customers'!V181</f>
        <v>72.896476987497692</v>
      </c>
      <c r="AL181" s="28">
        <f>W181-'2020 Metered Customers'!W181</f>
        <v>71.075540410193227</v>
      </c>
      <c r="AM181" s="28">
        <f>X181-'2020 Metered Customers'!X181</f>
        <v>68.898333632981377</v>
      </c>
      <c r="AN181" s="28">
        <f>Y181-'2020 Metered Customers'!Y181</f>
        <v>145.05755109773409</v>
      </c>
      <c r="AO181" s="28">
        <f>Z181-'2020 Metered Customers'!Z181</f>
        <v>75.271611653546927</v>
      </c>
      <c r="AP181" s="28">
        <f>AA181-'2020 Metered Customers'!AA181</f>
        <v>15.739999999999995</v>
      </c>
      <c r="AQ181" s="28">
        <f>AB181-'2020 Metered Customers'!AB181</f>
        <v>7</v>
      </c>
    </row>
    <row r="182" spans="1:43" ht="15.4" x14ac:dyDescent="0.45">
      <c r="A182" s="4">
        <v>1</v>
      </c>
      <c r="B182" s="85">
        <v>462</v>
      </c>
      <c r="C182" s="91">
        <v>0</v>
      </c>
      <c r="D182" s="50" t="s">
        <v>32</v>
      </c>
      <c r="E182" s="5" t="s">
        <v>32</v>
      </c>
      <c r="F182" s="51" t="s">
        <v>32</v>
      </c>
      <c r="G182" s="5" t="s">
        <v>32</v>
      </c>
      <c r="H182" s="51">
        <v>58710</v>
      </c>
      <c r="I182" s="5">
        <v>8320</v>
      </c>
      <c r="J182" s="51">
        <v>13390</v>
      </c>
      <c r="K182" s="5">
        <v>8690</v>
      </c>
      <c r="L182" s="51">
        <v>16530</v>
      </c>
      <c r="M182" s="5">
        <v>13500</v>
      </c>
      <c r="N182" s="51">
        <v>3590</v>
      </c>
      <c r="O182" s="7" t="s">
        <v>32</v>
      </c>
      <c r="Q182" s="65">
        <f t="shared" si="30"/>
        <v>45</v>
      </c>
      <c r="R182" s="36">
        <f t="shared" si="31"/>
        <v>45</v>
      </c>
      <c r="S182" s="36">
        <f t="shared" si="32"/>
        <v>45</v>
      </c>
      <c r="T182" s="36">
        <f t="shared" si="33"/>
        <v>45</v>
      </c>
      <c r="U182" s="36">
        <f t="shared" si="41"/>
        <v>435.89598265420136</v>
      </c>
      <c r="V182" s="36">
        <f t="shared" si="34"/>
        <v>94.918411818805936</v>
      </c>
      <c r="W182" s="36">
        <f t="shared" si="35"/>
        <v>136.78929974692227</v>
      </c>
      <c r="X182" s="36">
        <f t="shared" si="36"/>
        <v>97.974078196202996</v>
      </c>
      <c r="Y182" s="36">
        <f t="shared" si="37"/>
        <v>162.7211711659134</v>
      </c>
      <c r="Z182" s="36">
        <f t="shared" si="38"/>
        <v>137.6977411023646</v>
      </c>
      <c r="AA182" s="36">
        <f t="shared" si="39"/>
        <v>61.155000000000001</v>
      </c>
      <c r="AB182" s="66">
        <f t="shared" si="40"/>
        <v>45</v>
      </c>
      <c r="AC182" s="28">
        <f t="shared" si="42"/>
        <v>1352.1516846844104</v>
      </c>
      <c r="AF182" s="28">
        <f>Q182-'2020 Metered Customers'!Q182</f>
        <v>7</v>
      </c>
      <c r="AG182" s="28">
        <f>R182-'2020 Metered Customers'!R182</f>
        <v>7</v>
      </c>
      <c r="AH182" s="28">
        <f>S182-'2020 Metered Customers'!S182</f>
        <v>7</v>
      </c>
      <c r="AI182" s="28">
        <f>T182-'2020 Metered Customers'!T182</f>
        <v>7</v>
      </c>
      <c r="AJ182" s="28">
        <f>U182-'2020 Metered Customers'!U182</f>
        <v>229.44298265420136</v>
      </c>
      <c r="AK182" s="28">
        <f>V182-'2020 Metered Customers'!V182</f>
        <v>37.942411818805937</v>
      </c>
      <c r="AL182" s="28">
        <f>W182-'2020 Metered Customers'!W182</f>
        <v>58.012299746922267</v>
      </c>
      <c r="AM182" s="28">
        <f>X182-'2020 Metered Customers'!X182</f>
        <v>39.407078196202995</v>
      </c>
      <c r="AN182" s="28">
        <f>Y182-'2020 Metered Customers'!Y182</f>
        <v>70.442171165913408</v>
      </c>
      <c r="AO182" s="28">
        <f>Z182-'2020 Metered Customers'!Z182</f>
        <v>58.447741102364603</v>
      </c>
      <c r="AP182" s="28">
        <f>AA182-'2020 Metered Customers'!AA182</f>
        <v>15.256999999999998</v>
      </c>
      <c r="AQ182" s="28">
        <f>AB182-'2020 Metered Customers'!AB182</f>
        <v>7</v>
      </c>
    </row>
    <row r="183" spans="1:43" ht="15.4" x14ac:dyDescent="0.45">
      <c r="A183" s="4">
        <v>1</v>
      </c>
      <c r="B183" s="85">
        <v>463</v>
      </c>
      <c r="C183" s="91">
        <v>0</v>
      </c>
      <c r="D183" s="50" t="s">
        <v>32</v>
      </c>
      <c r="E183" s="5" t="s">
        <v>32</v>
      </c>
      <c r="F183" s="51" t="s">
        <v>32</v>
      </c>
      <c r="G183" s="5" t="s">
        <v>32</v>
      </c>
      <c r="H183" s="51">
        <v>37170</v>
      </c>
      <c r="I183" s="5">
        <v>7020</v>
      </c>
      <c r="J183" s="51">
        <v>10700</v>
      </c>
      <c r="K183" s="5">
        <v>8860</v>
      </c>
      <c r="L183" s="51">
        <v>14550</v>
      </c>
      <c r="M183" s="5">
        <v>12860</v>
      </c>
      <c r="N183" s="51">
        <v>9430</v>
      </c>
      <c r="O183" s="7" t="s">
        <v>32</v>
      </c>
      <c r="Q183" s="65">
        <f t="shared" si="30"/>
        <v>45</v>
      </c>
      <c r="R183" s="36">
        <f t="shared" si="31"/>
        <v>45</v>
      </c>
      <c r="S183" s="36">
        <f t="shared" si="32"/>
        <v>45</v>
      </c>
      <c r="T183" s="36">
        <f t="shared" si="33"/>
        <v>45</v>
      </c>
      <c r="U183" s="36">
        <f t="shared" si="41"/>
        <v>258.00664814303263</v>
      </c>
      <c r="V183" s="36">
        <f t="shared" si="34"/>
        <v>84.182286709032525</v>
      </c>
      <c r="W183" s="36">
        <f t="shared" si="35"/>
        <v>114.57377932746803</v>
      </c>
      <c r="X183" s="36">
        <f t="shared" si="36"/>
        <v>99.378033018250278</v>
      </c>
      <c r="Y183" s="36">
        <f t="shared" si="37"/>
        <v>146.36922676795086</v>
      </c>
      <c r="Z183" s="36">
        <f t="shared" si="38"/>
        <v>132.4122641252454</v>
      </c>
      <c r="AA183" s="36">
        <f t="shared" si="39"/>
        <v>104.08541095099709</v>
      </c>
      <c r="AB183" s="66">
        <f t="shared" si="40"/>
        <v>45</v>
      </c>
      <c r="AC183" s="28">
        <f t="shared" si="42"/>
        <v>1164.0076490419767</v>
      </c>
      <c r="AF183" s="28">
        <f>Q183-'2020 Metered Customers'!Q183</f>
        <v>7</v>
      </c>
      <c r="AG183" s="28">
        <f>R183-'2020 Metered Customers'!R183</f>
        <v>7</v>
      </c>
      <c r="AH183" s="28">
        <f>S183-'2020 Metered Customers'!S183</f>
        <v>7</v>
      </c>
      <c r="AI183" s="28">
        <f>T183-'2020 Metered Customers'!T183</f>
        <v>7</v>
      </c>
      <c r="AJ183" s="28">
        <f>U183-'2020 Metered Customers'!U183</f>
        <v>138.23264814303263</v>
      </c>
      <c r="AK183" s="28">
        <f>V183-'2020 Metered Customers'!V183</f>
        <v>30.738286709032522</v>
      </c>
      <c r="AL183" s="28">
        <f>W183-'2020 Metered Customers'!W183</f>
        <v>47.363779327468023</v>
      </c>
      <c r="AM183" s="28">
        <f>X183-'2020 Metered Customers'!X183</f>
        <v>40.080033018250276</v>
      </c>
      <c r="AN183" s="28">
        <f>Y183-'2020 Metered Customers'!Y183</f>
        <v>62.604226767950863</v>
      </c>
      <c r="AO183" s="28">
        <f>Z183-'2020 Metered Customers'!Z183</f>
        <v>55.914264125245396</v>
      </c>
      <c r="AP183" s="28">
        <f>AA183-'2020 Metered Customers'!AA183</f>
        <v>42.336410950997085</v>
      </c>
      <c r="AQ183" s="28">
        <f>AB183-'2020 Metered Customers'!AB183</f>
        <v>7</v>
      </c>
    </row>
    <row r="184" spans="1:43" ht="15.4" x14ac:dyDescent="0.45">
      <c r="A184" s="4">
        <v>1</v>
      </c>
      <c r="B184" s="85">
        <v>464</v>
      </c>
      <c r="C184" s="91">
        <v>0</v>
      </c>
      <c r="D184" s="50" t="s">
        <v>32</v>
      </c>
      <c r="E184" s="5" t="s">
        <v>32</v>
      </c>
      <c r="F184" s="51" t="s">
        <v>32</v>
      </c>
      <c r="G184" s="5" t="s">
        <v>32</v>
      </c>
      <c r="H184" s="51">
        <v>27220</v>
      </c>
      <c r="I184" s="5">
        <v>18020</v>
      </c>
      <c r="J184" s="51">
        <v>17240</v>
      </c>
      <c r="K184" s="5">
        <v>18350</v>
      </c>
      <c r="L184" s="51">
        <v>36310</v>
      </c>
      <c r="M184" s="5">
        <v>42610</v>
      </c>
      <c r="N184" s="51">
        <v>11740</v>
      </c>
      <c r="O184" s="7" t="s">
        <v>32</v>
      </c>
      <c r="Q184" s="65">
        <f t="shared" si="30"/>
        <v>45</v>
      </c>
      <c r="R184" s="36">
        <f t="shared" si="31"/>
        <v>45</v>
      </c>
      <c r="S184" s="36">
        <f t="shared" si="32"/>
        <v>45</v>
      </c>
      <c r="T184" s="36">
        <f t="shared" si="33"/>
        <v>45</v>
      </c>
      <c r="U184" s="36">
        <f t="shared" si="41"/>
        <v>175.8339982643823</v>
      </c>
      <c r="V184" s="36">
        <f t="shared" si="34"/>
        <v>175.0612510977341</v>
      </c>
      <c r="W184" s="36">
        <f t="shared" si="35"/>
        <v>168.58474718740507</v>
      </c>
      <c r="X184" s="36">
        <f t="shared" si="36"/>
        <v>178.36125109773411</v>
      </c>
      <c r="Y184" s="36">
        <f t="shared" si="37"/>
        <v>357.96125109773413</v>
      </c>
      <c r="Z184" s="36">
        <f t="shared" si="38"/>
        <v>420.96125109773413</v>
      </c>
      <c r="AA184" s="36">
        <f t="shared" si="39"/>
        <v>123.16267941528676</v>
      </c>
      <c r="AB184" s="66">
        <f t="shared" si="40"/>
        <v>45</v>
      </c>
      <c r="AC184" s="28">
        <f t="shared" si="42"/>
        <v>1824.9264292580106</v>
      </c>
      <c r="AF184" s="28">
        <f>Q184-'2020 Metered Customers'!Q184</f>
        <v>7</v>
      </c>
      <c r="AG184" s="28">
        <f>R184-'2020 Metered Customers'!R184</f>
        <v>7</v>
      </c>
      <c r="AH184" s="28">
        <f>S184-'2020 Metered Customers'!S184</f>
        <v>7</v>
      </c>
      <c r="AI184" s="28">
        <f>T184-'2020 Metered Customers'!T184</f>
        <v>7</v>
      </c>
      <c r="AJ184" s="28">
        <f>U184-'2020 Metered Customers'!U184</f>
        <v>77.949998264382302</v>
      </c>
      <c r="AK184" s="28">
        <f>V184-'2020 Metered Customers'!V184</f>
        <v>76.375251097734093</v>
      </c>
      <c r="AL184" s="28">
        <f>W184-'2020 Metered Customers'!W184</f>
        <v>73.252747187405078</v>
      </c>
      <c r="AM184" s="28">
        <f>X184-'2020 Metered Customers'!X184</f>
        <v>78.256251097734122</v>
      </c>
      <c r="AN184" s="28">
        <f>Y184-'2020 Metered Customers'!Y184</f>
        <v>154.61795109773414</v>
      </c>
      <c r="AO184" s="28">
        <f>Z184-'2020 Metered Customers'!Z184</f>
        <v>170.80895109773417</v>
      </c>
      <c r="AP184" s="28">
        <f>AA184-'2020 Metered Customers'!AA184</f>
        <v>51.480679415286758</v>
      </c>
      <c r="AQ184" s="28">
        <f>AB184-'2020 Metered Customers'!AB184</f>
        <v>7</v>
      </c>
    </row>
    <row r="185" spans="1:43" ht="15.4" x14ac:dyDescent="0.45">
      <c r="A185" s="4">
        <v>1</v>
      </c>
      <c r="B185" s="85">
        <v>465</v>
      </c>
      <c r="C185" s="91">
        <v>0</v>
      </c>
      <c r="D185" s="50" t="s">
        <v>32</v>
      </c>
      <c r="E185" s="5" t="s">
        <v>32</v>
      </c>
      <c r="F185" s="51" t="s">
        <v>32</v>
      </c>
      <c r="G185" s="5" t="s">
        <v>32</v>
      </c>
      <c r="H185" s="51">
        <v>14370</v>
      </c>
      <c r="I185" s="5">
        <v>2750</v>
      </c>
      <c r="J185" s="51">
        <v>3750</v>
      </c>
      <c r="K185" s="5">
        <v>2190</v>
      </c>
      <c r="L185" s="51">
        <v>3270</v>
      </c>
      <c r="M185" s="5">
        <v>2690</v>
      </c>
      <c r="N185" s="51">
        <v>3020</v>
      </c>
      <c r="O185" s="7" t="s">
        <v>32</v>
      </c>
      <c r="Q185" s="65">
        <f t="shared" si="30"/>
        <v>45</v>
      </c>
      <c r="R185" s="36">
        <f t="shared" si="31"/>
        <v>45</v>
      </c>
      <c r="S185" s="36">
        <f t="shared" si="32"/>
        <v>45</v>
      </c>
      <c r="T185" s="36">
        <f t="shared" si="33"/>
        <v>45</v>
      </c>
      <c r="U185" s="36">
        <f t="shared" si="41"/>
        <v>109.66499999999999</v>
      </c>
      <c r="V185" s="36">
        <f t="shared" si="34"/>
        <v>57.375</v>
      </c>
      <c r="W185" s="36">
        <f t="shared" si="35"/>
        <v>61.875</v>
      </c>
      <c r="X185" s="36">
        <f t="shared" si="36"/>
        <v>54.855000000000004</v>
      </c>
      <c r="Y185" s="36">
        <f t="shared" si="37"/>
        <v>59.715000000000003</v>
      </c>
      <c r="Z185" s="36">
        <f t="shared" si="38"/>
        <v>57.105000000000004</v>
      </c>
      <c r="AA185" s="36">
        <f t="shared" si="39"/>
        <v>58.59</v>
      </c>
      <c r="AB185" s="66">
        <f t="shared" si="40"/>
        <v>45</v>
      </c>
      <c r="AC185" s="28">
        <f t="shared" si="42"/>
        <v>684.18000000000006</v>
      </c>
      <c r="AF185" s="28">
        <f>Q185-'2020 Metered Customers'!Q185</f>
        <v>7</v>
      </c>
      <c r="AG185" s="28">
        <f>R185-'2020 Metered Customers'!R185</f>
        <v>7</v>
      </c>
      <c r="AH185" s="28">
        <f>S185-'2020 Metered Customers'!S185</f>
        <v>7</v>
      </c>
      <c r="AI185" s="28">
        <f>T185-'2020 Metered Customers'!T185</f>
        <v>7</v>
      </c>
      <c r="AJ185" s="28">
        <f>U185-'2020 Metered Customers'!U185</f>
        <v>40.050999999999988</v>
      </c>
      <c r="AK185" s="28">
        <f>V185-'2020 Metered Customers'!V185</f>
        <v>13.325000000000003</v>
      </c>
      <c r="AL185" s="28">
        <f>W185-'2020 Metered Customers'!W185</f>
        <v>15.625</v>
      </c>
      <c r="AM185" s="28">
        <f>X185-'2020 Metered Customers'!X185</f>
        <v>12.037000000000006</v>
      </c>
      <c r="AN185" s="28">
        <f>Y185-'2020 Metered Customers'!Y185</f>
        <v>14.521000000000001</v>
      </c>
      <c r="AO185" s="28">
        <f>Z185-'2020 Metered Customers'!Z185</f>
        <v>13.187000000000005</v>
      </c>
      <c r="AP185" s="28">
        <f>AA185-'2020 Metered Customers'!AA185</f>
        <v>13.946000000000005</v>
      </c>
      <c r="AQ185" s="28">
        <f>AB185-'2020 Metered Customers'!AB185</f>
        <v>7</v>
      </c>
    </row>
    <row r="186" spans="1:43" ht="15.4" x14ac:dyDescent="0.45">
      <c r="A186" s="4">
        <v>1</v>
      </c>
      <c r="B186" s="85">
        <v>466</v>
      </c>
      <c r="C186" s="91">
        <v>0</v>
      </c>
      <c r="D186" s="50" t="s">
        <v>32</v>
      </c>
      <c r="E186" s="5" t="s">
        <v>32</v>
      </c>
      <c r="F186" s="51" t="s">
        <v>32</v>
      </c>
      <c r="G186" s="5" t="s">
        <v>32</v>
      </c>
      <c r="H186" s="51">
        <v>2500</v>
      </c>
      <c r="I186" s="5">
        <v>200</v>
      </c>
      <c r="J186" s="51">
        <v>400</v>
      </c>
      <c r="K186" s="5">
        <v>530</v>
      </c>
      <c r="L186" s="51">
        <v>60</v>
      </c>
      <c r="M186" s="5">
        <v>37230</v>
      </c>
      <c r="N186" s="51">
        <v>21910</v>
      </c>
      <c r="O186" s="7" t="s">
        <v>32</v>
      </c>
      <c r="Q186" s="65">
        <f t="shared" si="30"/>
        <v>45</v>
      </c>
      <c r="R186" s="36">
        <f t="shared" si="31"/>
        <v>45</v>
      </c>
      <c r="S186" s="36">
        <f t="shared" si="32"/>
        <v>45</v>
      </c>
      <c r="T186" s="36">
        <f t="shared" si="33"/>
        <v>45</v>
      </c>
      <c r="U186" s="36">
        <f t="shared" si="41"/>
        <v>56.25</v>
      </c>
      <c r="V186" s="36">
        <f t="shared" si="34"/>
        <v>45.9</v>
      </c>
      <c r="W186" s="36">
        <f t="shared" si="35"/>
        <v>46.8</v>
      </c>
      <c r="X186" s="36">
        <f t="shared" si="36"/>
        <v>47.384999999999998</v>
      </c>
      <c r="Y186" s="36">
        <f t="shared" si="37"/>
        <v>45.27</v>
      </c>
      <c r="Z186" s="36">
        <f t="shared" si="38"/>
        <v>367.16125109773412</v>
      </c>
      <c r="AA186" s="36">
        <f t="shared" si="39"/>
        <v>213.96125109773411</v>
      </c>
      <c r="AB186" s="66">
        <f t="shared" si="40"/>
        <v>45</v>
      </c>
      <c r="AC186" s="28">
        <f t="shared" si="42"/>
        <v>1047.7275021954683</v>
      </c>
      <c r="AF186" s="28">
        <f>Q186-'2020 Metered Customers'!Q186</f>
        <v>7</v>
      </c>
      <c r="AG186" s="28">
        <f>R186-'2020 Metered Customers'!R186</f>
        <v>7</v>
      </c>
      <c r="AH186" s="28">
        <f>S186-'2020 Metered Customers'!S186</f>
        <v>7</v>
      </c>
      <c r="AI186" s="28">
        <f>T186-'2020 Metered Customers'!T186</f>
        <v>7</v>
      </c>
      <c r="AJ186" s="28">
        <f>U186-'2020 Metered Customers'!U186</f>
        <v>12.75</v>
      </c>
      <c r="AK186" s="28">
        <f>V186-'2020 Metered Customers'!V186</f>
        <v>7.4600000000000009</v>
      </c>
      <c r="AL186" s="28">
        <f>W186-'2020 Metered Customers'!W186</f>
        <v>7.9199999999999946</v>
      </c>
      <c r="AM186" s="28">
        <f>X186-'2020 Metered Customers'!X186</f>
        <v>8.2190000000000012</v>
      </c>
      <c r="AN186" s="28">
        <f>Y186-'2020 Metered Customers'!Y186</f>
        <v>7.1380000000000052</v>
      </c>
      <c r="AO186" s="28">
        <f>Z186-'2020 Metered Customers'!Z186</f>
        <v>156.98235109773412</v>
      </c>
      <c r="AP186" s="28">
        <f>AA186-'2020 Metered Customers'!AA186</f>
        <v>98.548251097734109</v>
      </c>
      <c r="AQ186" s="28">
        <f>AB186-'2020 Metered Customers'!AB186</f>
        <v>7</v>
      </c>
    </row>
    <row r="187" spans="1:43" ht="15.4" x14ac:dyDescent="0.45">
      <c r="A187" s="4">
        <v>1</v>
      </c>
      <c r="B187" s="85">
        <v>467</v>
      </c>
      <c r="C187" s="91">
        <v>0</v>
      </c>
      <c r="D187" s="50" t="s">
        <v>32</v>
      </c>
      <c r="E187" s="5" t="s">
        <v>32</v>
      </c>
      <c r="F187" s="51" t="s">
        <v>32</v>
      </c>
      <c r="G187" s="5" t="s">
        <v>32</v>
      </c>
      <c r="H187" s="51">
        <v>20370</v>
      </c>
      <c r="I187" s="5">
        <v>29730</v>
      </c>
      <c r="J187" s="51">
        <v>13900</v>
      </c>
      <c r="K187" s="5">
        <v>9390</v>
      </c>
      <c r="L187" s="51">
        <v>9490</v>
      </c>
      <c r="M187" s="5">
        <v>5020</v>
      </c>
      <c r="N187" s="51">
        <v>13800</v>
      </c>
      <c r="O187" s="7" t="s">
        <v>32</v>
      </c>
      <c r="Q187" s="65">
        <f t="shared" si="30"/>
        <v>45</v>
      </c>
      <c r="R187" s="36">
        <f t="shared" si="31"/>
        <v>45</v>
      </c>
      <c r="S187" s="36">
        <f t="shared" si="32"/>
        <v>45</v>
      </c>
      <c r="T187" s="36">
        <f t="shared" si="33"/>
        <v>45</v>
      </c>
      <c r="U187" s="36">
        <f t="shared" si="41"/>
        <v>136.66500000000002</v>
      </c>
      <c r="V187" s="36">
        <f t="shared" si="34"/>
        <v>292.16125109773412</v>
      </c>
      <c r="W187" s="36">
        <f t="shared" si="35"/>
        <v>141.00116421306413</v>
      </c>
      <c r="X187" s="36">
        <f t="shared" si="36"/>
        <v>103.75506863992715</v>
      </c>
      <c r="Y187" s="36">
        <f t="shared" si="37"/>
        <v>104.58092441760202</v>
      </c>
      <c r="Z187" s="36">
        <f t="shared" si="38"/>
        <v>67.665171155534978</v>
      </c>
      <c r="AA187" s="36">
        <f t="shared" si="39"/>
        <v>140.17530843538924</v>
      </c>
      <c r="AB187" s="66">
        <f t="shared" si="40"/>
        <v>45</v>
      </c>
      <c r="AC187" s="28">
        <f t="shared" si="42"/>
        <v>1211.0038879592516</v>
      </c>
      <c r="AF187" s="28">
        <f>Q187-'2020 Metered Customers'!Q187</f>
        <v>7</v>
      </c>
      <c r="AG187" s="28">
        <f>R187-'2020 Metered Customers'!R187</f>
        <v>7</v>
      </c>
      <c r="AH187" s="28">
        <f>S187-'2020 Metered Customers'!S187</f>
        <v>7</v>
      </c>
      <c r="AI187" s="28">
        <f>T187-'2020 Metered Customers'!T187</f>
        <v>7</v>
      </c>
      <c r="AJ187" s="28">
        <f>U187-'2020 Metered Customers'!U187</f>
        <v>53.851000000000013</v>
      </c>
      <c r="AK187" s="28">
        <f>V187-'2020 Metered Customers'!V187</f>
        <v>137.70735109773412</v>
      </c>
      <c r="AL187" s="28">
        <f>W187-'2020 Metered Customers'!W187</f>
        <v>60.03116421306413</v>
      </c>
      <c r="AM187" s="28">
        <f>X187-'2020 Metered Customers'!X187</f>
        <v>42.178068639927147</v>
      </c>
      <c r="AN187" s="28">
        <f>Y187-'2020 Metered Customers'!Y187</f>
        <v>42.573924417602015</v>
      </c>
      <c r="AO187" s="28">
        <f>Z187-'2020 Metered Customers'!Z187</f>
        <v>18.621171155534981</v>
      </c>
      <c r="AP187" s="28">
        <f>AA187-'2020 Metered Customers'!AA187</f>
        <v>59.635308435389248</v>
      </c>
      <c r="AQ187" s="28">
        <f>AB187-'2020 Metered Customers'!AB187</f>
        <v>7</v>
      </c>
    </row>
    <row r="188" spans="1:43" ht="15.4" x14ac:dyDescent="0.45">
      <c r="A188" s="4">
        <v>1</v>
      </c>
      <c r="B188" s="85">
        <v>468</v>
      </c>
      <c r="C188" s="91">
        <v>0</v>
      </c>
      <c r="D188" s="50" t="s">
        <v>32</v>
      </c>
      <c r="E188" s="5" t="s">
        <v>32</v>
      </c>
      <c r="F188" s="51" t="s">
        <v>32</v>
      </c>
      <c r="G188" s="5" t="s">
        <v>32</v>
      </c>
      <c r="H188" s="51">
        <v>6870</v>
      </c>
      <c r="I188" s="5">
        <v>5540</v>
      </c>
      <c r="J188" s="51">
        <v>6000</v>
      </c>
      <c r="K188" s="5">
        <v>5540</v>
      </c>
      <c r="L188" s="51">
        <v>8440</v>
      </c>
      <c r="M188" s="5">
        <v>7210</v>
      </c>
      <c r="N188" s="51">
        <v>4550</v>
      </c>
      <c r="O188" s="7" t="s">
        <v>32</v>
      </c>
      <c r="Q188" s="65">
        <f t="shared" si="30"/>
        <v>45</v>
      </c>
      <c r="R188" s="36">
        <f t="shared" si="31"/>
        <v>45</v>
      </c>
      <c r="S188" s="36">
        <f t="shared" si="32"/>
        <v>45</v>
      </c>
      <c r="T188" s="36">
        <f t="shared" si="33"/>
        <v>45</v>
      </c>
      <c r="U188" s="36">
        <f t="shared" si="41"/>
        <v>75.914999999999992</v>
      </c>
      <c r="V188" s="36">
        <f t="shared" si="34"/>
        <v>71.959621199444342</v>
      </c>
      <c r="W188" s="36">
        <f t="shared" si="35"/>
        <v>75.758557776748773</v>
      </c>
      <c r="X188" s="36">
        <f t="shared" si="36"/>
        <v>71.959621199444342</v>
      </c>
      <c r="Y188" s="36">
        <f t="shared" si="37"/>
        <v>95.909438752015802</v>
      </c>
      <c r="Z188" s="36">
        <f t="shared" si="38"/>
        <v>85.751412686614799</v>
      </c>
      <c r="AA188" s="36">
        <f t="shared" si="39"/>
        <v>65.474999999999994</v>
      </c>
      <c r="AB188" s="66">
        <f t="shared" si="40"/>
        <v>45</v>
      </c>
      <c r="AC188" s="28">
        <f t="shared" si="42"/>
        <v>767.72865161426807</v>
      </c>
      <c r="AF188" s="28">
        <f>Q188-'2020 Metered Customers'!Q188</f>
        <v>7</v>
      </c>
      <c r="AG188" s="28">
        <f>R188-'2020 Metered Customers'!R188</f>
        <v>7</v>
      </c>
      <c r="AH188" s="28">
        <f>S188-'2020 Metered Customers'!S188</f>
        <v>7</v>
      </c>
      <c r="AI188" s="28">
        <f>T188-'2020 Metered Customers'!T188</f>
        <v>7</v>
      </c>
      <c r="AJ188" s="28">
        <f>U188-'2020 Metered Customers'!U188</f>
        <v>22.800999999999988</v>
      </c>
      <c r="AK188" s="28">
        <f>V188-'2020 Metered Customers'!V188</f>
        <v>21.77162119944434</v>
      </c>
      <c r="AL188" s="28">
        <f>W188-'2020 Metered Customers'!W188</f>
        <v>24.558557776748771</v>
      </c>
      <c r="AM188" s="28">
        <f>X188-'2020 Metered Customers'!X188</f>
        <v>21.77162119944434</v>
      </c>
      <c r="AN188" s="28">
        <f>Y188-'2020 Metered Customers'!Y188</f>
        <v>38.417438752015798</v>
      </c>
      <c r="AO188" s="28">
        <f>Z188-'2020 Metered Customers'!Z188</f>
        <v>31.889412686614797</v>
      </c>
      <c r="AP188" s="28">
        <f>AA188-'2020 Metered Customers'!AA188</f>
        <v>17.464999999999996</v>
      </c>
      <c r="AQ188" s="28">
        <f>AB188-'2020 Metered Customers'!AB188</f>
        <v>7</v>
      </c>
    </row>
    <row r="189" spans="1:43" ht="15.4" x14ac:dyDescent="0.45">
      <c r="A189" s="4">
        <v>1</v>
      </c>
      <c r="B189" s="85">
        <v>472</v>
      </c>
      <c r="C189" s="91">
        <v>0</v>
      </c>
      <c r="D189" s="50" t="s">
        <v>32</v>
      </c>
      <c r="E189" s="5" t="s">
        <v>32</v>
      </c>
      <c r="F189" s="51" t="s">
        <v>32</v>
      </c>
      <c r="G189" s="5" t="s">
        <v>32</v>
      </c>
      <c r="H189" s="51">
        <v>7250</v>
      </c>
      <c r="I189" s="5">
        <v>2230</v>
      </c>
      <c r="J189" s="51">
        <v>2310</v>
      </c>
      <c r="K189" s="5">
        <v>550</v>
      </c>
      <c r="L189" s="51">
        <v>2790</v>
      </c>
      <c r="M189" s="5">
        <v>800</v>
      </c>
      <c r="N189" s="51">
        <v>290</v>
      </c>
      <c r="O189" s="7" t="s">
        <v>32</v>
      </c>
      <c r="Q189" s="65">
        <f t="shared" si="30"/>
        <v>45</v>
      </c>
      <c r="R189" s="36">
        <f t="shared" si="31"/>
        <v>45</v>
      </c>
      <c r="S189" s="36">
        <f t="shared" si="32"/>
        <v>45</v>
      </c>
      <c r="T189" s="36">
        <f t="shared" si="33"/>
        <v>45</v>
      </c>
      <c r="U189" s="36">
        <f t="shared" si="41"/>
        <v>77.625</v>
      </c>
      <c r="V189" s="36">
        <f t="shared" si="34"/>
        <v>55.034999999999997</v>
      </c>
      <c r="W189" s="36">
        <f t="shared" si="35"/>
        <v>55.394999999999996</v>
      </c>
      <c r="X189" s="36">
        <f t="shared" si="36"/>
        <v>47.475000000000001</v>
      </c>
      <c r="Y189" s="36">
        <f t="shared" si="37"/>
        <v>57.555</v>
      </c>
      <c r="Z189" s="36">
        <f t="shared" si="38"/>
        <v>48.6</v>
      </c>
      <c r="AA189" s="36">
        <f t="shared" si="39"/>
        <v>46.305</v>
      </c>
      <c r="AB189" s="66">
        <f t="shared" si="40"/>
        <v>45</v>
      </c>
      <c r="AC189" s="28">
        <f t="shared" si="42"/>
        <v>612.9899999999999</v>
      </c>
      <c r="AF189" s="28">
        <f>Q189-'2020 Metered Customers'!Q189</f>
        <v>7</v>
      </c>
      <c r="AG189" s="28">
        <f>R189-'2020 Metered Customers'!R189</f>
        <v>7</v>
      </c>
      <c r="AH189" s="28">
        <f>S189-'2020 Metered Customers'!S189</f>
        <v>7</v>
      </c>
      <c r="AI189" s="28">
        <f>T189-'2020 Metered Customers'!T189</f>
        <v>7</v>
      </c>
      <c r="AJ189" s="28">
        <f>U189-'2020 Metered Customers'!U189</f>
        <v>23.674999999999997</v>
      </c>
      <c r="AK189" s="28">
        <f>V189-'2020 Metered Customers'!V189</f>
        <v>12.128999999999998</v>
      </c>
      <c r="AL189" s="28">
        <f>W189-'2020 Metered Customers'!W189</f>
        <v>12.312999999999995</v>
      </c>
      <c r="AM189" s="28">
        <f>X189-'2020 Metered Customers'!X189</f>
        <v>8.2650000000000006</v>
      </c>
      <c r="AN189" s="28">
        <f>Y189-'2020 Metered Customers'!Y189</f>
        <v>13.417000000000002</v>
      </c>
      <c r="AO189" s="28">
        <f>Z189-'2020 Metered Customers'!Z189</f>
        <v>8.8400000000000034</v>
      </c>
      <c r="AP189" s="28">
        <f>AA189-'2020 Metered Customers'!AA189</f>
        <v>7.6670000000000016</v>
      </c>
      <c r="AQ189" s="28">
        <f>AB189-'2020 Metered Customers'!AB189</f>
        <v>7</v>
      </c>
    </row>
    <row r="190" spans="1:43" ht="15.4" x14ac:dyDescent="0.45">
      <c r="A190" s="4">
        <v>1</v>
      </c>
      <c r="B190" s="85">
        <v>473</v>
      </c>
      <c r="C190" s="91">
        <v>0</v>
      </c>
      <c r="D190" s="50" t="s">
        <v>32</v>
      </c>
      <c r="E190" s="5" t="s">
        <v>32</v>
      </c>
      <c r="F190" s="51" t="s">
        <v>32</v>
      </c>
      <c r="G190" s="5" t="s">
        <v>32</v>
      </c>
      <c r="H190" s="51">
        <v>12790</v>
      </c>
      <c r="I190" s="5">
        <v>5940</v>
      </c>
      <c r="J190" s="51">
        <v>9800</v>
      </c>
      <c r="K190" s="5">
        <v>8440</v>
      </c>
      <c r="L190" s="51">
        <v>8820</v>
      </c>
      <c r="M190" s="5">
        <v>10140</v>
      </c>
      <c r="N190" s="51">
        <v>4200</v>
      </c>
      <c r="O190" s="7" t="s">
        <v>32</v>
      </c>
      <c r="Q190" s="65">
        <f t="shared" si="30"/>
        <v>45</v>
      </c>
      <c r="R190" s="36">
        <f t="shared" si="31"/>
        <v>45</v>
      </c>
      <c r="S190" s="36">
        <f t="shared" si="32"/>
        <v>45</v>
      </c>
      <c r="T190" s="36">
        <f t="shared" si="33"/>
        <v>45</v>
      </c>
      <c r="U190" s="36">
        <f t="shared" si="41"/>
        <v>102.55499999999999</v>
      </c>
      <c r="V190" s="36">
        <f t="shared" si="34"/>
        <v>75.263044310143854</v>
      </c>
      <c r="W190" s="36">
        <f t="shared" si="35"/>
        <v>107.14107732839415</v>
      </c>
      <c r="X190" s="36">
        <f t="shared" si="36"/>
        <v>95.909438752015802</v>
      </c>
      <c r="Y190" s="36">
        <f t="shared" si="37"/>
        <v>99.047690707180337</v>
      </c>
      <c r="Z190" s="36">
        <f t="shared" si="38"/>
        <v>109.94898697248871</v>
      </c>
      <c r="AA190" s="36">
        <f t="shared" si="39"/>
        <v>63.900000000000006</v>
      </c>
      <c r="AB190" s="66">
        <f t="shared" si="40"/>
        <v>45</v>
      </c>
      <c r="AC190" s="28">
        <f t="shared" si="42"/>
        <v>878.76523807022284</v>
      </c>
      <c r="AF190" s="28">
        <f>Q190-'2020 Metered Customers'!Q190</f>
        <v>7</v>
      </c>
      <c r="AG190" s="28">
        <f>R190-'2020 Metered Customers'!R190</f>
        <v>7</v>
      </c>
      <c r="AH190" s="28">
        <f>S190-'2020 Metered Customers'!S190</f>
        <v>7</v>
      </c>
      <c r="AI190" s="28">
        <f>T190-'2020 Metered Customers'!T190</f>
        <v>7</v>
      </c>
      <c r="AJ190" s="28">
        <f>U190-'2020 Metered Customers'!U190</f>
        <v>36.416999999999987</v>
      </c>
      <c r="AK190" s="28">
        <f>V190-'2020 Metered Customers'!V190</f>
        <v>24.195044310143857</v>
      </c>
      <c r="AL190" s="28">
        <f>W190-'2020 Metered Customers'!W190</f>
        <v>43.801077328394143</v>
      </c>
      <c r="AM190" s="28">
        <f>X190-'2020 Metered Customers'!X190</f>
        <v>38.417438752015798</v>
      </c>
      <c r="AN190" s="28">
        <f>Y190-'2020 Metered Customers'!Y190</f>
        <v>39.921690707180332</v>
      </c>
      <c r="AO190" s="28">
        <f>Z190-'2020 Metered Customers'!Z190</f>
        <v>45.146986972488705</v>
      </c>
      <c r="AP190" s="28">
        <f>AA190-'2020 Metered Customers'!AA190</f>
        <v>16.660000000000004</v>
      </c>
      <c r="AQ190" s="28">
        <f>AB190-'2020 Metered Customers'!AB190</f>
        <v>7</v>
      </c>
    </row>
    <row r="191" spans="1:43" ht="15.4" x14ac:dyDescent="0.45">
      <c r="A191" s="4">
        <v>1</v>
      </c>
      <c r="B191" s="85">
        <v>474</v>
      </c>
      <c r="C191" s="91">
        <v>0</v>
      </c>
      <c r="D191" s="50" t="s">
        <v>32</v>
      </c>
      <c r="E191" s="5" t="s">
        <v>32</v>
      </c>
      <c r="F191" s="51">
        <v>570</v>
      </c>
      <c r="G191" s="5" t="s">
        <v>32</v>
      </c>
      <c r="H191" s="51">
        <v>2550</v>
      </c>
      <c r="I191" s="5">
        <v>840</v>
      </c>
      <c r="J191" s="51">
        <v>1700</v>
      </c>
      <c r="K191" s="5">
        <v>8510</v>
      </c>
      <c r="L191" s="51">
        <v>9850</v>
      </c>
      <c r="M191" s="5">
        <v>6940</v>
      </c>
      <c r="N191" s="51">
        <v>7220</v>
      </c>
      <c r="O191" s="7" t="s">
        <v>32</v>
      </c>
      <c r="Q191" s="65">
        <f t="shared" si="30"/>
        <v>45</v>
      </c>
      <c r="R191" s="36">
        <f t="shared" si="31"/>
        <v>45</v>
      </c>
      <c r="S191" s="36">
        <f t="shared" si="32"/>
        <v>47.564999999999998</v>
      </c>
      <c r="T191" s="36">
        <f t="shared" si="33"/>
        <v>45</v>
      </c>
      <c r="U191" s="36">
        <f t="shared" si="41"/>
        <v>56.475000000000001</v>
      </c>
      <c r="V191" s="36">
        <f t="shared" si="34"/>
        <v>48.78</v>
      </c>
      <c r="W191" s="36">
        <f t="shared" si="35"/>
        <v>52.65</v>
      </c>
      <c r="X191" s="36">
        <f t="shared" si="36"/>
        <v>96.48753779638821</v>
      </c>
      <c r="Y191" s="36">
        <f t="shared" si="37"/>
        <v>107.55400521723158</v>
      </c>
      <c r="Z191" s="36">
        <f t="shared" si="38"/>
        <v>83.521602086892628</v>
      </c>
      <c r="AA191" s="36">
        <f t="shared" si="39"/>
        <v>85.833998264382288</v>
      </c>
      <c r="AB191" s="66">
        <f t="shared" si="40"/>
        <v>45</v>
      </c>
      <c r="AC191" s="28">
        <f t="shared" si="42"/>
        <v>758.86714336489467</v>
      </c>
      <c r="AF191" s="28">
        <f>Q191-'2020 Metered Customers'!Q191</f>
        <v>7</v>
      </c>
      <c r="AG191" s="28">
        <f>R191-'2020 Metered Customers'!R191</f>
        <v>7</v>
      </c>
      <c r="AH191" s="28">
        <f>S191-'2020 Metered Customers'!S191</f>
        <v>8.3109999999999999</v>
      </c>
      <c r="AI191" s="28">
        <f>T191-'2020 Metered Customers'!T191</f>
        <v>7</v>
      </c>
      <c r="AJ191" s="28">
        <f>U191-'2020 Metered Customers'!U191</f>
        <v>12.865000000000002</v>
      </c>
      <c r="AK191" s="28">
        <f>V191-'2020 Metered Customers'!V191</f>
        <v>8.9320000000000022</v>
      </c>
      <c r="AL191" s="28">
        <f>W191-'2020 Metered Customers'!W191</f>
        <v>10.909999999999997</v>
      </c>
      <c r="AM191" s="28">
        <f>X191-'2020 Metered Customers'!X191</f>
        <v>38.694537796388211</v>
      </c>
      <c r="AN191" s="28">
        <f>Y191-'2020 Metered Customers'!Y191</f>
        <v>43.999005217231577</v>
      </c>
      <c r="AO191" s="28">
        <f>Z191-'2020 Metered Customers'!Z191</f>
        <v>30.253602086892627</v>
      </c>
      <c r="AP191" s="28">
        <f>AA191-'2020 Metered Customers'!AA191</f>
        <v>31.949998264382288</v>
      </c>
      <c r="AQ191" s="28">
        <f>AB191-'2020 Metered Customers'!AB191</f>
        <v>7</v>
      </c>
    </row>
    <row r="192" spans="1:43" ht="15.4" x14ac:dyDescent="0.45">
      <c r="A192" s="4">
        <v>1</v>
      </c>
      <c r="B192" s="85">
        <v>475</v>
      </c>
      <c r="C192" s="91">
        <v>0</v>
      </c>
      <c r="D192" s="50" t="s">
        <v>32</v>
      </c>
      <c r="E192" s="5" t="s">
        <v>32</v>
      </c>
      <c r="F192" s="51" t="s">
        <v>32</v>
      </c>
      <c r="G192" s="5" t="s">
        <v>32</v>
      </c>
      <c r="H192" s="51">
        <v>10060</v>
      </c>
      <c r="I192" s="5">
        <v>6470</v>
      </c>
      <c r="J192" s="51">
        <v>15240</v>
      </c>
      <c r="K192" s="5">
        <v>10000</v>
      </c>
      <c r="L192" s="51">
        <v>8910</v>
      </c>
      <c r="M192" s="5">
        <v>5470</v>
      </c>
      <c r="N192" s="51">
        <v>2390</v>
      </c>
      <c r="O192" s="7" t="s">
        <v>32</v>
      </c>
      <c r="Q192" s="65">
        <f t="shared" si="30"/>
        <v>45</v>
      </c>
      <c r="R192" s="36">
        <f t="shared" si="31"/>
        <v>45</v>
      </c>
      <c r="S192" s="36">
        <f t="shared" si="32"/>
        <v>45</v>
      </c>
      <c r="T192" s="36">
        <f t="shared" si="33"/>
        <v>45</v>
      </c>
      <c r="U192" s="36">
        <f t="shared" si="41"/>
        <v>90.27000000000001</v>
      </c>
      <c r="V192" s="36">
        <f t="shared" si="34"/>
        <v>79.640079931820708</v>
      </c>
      <c r="W192" s="36">
        <f t="shared" si="35"/>
        <v>152.0676316339075</v>
      </c>
      <c r="X192" s="36">
        <f t="shared" si="36"/>
        <v>108.7927888837439</v>
      </c>
      <c r="Y192" s="36">
        <f t="shared" si="37"/>
        <v>99.790960907087737</v>
      </c>
      <c r="Z192" s="36">
        <f t="shared" si="38"/>
        <v>71.38152215507192</v>
      </c>
      <c r="AA192" s="36">
        <f t="shared" si="39"/>
        <v>55.755000000000003</v>
      </c>
      <c r="AB192" s="66">
        <f t="shared" si="40"/>
        <v>45</v>
      </c>
      <c r="AC192" s="28">
        <f t="shared" si="42"/>
        <v>882.69798351163183</v>
      </c>
      <c r="AF192" s="28">
        <f>Q192-'2020 Metered Customers'!Q192</f>
        <v>7</v>
      </c>
      <c r="AG192" s="28">
        <f>R192-'2020 Metered Customers'!R192</f>
        <v>7</v>
      </c>
      <c r="AH192" s="28">
        <f>S192-'2020 Metered Customers'!S192</f>
        <v>7</v>
      </c>
      <c r="AI192" s="28">
        <f>T192-'2020 Metered Customers'!T192</f>
        <v>7</v>
      </c>
      <c r="AJ192" s="28">
        <f>U192-'2020 Metered Customers'!U192</f>
        <v>30.138000000000005</v>
      </c>
      <c r="AK192" s="28">
        <f>V192-'2020 Metered Customers'!V192</f>
        <v>27.406079931820706</v>
      </c>
      <c r="AL192" s="28">
        <f>W192-'2020 Metered Customers'!W192</f>
        <v>65.335631633907497</v>
      </c>
      <c r="AM192" s="28">
        <f>X192-'2020 Metered Customers'!X192</f>
        <v>44.592788883743893</v>
      </c>
      <c r="AN192" s="28">
        <f>Y192-'2020 Metered Customers'!Y192</f>
        <v>40.277960907087738</v>
      </c>
      <c r="AO192" s="28">
        <f>Z192-'2020 Metered Customers'!Z192</f>
        <v>21.347522155071921</v>
      </c>
      <c r="AP192" s="28">
        <f>AA192-'2020 Metered Customers'!AA192</f>
        <v>12.497</v>
      </c>
      <c r="AQ192" s="28">
        <f>AB192-'2020 Metered Customers'!AB192</f>
        <v>7</v>
      </c>
    </row>
    <row r="193" spans="1:43" ht="15.4" x14ac:dyDescent="0.45">
      <c r="A193" s="4">
        <v>1</v>
      </c>
      <c r="B193" s="85">
        <v>476</v>
      </c>
      <c r="C193" s="91">
        <v>0</v>
      </c>
      <c r="D193" s="50" t="s">
        <v>32</v>
      </c>
      <c r="E193" s="5" t="s">
        <v>32</v>
      </c>
      <c r="F193" s="51" t="s">
        <v>32</v>
      </c>
      <c r="G193" s="5" t="s">
        <v>32</v>
      </c>
      <c r="H193" s="51">
        <v>13380</v>
      </c>
      <c r="I193" s="5">
        <v>3340</v>
      </c>
      <c r="J193" s="51">
        <v>3150</v>
      </c>
      <c r="K193" s="5">
        <v>3480</v>
      </c>
      <c r="L193" s="51">
        <v>6610</v>
      </c>
      <c r="M193" s="5">
        <v>2630</v>
      </c>
      <c r="N193" s="51">
        <v>2820</v>
      </c>
      <c r="O193" s="7" t="s">
        <v>32</v>
      </c>
      <c r="Q193" s="65">
        <f t="shared" si="30"/>
        <v>45</v>
      </c>
      <c r="R193" s="36">
        <f t="shared" si="31"/>
        <v>45</v>
      </c>
      <c r="S193" s="36">
        <f t="shared" si="32"/>
        <v>45</v>
      </c>
      <c r="T193" s="36">
        <f t="shared" si="33"/>
        <v>45</v>
      </c>
      <c r="U193" s="36">
        <f t="shared" si="41"/>
        <v>105.21000000000001</v>
      </c>
      <c r="V193" s="36">
        <f t="shared" si="34"/>
        <v>60.03</v>
      </c>
      <c r="W193" s="36">
        <f t="shared" si="35"/>
        <v>59.174999999999997</v>
      </c>
      <c r="X193" s="36">
        <f t="shared" si="36"/>
        <v>60.66</v>
      </c>
      <c r="Y193" s="36">
        <f t="shared" si="37"/>
        <v>80.796278020565538</v>
      </c>
      <c r="Z193" s="36">
        <f t="shared" si="38"/>
        <v>56.835000000000001</v>
      </c>
      <c r="AA193" s="36">
        <f t="shared" si="39"/>
        <v>57.69</v>
      </c>
      <c r="AB193" s="66">
        <f t="shared" si="40"/>
        <v>45</v>
      </c>
      <c r="AC193" s="28">
        <f t="shared" si="42"/>
        <v>705.39627802056566</v>
      </c>
      <c r="AF193" s="28">
        <f>Q193-'2020 Metered Customers'!Q193</f>
        <v>7</v>
      </c>
      <c r="AG193" s="28">
        <f>R193-'2020 Metered Customers'!R193</f>
        <v>7</v>
      </c>
      <c r="AH193" s="28">
        <f>S193-'2020 Metered Customers'!S193</f>
        <v>7</v>
      </c>
      <c r="AI193" s="28">
        <f>T193-'2020 Metered Customers'!T193</f>
        <v>7</v>
      </c>
      <c r="AJ193" s="28">
        <f>U193-'2020 Metered Customers'!U193</f>
        <v>37.774000000000001</v>
      </c>
      <c r="AK193" s="28">
        <f>V193-'2020 Metered Customers'!V193</f>
        <v>14.682000000000002</v>
      </c>
      <c r="AL193" s="28">
        <f>W193-'2020 Metered Customers'!W193</f>
        <v>14.244999999999997</v>
      </c>
      <c r="AM193" s="28">
        <f>X193-'2020 Metered Customers'!X193</f>
        <v>15.003999999999998</v>
      </c>
      <c r="AN193" s="28">
        <f>Y193-'2020 Metered Customers'!Y193</f>
        <v>28.254278020565536</v>
      </c>
      <c r="AO193" s="28">
        <f>Z193-'2020 Metered Customers'!Z193</f>
        <v>13.048999999999999</v>
      </c>
      <c r="AP193" s="28">
        <f>AA193-'2020 Metered Customers'!AA193</f>
        <v>13.485999999999997</v>
      </c>
      <c r="AQ193" s="28">
        <f>AB193-'2020 Metered Customers'!AB193</f>
        <v>7</v>
      </c>
    </row>
    <row r="194" spans="1:43" ht="15.4" x14ac:dyDescent="0.45">
      <c r="A194" s="4">
        <v>1</v>
      </c>
      <c r="B194" s="85">
        <v>477</v>
      </c>
      <c r="C194" s="91">
        <v>0</v>
      </c>
      <c r="D194" s="50" t="s">
        <v>32</v>
      </c>
      <c r="E194" s="5" t="s">
        <v>32</v>
      </c>
      <c r="F194" s="51" t="s">
        <v>32</v>
      </c>
      <c r="G194" s="5" t="s">
        <v>32</v>
      </c>
      <c r="H194" s="51">
        <v>24900</v>
      </c>
      <c r="I194" s="5">
        <v>4840</v>
      </c>
      <c r="J194" s="51">
        <v>5190</v>
      </c>
      <c r="K194" s="5">
        <v>4430</v>
      </c>
      <c r="L194" s="51">
        <v>5630</v>
      </c>
      <c r="M194" s="5">
        <v>6220</v>
      </c>
      <c r="N194" s="51">
        <v>800</v>
      </c>
      <c r="O194" s="7" t="s">
        <v>32</v>
      </c>
      <c r="Q194" s="65">
        <f t="shared" si="30"/>
        <v>45</v>
      </c>
      <c r="R194" s="36">
        <f t="shared" si="31"/>
        <v>45</v>
      </c>
      <c r="S194" s="36">
        <f t="shared" si="32"/>
        <v>45</v>
      </c>
      <c r="T194" s="36">
        <f t="shared" si="33"/>
        <v>45</v>
      </c>
      <c r="U194" s="36">
        <f t="shared" si="41"/>
        <v>157.05000000000001</v>
      </c>
      <c r="V194" s="36">
        <f t="shared" si="34"/>
        <v>66.78</v>
      </c>
      <c r="W194" s="36">
        <f t="shared" si="35"/>
        <v>69.069125977582274</v>
      </c>
      <c r="X194" s="36">
        <f t="shared" si="36"/>
        <v>64.935000000000002</v>
      </c>
      <c r="Y194" s="36">
        <f t="shared" si="37"/>
        <v>72.702891399351728</v>
      </c>
      <c r="Z194" s="36">
        <f t="shared" si="38"/>
        <v>77.575440487633514</v>
      </c>
      <c r="AA194" s="36">
        <f t="shared" si="39"/>
        <v>48.6</v>
      </c>
      <c r="AB194" s="66">
        <f t="shared" si="40"/>
        <v>45</v>
      </c>
      <c r="AC194" s="28">
        <f t="shared" si="42"/>
        <v>781.71245786456757</v>
      </c>
      <c r="AF194" s="28">
        <f>Q194-'2020 Metered Customers'!Q194</f>
        <v>7</v>
      </c>
      <c r="AG194" s="28">
        <f>R194-'2020 Metered Customers'!R194</f>
        <v>7</v>
      </c>
      <c r="AH194" s="28">
        <f>S194-'2020 Metered Customers'!S194</f>
        <v>7</v>
      </c>
      <c r="AI194" s="28">
        <f>T194-'2020 Metered Customers'!T194</f>
        <v>7</v>
      </c>
      <c r="AJ194" s="28">
        <f>U194-'2020 Metered Customers'!U194</f>
        <v>64.27000000000001</v>
      </c>
      <c r="AK194" s="28">
        <f>V194-'2020 Metered Customers'!V194</f>
        <v>18.132000000000005</v>
      </c>
      <c r="AL194" s="28">
        <f>W194-'2020 Metered Customers'!W194</f>
        <v>19.651125977582275</v>
      </c>
      <c r="AM194" s="28">
        <f>X194-'2020 Metered Customers'!X194</f>
        <v>17.189</v>
      </c>
      <c r="AN194" s="28">
        <f>Y194-'2020 Metered Customers'!Y194</f>
        <v>22.316891399351725</v>
      </c>
      <c r="AO194" s="28">
        <f>Z194-'2020 Metered Customers'!Z194</f>
        <v>25.891440487633517</v>
      </c>
      <c r="AP194" s="28">
        <f>AA194-'2020 Metered Customers'!AA194</f>
        <v>8.8400000000000034</v>
      </c>
      <c r="AQ194" s="28">
        <f>AB194-'2020 Metered Customers'!AB194</f>
        <v>7</v>
      </c>
    </row>
    <row r="195" spans="1:43" ht="15.4" x14ac:dyDescent="0.45">
      <c r="A195" s="4">
        <v>1</v>
      </c>
      <c r="B195" s="85">
        <v>478</v>
      </c>
      <c r="C195" s="91">
        <v>0</v>
      </c>
      <c r="D195" s="50" t="s">
        <v>32</v>
      </c>
      <c r="E195" s="5" t="s">
        <v>32</v>
      </c>
      <c r="F195" s="51" t="s">
        <v>32</v>
      </c>
      <c r="G195" s="5" t="s">
        <v>32</v>
      </c>
      <c r="H195" s="51">
        <v>7640</v>
      </c>
      <c r="I195" s="5">
        <v>13850</v>
      </c>
      <c r="J195" s="51">
        <v>12840</v>
      </c>
      <c r="K195" s="5">
        <v>12230</v>
      </c>
      <c r="L195" s="51">
        <v>18740</v>
      </c>
      <c r="M195" s="5">
        <v>19430</v>
      </c>
      <c r="N195" s="51">
        <v>6600</v>
      </c>
      <c r="O195" s="7" t="s">
        <v>32</v>
      </c>
      <c r="Q195" s="65">
        <f t="shared" si="30"/>
        <v>45</v>
      </c>
      <c r="R195" s="36">
        <f t="shared" si="31"/>
        <v>45</v>
      </c>
      <c r="S195" s="36">
        <f t="shared" si="32"/>
        <v>45</v>
      </c>
      <c r="T195" s="36">
        <f t="shared" si="33"/>
        <v>45</v>
      </c>
      <c r="U195" s="36">
        <f t="shared" si="41"/>
        <v>79.38</v>
      </c>
      <c r="V195" s="36">
        <f t="shared" si="34"/>
        <v>140.58823632422667</v>
      </c>
      <c r="W195" s="36">
        <f t="shared" si="35"/>
        <v>132.24709296971042</v>
      </c>
      <c r="X195" s="36">
        <f t="shared" si="36"/>
        <v>127.20937272589367</v>
      </c>
      <c r="Y195" s="36">
        <f t="shared" si="37"/>
        <v>182.26125109773412</v>
      </c>
      <c r="Z195" s="36">
        <f t="shared" si="38"/>
        <v>189.16125109773412</v>
      </c>
      <c r="AA195" s="36">
        <f t="shared" si="39"/>
        <v>80.713692442798049</v>
      </c>
      <c r="AB195" s="66">
        <f t="shared" si="40"/>
        <v>45</v>
      </c>
      <c r="AC195" s="28">
        <f t="shared" si="42"/>
        <v>1156.5608966580969</v>
      </c>
      <c r="AF195" s="28">
        <f>Q195-'2020 Metered Customers'!Q195</f>
        <v>7</v>
      </c>
      <c r="AG195" s="28">
        <f>R195-'2020 Metered Customers'!R195</f>
        <v>7</v>
      </c>
      <c r="AH195" s="28">
        <f>S195-'2020 Metered Customers'!S195</f>
        <v>7</v>
      </c>
      <c r="AI195" s="28">
        <f>T195-'2020 Metered Customers'!T195</f>
        <v>7</v>
      </c>
      <c r="AJ195" s="28">
        <f>U195-'2020 Metered Customers'!U195</f>
        <v>24.571999999999996</v>
      </c>
      <c r="AK195" s="28">
        <f>V195-'2020 Metered Customers'!V195</f>
        <v>59.833236324226675</v>
      </c>
      <c r="AL195" s="28">
        <f>W195-'2020 Metered Customers'!W195</f>
        <v>55.835092969710416</v>
      </c>
      <c r="AM195" s="28">
        <f>X195-'2020 Metered Customers'!X195</f>
        <v>53.420372725893671</v>
      </c>
      <c r="AN195" s="28">
        <f>Y195-'2020 Metered Customers'!Y195</f>
        <v>80.479251097734107</v>
      </c>
      <c r="AO195" s="28">
        <f>Z195-'2020 Metered Customers'!Z195</f>
        <v>84.412251097734128</v>
      </c>
      <c r="AP195" s="28">
        <f>AA195-'2020 Metered Customers'!AA195</f>
        <v>28.193692442798053</v>
      </c>
      <c r="AQ195" s="28">
        <f>AB195-'2020 Metered Customers'!AB195</f>
        <v>7</v>
      </c>
    </row>
    <row r="196" spans="1:43" ht="15.4" x14ac:dyDescent="0.45">
      <c r="A196" s="4">
        <v>1</v>
      </c>
      <c r="B196" s="85">
        <v>479</v>
      </c>
      <c r="C196" s="91">
        <v>0</v>
      </c>
      <c r="D196" s="50" t="s">
        <v>32</v>
      </c>
      <c r="E196" s="5" t="s">
        <v>32</v>
      </c>
      <c r="F196" s="51" t="s">
        <v>32</v>
      </c>
      <c r="G196" s="5" t="s">
        <v>32</v>
      </c>
      <c r="H196" s="51">
        <v>7630</v>
      </c>
      <c r="I196" s="5">
        <v>8610</v>
      </c>
      <c r="J196" s="51">
        <v>6750</v>
      </c>
      <c r="K196" s="5">
        <v>14800</v>
      </c>
      <c r="L196" s="51">
        <v>16110</v>
      </c>
      <c r="M196" s="5">
        <v>63980</v>
      </c>
      <c r="N196" s="51">
        <v>-48090</v>
      </c>
      <c r="O196" s="7" t="s">
        <v>32</v>
      </c>
      <c r="Q196" s="65">
        <f t="shared" si="30"/>
        <v>45</v>
      </c>
      <c r="R196" s="36">
        <f t="shared" si="31"/>
        <v>45</v>
      </c>
      <c r="S196" s="36">
        <f t="shared" si="32"/>
        <v>45</v>
      </c>
      <c r="T196" s="36">
        <f t="shared" si="33"/>
        <v>45</v>
      </c>
      <c r="U196" s="36">
        <f t="shared" si="41"/>
        <v>79.335000000000008</v>
      </c>
      <c r="V196" s="36">
        <f t="shared" si="34"/>
        <v>97.313393574063099</v>
      </c>
      <c r="W196" s="36">
        <f t="shared" si="35"/>
        <v>81.952476109310368</v>
      </c>
      <c r="X196" s="36">
        <f t="shared" si="36"/>
        <v>148.43386621213804</v>
      </c>
      <c r="Y196" s="36">
        <f t="shared" si="37"/>
        <v>159.25257689967893</v>
      </c>
      <c r="Z196" s="36">
        <f t="shared" si="38"/>
        <v>634.66125109773407</v>
      </c>
      <c r="AA196" s="36">
        <f t="shared" si="39"/>
        <v>-171.40500000000003</v>
      </c>
      <c r="AB196" s="66">
        <f t="shared" si="40"/>
        <v>45</v>
      </c>
      <c r="AC196" s="28">
        <f t="shared" si="42"/>
        <v>1254.5435638929246</v>
      </c>
      <c r="AF196" s="28">
        <f>Q196-'2020 Metered Customers'!Q196</f>
        <v>7</v>
      </c>
      <c r="AG196" s="28">
        <f>R196-'2020 Metered Customers'!R196</f>
        <v>7</v>
      </c>
      <c r="AH196" s="28">
        <f>S196-'2020 Metered Customers'!S196</f>
        <v>7</v>
      </c>
      <c r="AI196" s="28">
        <f>T196-'2020 Metered Customers'!T196</f>
        <v>7</v>
      </c>
      <c r="AJ196" s="28">
        <f>U196-'2020 Metered Customers'!U196</f>
        <v>24.549000000000007</v>
      </c>
      <c r="AK196" s="28">
        <f>V196-'2020 Metered Customers'!V196</f>
        <v>39.0903935740631</v>
      </c>
      <c r="AL196" s="28">
        <f>W196-'2020 Metered Customers'!W196</f>
        <v>29.102476109310366</v>
      </c>
      <c r="AM196" s="28">
        <f>X196-'2020 Metered Customers'!X196</f>
        <v>63.593866212138039</v>
      </c>
      <c r="AN196" s="28">
        <f>Y196-'2020 Metered Customers'!Y196</f>
        <v>68.779576899678929</v>
      </c>
      <c r="AO196" s="28">
        <f>Z196-'2020 Metered Customers'!Z196</f>
        <v>225.72985109773413</v>
      </c>
      <c r="AP196" s="28">
        <f>AA196-'2020 Metered Customers'!AA196</f>
        <v>-103.60700000000001</v>
      </c>
      <c r="AQ196" s="28">
        <f>AB196-'2020 Metered Customers'!AB196</f>
        <v>7</v>
      </c>
    </row>
    <row r="197" spans="1:43" ht="15.4" x14ac:dyDescent="0.45">
      <c r="A197" s="4">
        <v>1</v>
      </c>
      <c r="B197" s="85">
        <v>480</v>
      </c>
      <c r="C197" s="91">
        <v>0</v>
      </c>
      <c r="D197" s="50" t="s">
        <v>32</v>
      </c>
      <c r="E197" s="5" t="s">
        <v>32</v>
      </c>
      <c r="F197" s="51" t="s">
        <v>32</v>
      </c>
      <c r="G197" s="5" t="s">
        <v>32</v>
      </c>
      <c r="H197" s="51">
        <v>18610</v>
      </c>
      <c r="I197" s="5">
        <v>8880</v>
      </c>
      <c r="J197" s="51">
        <v>14200</v>
      </c>
      <c r="K197" s="5">
        <v>10810</v>
      </c>
      <c r="L197" s="51">
        <v>12970</v>
      </c>
      <c r="M197" s="5">
        <v>14100</v>
      </c>
      <c r="N197" s="51">
        <v>6700</v>
      </c>
      <c r="O197" s="7" t="s">
        <v>32</v>
      </c>
      <c r="Q197" s="65">
        <f t="shared" si="30"/>
        <v>45</v>
      </c>
      <c r="R197" s="36">
        <f t="shared" si="31"/>
        <v>45</v>
      </c>
      <c r="S197" s="36">
        <f t="shared" si="32"/>
        <v>45</v>
      </c>
      <c r="T197" s="36">
        <f t="shared" si="33"/>
        <v>45</v>
      </c>
      <c r="U197" s="36">
        <f t="shared" si="41"/>
        <v>128.745</v>
      </c>
      <c r="V197" s="36">
        <f t="shared" si="34"/>
        <v>99.543204173785256</v>
      </c>
      <c r="W197" s="36">
        <f t="shared" si="35"/>
        <v>143.47873154608874</v>
      </c>
      <c r="X197" s="36">
        <f t="shared" si="36"/>
        <v>115.48222068291039</v>
      </c>
      <c r="Y197" s="36">
        <f t="shared" si="37"/>
        <v>133.32070548068776</v>
      </c>
      <c r="Z197" s="36">
        <f t="shared" si="38"/>
        <v>142.65287576841388</v>
      </c>
      <c r="AA197" s="36">
        <f t="shared" si="39"/>
        <v>81.539548220472923</v>
      </c>
      <c r="AB197" s="66">
        <f t="shared" si="40"/>
        <v>45</v>
      </c>
      <c r="AC197" s="28">
        <f t="shared" si="42"/>
        <v>1069.7622858723589</v>
      </c>
      <c r="AF197" s="28">
        <f>Q197-'2020 Metered Customers'!Q197</f>
        <v>7</v>
      </c>
      <c r="AG197" s="28">
        <f>R197-'2020 Metered Customers'!R197</f>
        <v>7</v>
      </c>
      <c r="AH197" s="28">
        <f>S197-'2020 Metered Customers'!S197</f>
        <v>7</v>
      </c>
      <c r="AI197" s="28">
        <f>T197-'2020 Metered Customers'!T197</f>
        <v>7</v>
      </c>
      <c r="AJ197" s="28">
        <f>U197-'2020 Metered Customers'!U197</f>
        <v>49.802999999999997</v>
      </c>
      <c r="AK197" s="28">
        <f>V197-'2020 Metered Customers'!V197</f>
        <v>40.159204173785255</v>
      </c>
      <c r="AL197" s="28">
        <f>W197-'2020 Metered Customers'!W197</f>
        <v>61.218731546088733</v>
      </c>
      <c r="AM197" s="28">
        <f>X197-'2020 Metered Customers'!X197</f>
        <v>47.799220682910388</v>
      </c>
      <c r="AN197" s="28">
        <f>Y197-'2020 Metered Customers'!Y197</f>
        <v>56.34970548068776</v>
      </c>
      <c r="AO197" s="28">
        <f>Z197-'2020 Metered Customers'!Z197</f>
        <v>60.82287576841388</v>
      </c>
      <c r="AP197" s="28">
        <f>AA197-'2020 Metered Customers'!AA197</f>
        <v>28.799548220472921</v>
      </c>
      <c r="AQ197" s="28">
        <f>AB197-'2020 Metered Customers'!AB197</f>
        <v>7</v>
      </c>
    </row>
    <row r="198" spans="1:43" ht="15.4" x14ac:dyDescent="0.45">
      <c r="A198" s="4">
        <v>1</v>
      </c>
      <c r="B198" s="85">
        <v>481</v>
      </c>
      <c r="C198" s="91">
        <v>0</v>
      </c>
      <c r="D198" s="50">
        <v>2760</v>
      </c>
      <c r="E198" s="5" t="s">
        <v>32</v>
      </c>
      <c r="F198" s="51" t="s">
        <v>32</v>
      </c>
      <c r="G198" s="5" t="s">
        <v>32</v>
      </c>
      <c r="H198" s="51">
        <v>13010</v>
      </c>
      <c r="I198" s="5">
        <v>3970</v>
      </c>
      <c r="J198" s="51">
        <v>8510</v>
      </c>
      <c r="K198" s="5">
        <v>7420</v>
      </c>
      <c r="L198" s="51">
        <v>11480</v>
      </c>
      <c r="M198" s="5">
        <v>7930</v>
      </c>
      <c r="N198" s="51">
        <v>7820</v>
      </c>
      <c r="O198" s="7" t="s">
        <v>32</v>
      </c>
      <c r="Q198" s="65">
        <f t="shared" si="30"/>
        <v>57.42</v>
      </c>
      <c r="R198" s="36">
        <f t="shared" si="31"/>
        <v>45</v>
      </c>
      <c r="S198" s="36">
        <f t="shared" si="32"/>
        <v>45</v>
      </c>
      <c r="T198" s="36">
        <f t="shared" si="33"/>
        <v>45</v>
      </c>
      <c r="U198" s="36">
        <f t="shared" si="41"/>
        <v>103.545</v>
      </c>
      <c r="V198" s="36">
        <f t="shared" si="34"/>
        <v>62.865000000000002</v>
      </c>
      <c r="W198" s="36">
        <f t="shared" si="35"/>
        <v>96.48753779638821</v>
      </c>
      <c r="X198" s="36">
        <f t="shared" si="36"/>
        <v>87.485709819732051</v>
      </c>
      <c r="Y198" s="36">
        <f t="shared" si="37"/>
        <v>121.01545439333209</v>
      </c>
      <c r="Z198" s="36">
        <f t="shared" si="38"/>
        <v>91.697574285873927</v>
      </c>
      <c r="AA198" s="36">
        <f t="shared" si="39"/>
        <v>90.789132930431549</v>
      </c>
      <c r="AB198" s="66">
        <f t="shared" si="40"/>
        <v>45</v>
      </c>
      <c r="AC198" s="28">
        <f t="shared" si="42"/>
        <v>891.30540922575778</v>
      </c>
      <c r="AF198" s="28">
        <f>Q198-'2020 Metered Customers'!Q198</f>
        <v>13.347999999999999</v>
      </c>
      <c r="AG198" s="28">
        <f>R198-'2020 Metered Customers'!R198</f>
        <v>7</v>
      </c>
      <c r="AH198" s="28">
        <f>S198-'2020 Metered Customers'!S198</f>
        <v>7</v>
      </c>
      <c r="AI198" s="28">
        <f>T198-'2020 Metered Customers'!T198</f>
        <v>7</v>
      </c>
      <c r="AJ198" s="28">
        <f>U198-'2020 Metered Customers'!U198</f>
        <v>36.923000000000002</v>
      </c>
      <c r="AK198" s="28">
        <f>V198-'2020 Metered Customers'!V198</f>
        <v>16.131</v>
      </c>
      <c r="AL198" s="28">
        <f>W198-'2020 Metered Customers'!W198</f>
        <v>38.694537796388211</v>
      </c>
      <c r="AM198" s="28">
        <f>X198-'2020 Metered Customers'!X198</f>
        <v>33.161709819732053</v>
      </c>
      <c r="AN198" s="28">
        <f>Y198-'2020 Metered Customers'!Y198</f>
        <v>50.451454393332099</v>
      </c>
      <c r="AO198" s="28">
        <f>Z198-'2020 Metered Customers'!Z198</f>
        <v>36.251574285873929</v>
      </c>
      <c r="AP198" s="28">
        <f>AA198-'2020 Metered Customers'!AA198</f>
        <v>35.585132930431548</v>
      </c>
      <c r="AQ198" s="28">
        <f>AB198-'2020 Metered Customers'!AB198</f>
        <v>7</v>
      </c>
    </row>
    <row r="199" spans="1:43" ht="15.4" x14ac:dyDescent="0.45">
      <c r="A199" s="4">
        <v>1</v>
      </c>
      <c r="B199" s="85">
        <v>482</v>
      </c>
      <c r="C199" s="91">
        <v>0</v>
      </c>
      <c r="D199" s="50" t="s">
        <v>32</v>
      </c>
      <c r="E199" s="5" t="s">
        <v>32</v>
      </c>
      <c r="F199" s="51" t="s">
        <v>32</v>
      </c>
      <c r="G199" s="5" t="s">
        <v>32</v>
      </c>
      <c r="H199" s="51">
        <v>8100</v>
      </c>
      <c r="I199" s="5">
        <v>3010</v>
      </c>
      <c r="J199" s="51">
        <v>19960</v>
      </c>
      <c r="K199" s="5">
        <v>15570</v>
      </c>
      <c r="L199" s="51">
        <v>18190</v>
      </c>
      <c r="M199" s="5">
        <v>20700</v>
      </c>
      <c r="N199" s="51">
        <v>2110</v>
      </c>
      <c r="O199" s="7" t="s">
        <v>32</v>
      </c>
      <c r="Q199" s="65">
        <f t="shared" ref="Q199:Q262" si="43">IFERROR($AE$6+IF(D199&gt;$AF$6, $AF$6/1000*$AG$6,D199/1000*$AG$6)+IF(IF(D199&gt;$AH$6,($AH$6-$AF$6)/1000*$AI$6,(D199-$AF$6)/1000*$AI$6)&lt;0,0,IF(D199&gt;$AH$6,($AH$6-$AF$6)/1000*$AI$6,(D199-$AF$6)/1000*$AI$6))+IF(D199&gt;$AH$6,(D199-$AH$6)/1000*$AK$6,0),$AE$6)</f>
        <v>45</v>
      </c>
      <c r="R199" s="36">
        <f t="shared" ref="R199:R262" si="44">IFERROR($AE$6+IF(E199&gt;$AF$6, $AF$6/1000*$AG$6,E199/1000*$AG$6)+IF(IF(E199&gt;$AH$6,($AH$6-$AF$6)/1000*$AI$6,(E199-$AF$6)/1000*$AI$6)&lt;0,0,IF(E199&gt;$AH$6,($AH$6-$AF$6)/1000*$AI$6,(E199-$AF$6)/1000*$AI$6))+IF(E199&gt;$AH$6,(E199-$AH$6)/1000*$AK$6,0),$AE$6)</f>
        <v>45</v>
      </c>
      <c r="S199" s="36">
        <f t="shared" ref="S199:S262" si="45">IFERROR($AE$6+IF(F199&gt;$AF$6, $AF$6/1000*$AG$6,F199/1000*$AG$6)+IF(IF(F199&gt;$AH$6,($AH$6-$AF$6)/1000*$AI$6,(F199-$AF$6)/1000*$AI$6)&lt;0,0,IF(F199&gt;$AH$6,($AH$6-$AF$6)/1000*$AI$6,(F199-$AF$6)/1000*$AI$6))+IF(F199&gt;$AH$6,(F199-$AH$6)/1000*$AK$6,0),$AE$6)</f>
        <v>45</v>
      </c>
      <c r="T199" s="36">
        <f t="shared" ref="T199:T262" si="46">IFERROR($AE$6+IF(G199&gt;$AF$6, $AF$6/1000*$AG$6,G199/1000*$AG$6)+IF(IF(G199&gt;$AH$6,($AH$6-$AF$6)/1000*$AI$6,(G199-$AF$6)/1000*$AI$6)&lt;0,0,IF(G199&gt;$AH$6,($AH$6-$AF$6)/1000*$AI$6,(G199-$AF$6)/1000*$AI$6))+IF(G199&gt;$AH$6,(G199-$AH$6)/1000*$AK$6,0),$AE$6)</f>
        <v>45</v>
      </c>
      <c r="U199" s="36">
        <f t="shared" si="41"/>
        <v>81.449999999999989</v>
      </c>
      <c r="V199" s="36">
        <f t="shared" ref="V199:V262" si="47">IFERROR($AE$6+IF(I199&gt;$AF$6, $AF$6/1000*$AG$6,I199/1000*$AG$6)+IF(IF(I199&gt;$AH$6,($AH$6-$AF$6)/1000*$AI$6,(I199-$AF$6)/1000*$AI$6)&lt;0,0,IF(I199&gt;$AH$6,($AH$6-$AF$6)/1000*$AI$6,(I199-$AF$6)/1000*$AI$6))+IF(I199&gt;$AH$6,(I199-$AH$6)/1000*$AK$6,0),$AE$6)</f>
        <v>58.545000000000002</v>
      </c>
      <c r="W199" s="36">
        <f t="shared" ref="W199:W262" si="48">IFERROR($AE$6+IF(J199&gt;$AF$6, $AF$6/1000*$AG$6,J199/1000*$AG$6)+IF(IF(J199&gt;$AH$6,($AH$6-$AF$6)/1000*$AI$6,(J199-$AF$6)/1000*$AI$6)&lt;0,0,IF(J199&gt;$AH$6,($AH$6-$AF$6)/1000*$AI$6,(J199-$AF$6)/1000*$AI$6))+IF(J199&gt;$AH$6,(J199-$AH$6)/1000*$AK$6,0),$AE$6)</f>
        <v>194.46125109773411</v>
      </c>
      <c r="X199" s="36">
        <f t="shared" ref="X199:X262" si="49">IFERROR($AE$6+IF(K199&gt;$AF$6, $AF$6/1000*$AG$6,K199/1000*$AG$6)+IF(IF(K199&gt;$AH$6,($AH$6-$AF$6)/1000*$AI$6,(K199-$AF$6)/1000*$AI$6)&lt;0,0,IF(K199&gt;$AH$6,($AH$6-$AF$6)/1000*$AI$6,(K199-$AF$6)/1000*$AI$6))+IF(K199&gt;$AH$6,(K199-$AH$6)/1000*$AK$6,0),$AE$6)</f>
        <v>154.79295570023459</v>
      </c>
      <c r="Y199" s="36">
        <f t="shared" ref="Y199:Y262" si="50">IFERROR($AE$6+IF(L199&gt;$AF$6, $AF$6/1000*$AG$6,L199/1000*$AG$6)+IF(IF(L199&gt;$AH$6,($AH$6-$AF$6)/1000*$AI$6,(L199-$AF$6)/1000*$AI$6)&lt;0,0,IF(L199&gt;$AH$6,($AH$6-$AF$6)/1000*$AI$6,(L199-$AF$6)/1000*$AI$6))+IF(L199&gt;$AH$6,(L199-$AH$6)/1000*$AK$6,0),$AE$6)</f>
        <v>176.76125109773412</v>
      </c>
      <c r="Z199" s="36">
        <f t="shared" ref="Z199:Z262" si="51">IFERROR($AE$6+IF(M199&gt;$AF$6, $AF$6/1000*$AG$6,M199/1000*$AG$6)+IF(IF(M199&gt;$AH$6,($AH$6-$AF$6)/1000*$AI$6,(M199-$AF$6)/1000*$AI$6)&lt;0,0,IF(M199&gt;$AH$6,($AH$6-$AF$6)/1000*$AI$6,(M199-$AF$6)/1000*$AI$6))+IF(M199&gt;$AH$6,(M199-$AH$6)/1000*$AK$6,0),$AE$6)</f>
        <v>201.86125109773411</v>
      </c>
      <c r="AA199" s="36">
        <f t="shared" ref="AA199:AA262" si="52">IFERROR($AE$6+IF(N199&gt;$AF$6, $AF$6/1000*$AG$6,N199/1000*$AG$6)+IF(IF(N199&gt;$AH$6,($AH$6-$AF$6)/1000*$AI$6,(N199-$AF$6)/1000*$AI$6)&lt;0,0,IF(N199&gt;$AH$6,($AH$6-$AF$6)/1000*$AI$6,(N199-$AF$6)/1000*$AI$6))+IF(N199&gt;$AH$6,(N199-$AH$6)/1000*$AK$6,0),$AE$6)</f>
        <v>54.494999999999997</v>
      </c>
      <c r="AB199" s="66">
        <f t="shared" ref="AB199:AB262" si="53">IFERROR($AE$6+IF(O199&gt;$AF$6, $AF$6/1000*$AG$6,O199/1000*$AG$6)+IF(IF(O199&gt;$AH$6,($AH$6-$AF$6)/1000*$AI$6,(O199-$AF$6)/1000*$AI$6)&lt;0,0,IF(O199&gt;$AH$6,($AH$6-$AF$6)/1000*$AI$6,(O199-$AF$6)/1000*$AI$6))+IF(O199&gt;$AH$6,(O199-$AH$6)/1000*$AK$6,0),$AE$6)</f>
        <v>45</v>
      </c>
      <c r="AC199" s="28">
        <f t="shared" si="42"/>
        <v>1147.366708993437</v>
      </c>
      <c r="AF199" s="28">
        <f>Q199-'2020 Metered Customers'!Q199</f>
        <v>7</v>
      </c>
      <c r="AG199" s="28">
        <f>R199-'2020 Metered Customers'!R199</f>
        <v>7</v>
      </c>
      <c r="AH199" s="28">
        <f>S199-'2020 Metered Customers'!S199</f>
        <v>7</v>
      </c>
      <c r="AI199" s="28">
        <f>T199-'2020 Metered Customers'!T199</f>
        <v>7</v>
      </c>
      <c r="AJ199" s="28">
        <f>U199-'2020 Metered Customers'!U199</f>
        <v>25.629999999999988</v>
      </c>
      <c r="AK199" s="28">
        <f>V199-'2020 Metered Customers'!V199</f>
        <v>13.923000000000002</v>
      </c>
      <c r="AL199" s="28">
        <f>W199-'2020 Metered Customers'!W199</f>
        <v>87.4332510977341</v>
      </c>
      <c r="AM199" s="28">
        <f>X199-'2020 Metered Customers'!X199</f>
        <v>66.641955700234575</v>
      </c>
      <c r="AN199" s="28">
        <f>Y199-'2020 Metered Customers'!Y199</f>
        <v>77.344251097734116</v>
      </c>
      <c r="AO199" s="28">
        <f>Z199-'2020 Metered Customers'!Z199</f>
        <v>91.651251097734118</v>
      </c>
      <c r="AP199" s="28">
        <f>AA199-'2020 Metered Customers'!AA199</f>
        <v>11.852999999999994</v>
      </c>
      <c r="AQ199" s="28">
        <f>AB199-'2020 Metered Customers'!AB199</f>
        <v>7</v>
      </c>
    </row>
    <row r="200" spans="1:43" ht="15.4" x14ac:dyDescent="0.45">
      <c r="A200" s="4">
        <v>1</v>
      </c>
      <c r="B200" s="85">
        <v>483</v>
      </c>
      <c r="C200" s="91">
        <v>0</v>
      </c>
      <c r="D200" s="50" t="s">
        <v>32</v>
      </c>
      <c r="E200" s="5" t="s">
        <v>32</v>
      </c>
      <c r="F200" s="51" t="s">
        <v>32</v>
      </c>
      <c r="G200" s="5" t="s">
        <v>32</v>
      </c>
      <c r="H200" s="51">
        <v>16090</v>
      </c>
      <c r="I200" s="5" t="s">
        <v>32</v>
      </c>
      <c r="J200" s="51">
        <v>3440</v>
      </c>
      <c r="K200" s="5">
        <v>3500</v>
      </c>
      <c r="L200" s="51">
        <v>8600</v>
      </c>
      <c r="M200" s="5">
        <v>2620</v>
      </c>
      <c r="N200" s="51">
        <v>3740</v>
      </c>
      <c r="O200" s="7" t="s">
        <v>32</v>
      </c>
      <c r="Q200" s="65">
        <f t="shared" si="43"/>
        <v>45</v>
      </c>
      <c r="R200" s="36">
        <f t="shared" si="44"/>
        <v>45</v>
      </c>
      <c r="S200" s="36">
        <f t="shared" si="45"/>
        <v>45</v>
      </c>
      <c r="T200" s="36">
        <f t="shared" si="46"/>
        <v>45</v>
      </c>
      <c r="U200" s="36">
        <f t="shared" ref="U200:U263" si="54">IFERROR($AE$6+IF(H200&gt;$AF$6*5, $AF$6*5/1000*$AG$6,H200/1000*$AG$6)+IF(IF(H200&gt;$AH$6*5,(($AH$6*5)-($AF$6*5))/1000*$AI$6,(H200-$AF$6*5)/1000*$AI$6)&lt;0,0,IF(H200&gt;$AH$6*5,(($AH$6*5)-($AF$6*5))/1000*$AI$6,(H200-$AF$6*5)/1000*$AI$6))+IF(H200&gt;$AH$6*5,(H200-$AH$6*5)/1000*$AK$6,0),$AE$6)</f>
        <v>117.405</v>
      </c>
      <c r="V200" s="36">
        <f t="shared" si="47"/>
        <v>45</v>
      </c>
      <c r="W200" s="36">
        <f t="shared" si="48"/>
        <v>60.480000000000004</v>
      </c>
      <c r="X200" s="36">
        <f t="shared" si="49"/>
        <v>60.75</v>
      </c>
      <c r="Y200" s="36">
        <f t="shared" si="50"/>
        <v>97.230807996295596</v>
      </c>
      <c r="Z200" s="36">
        <f t="shared" si="51"/>
        <v>56.79</v>
      </c>
      <c r="AA200" s="36">
        <f t="shared" si="52"/>
        <v>61.83</v>
      </c>
      <c r="AB200" s="66">
        <f t="shared" si="53"/>
        <v>45</v>
      </c>
      <c r="AC200" s="28">
        <f t="shared" ref="AC200:AC263" si="55">SUM(Q200:AB200)</f>
        <v>724.48580799629565</v>
      </c>
      <c r="AF200" s="28">
        <f>Q200-'2020 Metered Customers'!Q200</f>
        <v>7</v>
      </c>
      <c r="AG200" s="28">
        <f>R200-'2020 Metered Customers'!R200</f>
        <v>7</v>
      </c>
      <c r="AH200" s="28">
        <f>S200-'2020 Metered Customers'!S200</f>
        <v>7</v>
      </c>
      <c r="AI200" s="28">
        <f>T200-'2020 Metered Customers'!T200</f>
        <v>7</v>
      </c>
      <c r="AJ200" s="28">
        <f>U200-'2020 Metered Customers'!U200</f>
        <v>44.007000000000005</v>
      </c>
      <c r="AK200" s="28">
        <f>V200-'2020 Metered Customers'!V200</f>
        <v>7</v>
      </c>
      <c r="AL200" s="28">
        <f>W200-'2020 Metered Customers'!W200</f>
        <v>14.912000000000006</v>
      </c>
      <c r="AM200" s="28">
        <f>X200-'2020 Metered Customers'!X200</f>
        <v>15.049999999999997</v>
      </c>
      <c r="AN200" s="28">
        <f>Y200-'2020 Metered Customers'!Y200</f>
        <v>39.050807996295596</v>
      </c>
      <c r="AO200" s="28">
        <f>Z200-'2020 Metered Customers'!Z200</f>
        <v>13.025999999999996</v>
      </c>
      <c r="AP200" s="28">
        <f>AA200-'2020 Metered Customers'!AA200</f>
        <v>15.601999999999997</v>
      </c>
      <c r="AQ200" s="28">
        <f>AB200-'2020 Metered Customers'!AB200</f>
        <v>7</v>
      </c>
    </row>
    <row r="201" spans="1:43" ht="15.4" x14ac:dyDescent="0.45">
      <c r="A201" s="4">
        <v>1</v>
      </c>
      <c r="B201" s="85">
        <v>484</v>
      </c>
      <c r="C201" s="91">
        <v>0</v>
      </c>
      <c r="D201" s="50" t="s">
        <v>32</v>
      </c>
      <c r="E201" s="5" t="s">
        <v>32</v>
      </c>
      <c r="F201" s="51" t="s">
        <v>32</v>
      </c>
      <c r="G201" s="5" t="s">
        <v>32</v>
      </c>
      <c r="H201" s="51">
        <v>12540</v>
      </c>
      <c r="I201" s="5">
        <v>29910</v>
      </c>
      <c r="J201" s="51">
        <v>1120</v>
      </c>
      <c r="K201" s="5">
        <v>1610</v>
      </c>
      <c r="L201" s="51">
        <v>13280</v>
      </c>
      <c r="M201" s="5">
        <v>15520</v>
      </c>
      <c r="N201" s="51">
        <v>5350</v>
      </c>
      <c r="O201" s="7" t="s">
        <v>32</v>
      </c>
      <c r="Q201" s="65">
        <f t="shared" si="43"/>
        <v>45</v>
      </c>
      <c r="R201" s="36">
        <f t="shared" si="44"/>
        <v>45</v>
      </c>
      <c r="S201" s="36">
        <f t="shared" si="45"/>
        <v>45</v>
      </c>
      <c r="T201" s="36">
        <f t="shared" si="46"/>
        <v>45</v>
      </c>
      <c r="U201" s="36">
        <f t="shared" si="54"/>
        <v>101.42999999999999</v>
      </c>
      <c r="V201" s="36">
        <f t="shared" si="47"/>
        <v>293.96125109773413</v>
      </c>
      <c r="W201" s="36">
        <f t="shared" si="48"/>
        <v>50.04</v>
      </c>
      <c r="X201" s="36">
        <f t="shared" si="49"/>
        <v>52.244999999999997</v>
      </c>
      <c r="Y201" s="36">
        <f t="shared" si="50"/>
        <v>135.88085839147988</v>
      </c>
      <c r="Z201" s="36">
        <f t="shared" si="51"/>
        <v>154.38002781139716</v>
      </c>
      <c r="AA201" s="36">
        <f t="shared" si="52"/>
        <v>70.390495221862068</v>
      </c>
      <c r="AB201" s="66">
        <f t="shared" si="53"/>
        <v>45</v>
      </c>
      <c r="AC201" s="28">
        <f t="shared" si="55"/>
        <v>1083.3276325224731</v>
      </c>
      <c r="AF201" s="28">
        <f>Q201-'2020 Metered Customers'!Q201</f>
        <v>7</v>
      </c>
      <c r="AG201" s="28">
        <f>R201-'2020 Metered Customers'!R201</f>
        <v>7</v>
      </c>
      <c r="AH201" s="28">
        <f>S201-'2020 Metered Customers'!S201</f>
        <v>7</v>
      </c>
      <c r="AI201" s="28">
        <f>T201-'2020 Metered Customers'!T201</f>
        <v>7</v>
      </c>
      <c r="AJ201" s="28">
        <f>U201-'2020 Metered Customers'!U201</f>
        <v>35.841999999999999</v>
      </c>
      <c r="AK201" s="28">
        <f>V201-'2020 Metered Customers'!V201</f>
        <v>138.16995109773416</v>
      </c>
      <c r="AL201" s="28">
        <f>W201-'2020 Metered Customers'!W201</f>
        <v>9.5760000000000005</v>
      </c>
      <c r="AM201" s="28">
        <f>X201-'2020 Metered Customers'!X201</f>
        <v>10.702999999999996</v>
      </c>
      <c r="AN201" s="28">
        <f>Y201-'2020 Metered Customers'!Y201</f>
        <v>57.576858391479874</v>
      </c>
      <c r="AO201" s="28">
        <f>Z201-'2020 Metered Customers'!Z201</f>
        <v>66.444027811397149</v>
      </c>
      <c r="AP201" s="28">
        <f>AA201-'2020 Metered Customers'!AA201</f>
        <v>20.620495221862072</v>
      </c>
      <c r="AQ201" s="28">
        <f>AB201-'2020 Metered Customers'!AB201</f>
        <v>7</v>
      </c>
    </row>
    <row r="202" spans="1:43" ht="15.4" x14ac:dyDescent="0.45">
      <c r="A202" s="4">
        <v>1</v>
      </c>
      <c r="B202" s="85">
        <v>485</v>
      </c>
      <c r="C202" s="91">
        <v>0</v>
      </c>
      <c r="D202" s="50" t="s">
        <v>32</v>
      </c>
      <c r="E202" s="5" t="s">
        <v>32</v>
      </c>
      <c r="F202" s="51" t="s">
        <v>32</v>
      </c>
      <c r="G202" s="5" t="s">
        <v>32</v>
      </c>
      <c r="H202" s="51">
        <v>18380</v>
      </c>
      <c r="I202" s="5">
        <v>5030</v>
      </c>
      <c r="J202" s="51">
        <v>17380</v>
      </c>
      <c r="K202" s="5">
        <v>38000</v>
      </c>
      <c r="L202" s="51">
        <v>48130</v>
      </c>
      <c r="M202" s="5">
        <v>39610</v>
      </c>
      <c r="N202" s="51">
        <v>2040</v>
      </c>
      <c r="O202" s="7" t="s">
        <v>32</v>
      </c>
      <c r="Q202" s="65">
        <f t="shared" si="43"/>
        <v>45</v>
      </c>
      <c r="R202" s="36">
        <f t="shared" si="44"/>
        <v>45</v>
      </c>
      <c r="S202" s="36">
        <f t="shared" si="45"/>
        <v>45</v>
      </c>
      <c r="T202" s="36">
        <f t="shared" si="46"/>
        <v>45</v>
      </c>
      <c r="U202" s="36">
        <f t="shared" si="54"/>
        <v>127.71</v>
      </c>
      <c r="V202" s="36">
        <f t="shared" si="47"/>
        <v>67.747756733302467</v>
      </c>
      <c r="W202" s="36">
        <f t="shared" si="48"/>
        <v>169.74094527614989</v>
      </c>
      <c r="X202" s="36">
        <f t="shared" si="49"/>
        <v>374.86125109773411</v>
      </c>
      <c r="Y202" s="36">
        <f t="shared" si="50"/>
        <v>476.16125109773412</v>
      </c>
      <c r="Z202" s="36">
        <f t="shared" si="51"/>
        <v>390.96125109773413</v>
      </c>
      <c r="AA202" s="36">
        <f t="shared" si="52"/>
        <v>54.18</v>
      </c>
      <c r="AB202" s="66">
        <f t="shared" si="53"/>
        <v>45</v>
      </c>
      <c r="AC202" s="28">
        <f t="shared" si="55"/>
        <v>1886.3624553026546</v>
      </c>
      <c r="AF202" s="28">
        <f>Q202-'2020 Metered Customers'!Q202</f>
        <v>7</v>
      </c>
      <c r="AG202" s="28">
        <f>R202-'2020 Metered Customers'!R202</f>
        <v>7</v>
      </c>
      <c r="AH202" s="28">
        <f>S202-'2020 Metered Customers'!S202</f>
        <v>7</v>
      </c>
      <c r="AI202" s="28">
        <f>T202-'2020 Metered Customers'!T202</f>
        <v>7</v>
      </c>
      <c r="AJ202" s="28">
        <f>U202-'2020 Metered Customers'!U202</f>
        <v>49.273999999999987</v>
      </c>
      <c r="AK202" s="28">
        <f>V202-'2020 Metered Customers'!V202</f>
        <v>18.681756733302464</v>
      </c>
      <c r="AL202" s="28">
        <f>W202-'2020 Metered Customers'!W202</f>
        <v>73.806945276149889</v>
      </c>
      <c r="AM202" s="28">
        <f>X202-'2020 Metered Customers'!X202</f>
        <v>158.96125109773413</v>
      </c>
      <c r="AN202" s="28">
        <f>Y202-'2020 Metered Customers'!Y202</f>
        <v>184.99535109773416</v>
      </c>
      <c r="AO202" s="28">
        <f>Z202-'2020 Metered Customers'!Z202</f>
        <v>163.09895109773413</v>
      </c>
      <c r="AP202" s="28">
        <f>AA202-'2020 Metered Customers'!AA202</f>
        <v>11.692</v>
      </c>
      <c r="AQ202" s="28">
        <f>AB202-'2020 Metered Customers'!AB202</f>
        <v>7</v>
      </c>
    </row>
    <row r="203" spans="1:43" ht="15.4" x14ac:dyDescent="0.45">
      <c r="A203" s="4">
        <v>1</v>
      </c>
      <c r="B203" s="85">
        <v>486</v>
      </c>
      <c r="C203" s="91">
        <v>0</v>
      </c>
      <c r="D203" s="50" t="s">
        <v>32</v>
      </c>
      <c r="E203" s="5" t="s">
        <v>32</v>
      </c>
      <c r="F203" s="51" t="s">
        <v>32</v>
      </c>
      <c r="G203" s="5" t="s">
        <v>32</v>
      </c>
      <c r="H203" s="51">
        <v>46230</v>
      </c>
      <c r="I203" s="5">
        <v>4640</v>
      </c>
      <c r="J203" s="51">
        <v>5380</v>
      </c>
      <c r="K203" s="5">
        <v>11290</v>
      </c>
      <c r="L203" s="51">
        <v>8480</v>
      </c>
      <c r="M203" s="5">
        <v>7980</v>
      </c>
      <c r="N203" s="51">
        <v>3850</v>
      </c>
      <c r="O203" s="7" t="s">
        <v>32</v>
      </c>
      <c r="Q203" s="65">
        <f t="shared" si="43"/>
        <v>45</v>
      </c>
      <c r="R203" s="36">
        <f t="shared" si="44"/>
        <v>45</v>
      </c>
      <c r="S203" s="36">
        <f t="shared" si="45"/>
        <v>45</v>
      </c>
      <c r="T203" s="36">
        <f t="shared" si="46"/>
        <v>45</v>
      </c>
      <c r="U203" s="36">
        <f t="shared" si="54"/>
        <v>332.82918160037661</v>
      </c>
      <c r="V203" s="36">
        <f t="shared" si="47"/>
        <v>65.88</v>
      </c>
      <c r="W203" s="36">
        <f t="shared" si="48"/>
        <v>70.638251955164534</v>
      </c>
      <c r="X203" s="36">
        <f t="shared" si="49"/>
        <v>119.44632841574982</v>
      </c>
      <c r="Y203" s="36">
        <f t="shared" si="50"/>
        <v>96.239781063085758</v>
      </c>
      <c r="Z203" s="36">
        <f t="shared" si="51"/>
        <v>92.110502174711357</v>
      </c>
      <c r="AA203" s="36">
        <f t="shared" si="52"/>
        <v>62.325000000000003</v>
      </c>
      <c r="AB203" s="66">
        <f t="shared" si="53"/>
        <v>45</v>
      </c>
      <c r="AC203" s="28">
        <f t="shared" si="55"/>
        <v>1064.4690452090881</v>
      </c>
      <c r="AF203" s="28">
        <f>Q203-'2020 Metered Customers'!Q203</f>
        <v>7</v>
      </c>
      <c r="AG203" s="28">
        <f>R203-'2020 Metered Customers'!R203</f>
        <v>7</v>
      </c>
      <c r="AH203" s="28">
        <f>S203-'2020 Metered Customers'!S203</f>
        <v>7</v>
      </c>
      <c r="AI203" s="28">
        <f>T203-'2020 Metered Customers'!T203</f>
        <v>7</v>
      </c>
      <c r="AJ203" s="28">
        <f>U203-'2020 Metered Customers'!U203</f>
        <v>180.04018160037663</v>
      </c>
      <c r="AK203" s="28">
        <f>V203-'2020 Metered Customers'!V203</f>
        <v>17.671999999999997</v>
      </c>
      <c r="AL203" s="28">
        <f>W203-'2020 Metered Customers'!W203</f>
        <v>20.802251955164536</v>
      </c>
      <c r="AM203" s="28">
        <f>X203-'2020 Metered Customers'!X203</f>
        <v>49.699328415749818</v>
      </c>
      <c r="AN203" s="28">
        <f>Y203-'2020 Metered Customers'!Y203</f>
        <v>38.575781063085756</v>
      </c>
      <c r="AO203" s="28">
        <f>Z203-'2020 Metered Customers'!Z203</f>
        <v>36.554502174711359</v>
      </c>
      <c r="AP203" s="28">
        <f>AA203-'2020 Metered Customers'!AA203</f>
        <v>15.855000000000004</v>
      </c>
      <c r="AQ203" s="28">
        <f>AB203-'2020 Metered Customers'!AB203</f>
        <v>7</v>
      </c>
    </row>
    <row r="204" spans="1:43" ht="15.4" x14ac:dyDescent="0.45">
      <c r="A204" s="4">
        <v>1</v>
      </c>
      <c r="B204" s="85">
        <v>487</v>
      </c>
      <c r="C204" s="91">
        <v>0</v>
      </c>
      <c r="D204" s="50" t="s">
        <v>32</v>
      </c>
      <c r="E204" s="5" t="s">
        <v>32</v>
      </c>
      <c r="F204" s="51" t="s">
        <v>32</v>
      </c>
      <c r="G204" s="5" t="s">
        <v>32</v>
      </c>
      <c r="H204" s="51">
        <v>14250</v>
      </c>
      <c r="I204" s="5">
        <v>4030</v>
      </c>
      <c r="J204" s="51">
        <v>1460</v>
      </c>
      <c r="K204" s="5">
        <v>2070</v>
      </c>
      <c r="L204" s="51">
        <v>2890</v>
      </c>
      <c r="M204" s="5">
        <v>2150</v>
      </c>
      <c r="N204" s="51">
        <v>2360</v>
      </c>
      <c r="O204" s="7" t="s">
        <v>32</v>
      </c>
      <c r="Q204" s="65">
        <f t="shared" si="43"/>
        <v>45</v>
      </c>
      <c r="R204" s="36">
        <f t="shared" si="44"/>
        <v>45</v>
      </c>
      <c r="S204" s="36">
        <f t="shared" si="45"/>
        <v>45</v>
      </c>
      <c r="T204" s="36">
        <f t="shared" si="46"/>
        <v>45</v>
      </c>
      <c r="U204" s="36">
        <f t="shared" si="54"/>
        <v>109.125</v>
      </c>
      <c r="V204" s="36">
        <f t="shared" si="47"/>
        <v>63.135000000000005</v>
      </c>
      <c r="W204" s="36">
        <f t="shared" si="48"/>
        <v>51.57</v>
      </c>
      <c r="X204" s="36">
        <f t="shared" si="49"/>
        <v>54.314999999999998</v>
      </c>
      <c r="Y204" s="36">
        <f t="shared" si="50"/>
        <v>58.005000000000003</v>
      </c>
      <c r="Z204" s="36">
        <f t="shared" si="51"/>
        <v>54.674999999999997</v>
      </c>
      <c r="AA204" s="36">
        <f t="shared" si="52"/>
        <v>55.62</v>
      </c>
      <c r="AB204" s="66">
        <f t="shared" si="53"/>
        <v>45</v>
      </c>
      <c r="AC204" s="28">
        <f t="shared" si="55"/>
        <v>671.44499999999994</v>
      </c>
      <c r="AF204" s="28">
        <f>Q204-'2020 Metered Customers'!Q204</f>
        <v>7</v>
      </c>
      <c r="AG204" s="28">
        <f>R204-'2020 Metered Customers'!R204</f>
        <v>7</v>
      </c>
      <c r="AH204" s="28">
        <f>S204-'2020 Metered Customers'!S204</f>
        <v>7</v>
      </c>
      <c r="AI204" s="28">
        <f>T204-'2020 Metered Customers'!T204</f>
        <v>7</v>
      </c>
      <c r="AJ204" s="28">
        <f>U204-'2020 Metered Customers'!U204</f>
        <v>39.775000000000006</v>
      </c>
      <c r="AK204" s="28">
        <f>V204-'2020 Metered Customers'!V204</f>
        <v>16.269000000000005</v>
      </c>
      <c r="AL204" s="28">
        <f>W204-'2020 Metered Customers'!W204</f>
        <v>10.357999999999997</v>
      </c>
      <c r="AM204" s="28">
        <f>X204-'2020 Metered Customers'!X204</f>
        <v>11.760999999999996</v>
      </c>
      <c r="AN204" s="28">
        <f>Y204-'2020 Metered Customers'!Y204</f>
        <v>13.646999999999998</v>
      </c>
      <c r="AO204" s="28">
        <f>Z204-'2020 Metered Customers'!Z204</f>
        <v>11.944999999999993</v>
      </c>
      <c r="AP204" s="28">
        <f>AA204-'2020 Metered Customers'!AA204</f>
        <v>12.427999999999997</v>
      </c>
      <c r="AQ204" s="28">
        <f>AB204-'2020 Metered Customers'!AB204</f>
        <v>7</v>
      </c>
    </row>
    <row r="205" spans="1:43" ht="15.4" x14ac:dyDescent="0.45">
      <c r="A205" s="4">
        <v>1</v>
      </c>
      <c r="B205" s="85">
        <v>488</v>
      </c>
      <c r="C205" s="91">
        <v>0</v>
      </c>
      <c r="D205" s="50" t="s">
        <v>32</v>
      </c>
      <c r="E205" s="5" t="s">
        <v>32</v>
      </c>
      <c r="F205" s="51" t="s">
        <v>32</v>
      </c>
      <c r="G205" s="5" t="s">
        <v>32</v>
      </c>
      <c r="H205" s="51">
        <v>2130</v>
      </c>
      <c r="I205" s="5">
        <v>1220</v>
      </c>
      <c r="J205" s="51">
        <v>1330</v>
      </c>
      <c r="K205" s="5">
        <v>2660</v>
      </c>
      <c r="L205" s="51">
        <v>3230</v>
      </c>
      <c r="M205" s="5">
        <v>1370</v>
      </c>
      <c r="N205" s="51">
        <v>280</v>
      </c>
      <c r="O205" s="7" t="s">
        <v>32</v>
      </c>
      <c r="Q205" s="65">
        <f t="shared" si="43"/>
        <v>45</v>
      </c>
      <c r="R205" s="36">
        <f t="shared" si="44"/>
        <v>45</v>
      </c>
      <c r="S205" s="36">
        <f t="shared" si="45"/>
        <v>45</v>
      </c>
      <c r="T205" s="36">
        <f t="shared" si="46"/>
        <v>45</v>
      </c>
      <c r="U205" s="36">
        <f t="shared" si="54"/>
        <v>54.585000000000001</v>
      </c>
      <c r="V205" s="36">
        <f t="shared" si="47"/>
        <v>50.49</v>
      </c>
      <c r="W205" s="36">
        <f t="shared" si="48"/>
        <v>50.984999999999999</v>
      </c>
      <c r="X205" s="36">
        <f t="shared" si="49"/>
        <v>56.97</v>
      </c>
      <c r="Y205" s="36">
        <f t="shared" si="50"/>
        <v>59.534999999999997</v>
      </c>
      <c r="Z205" s="36">
        <f t="shared" si="51"/>
        <v>51.164999999999999</v>
      </c>
      <c r="AA205" s="36">
        <f t="shared" si="52"/>
        <v>46.26</v>
      </c>
      <c r="AB205" s="66">
        <f t="shared" si="53"/>
        <v>45</v>
      </c>
      <c r="AC205" s="28">
        <f t="shared" si="55"/>
        <v>594.99</v>
      </c>
      <c r="AF205" s="28">
        <f>Q205-'2020 Metered Customers'!Q205</f>
        <v>7</v>
      </c>
      <c r="AG205" s="28">
        <f>R205-'2020 Metered Customers'!R205</f>
        <v>7</v>
      </c>
      <c r="AH205" s="28">
        <f>S205-'2020 Metered Customers'!S205</f>
        <v>7</v>
      </c>
      <c r="AI205" s="28">
        <f>T205-'2020 Metered Customers'!T205</f>
        <v>7</v>
      </c>
      <c r="AJ205" s="28">
        <f>U205-'2020 Metered Customers'!U205</f>
        <v>11.899000000000001</v>
      </c>
      <c r="AK205" s="28">
        <f>V205-'2020 Metered Customers'!V205</f>
        <v>9.8060000000000045</v>
      </c>
      <c r="AL205" s="28">
        <f>W205-'2020 Metered Customers'!W205</f>
        <v>10.058999999999997</v>
      </c>
      <c r="AM205" s="28">
        <f>X205-'2020 Metered Customers'!X205</f>
        <v>13.117999999999995</v>
      </c>
      <c r="AN205" s="28">
        <f>Y205-'2020 Metered Customers'!Y205</f>
        <v>14.428999999999995</v>
      </c>
      <c r="AO205" s="28">
        <f>Z205-'2020 Metered Customers'!Z205</f>
        <v>10.150999999999996</v>
      </c>
      <c r="AP205" s="28">
        <f>AA205-'2020 Metered Customers'!AA205</f>
        <v>7.6439999999999984</v>
      </c>
      <c r="AQ205" s="28">
        <f>AB205-'2020 Metered Customers'!AB205</f>
        <v>7</v>
      </c>
    </row>
    <row r="206" spans="1:43" ht="15.4" x14ac:dyDescent="0.45">
      <c r="A206" s="4">
        <v>1</v>
      </c>
      <c r="B206" s="85">
        <v>490</v>
      </c>
      <c r="C206" s="91">
        <v>0</v>
      </c>
      <c r="D206" s="50" t="s">
        <v>32</v>
      </c>
      <c r="E206" s="5" t="s">
        <v>32</v>
      </c>
      <c r="F206" s="51" t="s">
        <v>32</v>
      </c>
      <c r="G206" s="5" t="s">
        <v>32</v>
      </c>
      <c r="H206" s="51">
        <v>46400</v>
      </c>
      <c r="I206" s="5">
        <v>4270</v>
      </c>
      <c r="J206" s="51">
        <v>6810</v>
      </c>
      <c r="K206" s="5">
        <v>12930</v>
      </c>
      <c r="L206" s="51">
        <v>23630</v>
      </c>
      <c r="M206" s="5">
        <v>5020</v>
      </c>
      <c r="N206" s="51">
        <v>2610</v>
      </c>
      <c r="O206" s="7" t="s">
        <v>32</v>
      </c>
      <c r="Q206" s="65">
        <f t="shared" si="43"/>
        <v>45</v>
      </c>
      <c r="R206" s="36">
        <f t="shared" si="44"/>
        <v>45</v>
      </c>
      <c r="S206" s="36">
        <f t="shared" si="45"/>
        <v>45</v>
      </c>
      <c r="T206" s="36">
        <f t="shared" si="46"/>
        <v>45</v>
      </c>
      <c r="U206" s="36">
        <f t="shared" si="54"/>
        <v>334.23313642242385</v>
      </c>
      <c r="V206" s="36">
        <f t="shared" si="47"/>
        <v>64.215000000000003</v>
      </c>
      <c r="W206" s="36">
        <f t="shared" si="48"/>
        <v>82.447989575915287</v>
      </c>
      <c r="X206" s="36">
        <f t="shared" si="49"/>
        <v>132.99036316961781</v>
      </c>
      <c r="Y206" s="36">
        <f t="shared" si="50"/>
        <v>231.16125109773412</v>
      </c>
      <c r="Z206" s="36">
        <f t="shared" si="51"/>
        <v>67.665171155534978</v>
      </c>
      <c r="AA206" s="36">
        <f t="shared" si="52"/>
        <v>56.744999999999997</v>
      </c>
      <c r="AB206" s="66">
        <f t="shared" si="53"/>
        <v>45</v>
      </c>
      <c r="AC206" s="28">
        <f t="shared" si="55"/>
        <v>1194.4579114212261</v>
      </c>
      <c r="AF206" s="28">
        <f>Q206-'2020 Metered Customers'!Q206</f>
        <v>7</v>
      </c>
      <c r="AG206" s="28">
        <f>R206-'2020 Metered Customers'!R206</f>
        <v>7</v>
      </c>
      <c r="AH206" s="28">
        <f>S206-'2020 Metered Customers'!S206</f>
        <v>7</v>
      </c>
      <c r="AI206" s="28">
        <f>T206-'2020 Metered Customers'!T206</f>
        <v>7</v>
      </c>
      <c r="AJ206" s="28">
        <f>U206-'2020 Metered Customers'!U206</f>
        <v>180.71313642242384</v>
      </c>
      <c r="AK206" s="28">
        <f>V206-'2020 Metered Customers'!V206</f>
        <v>16.821000000000005</v>
      </c>
      <c r="AL206" s="28">
        <f>W206-'2020 Metered Customers'!W206</f>
        <v>29.465989575915287</v>
      </c>
      <c r="AM206" s="28">
        <f>X206-'2020 Metered Customers'!X206</f>
        <v>56.191363169617802</v>
      </c>
      <c r="AN206" s="28">
        <f>Y206-'2020 Metered Customers'!Y206</f>
        <v>108.35225109773413</v>
      </c>
      <c r="AO206" s="28">
        <f>Z206-'2020 Metered Customers'!Z206</f>
        <v>18.621171155534981</v>
      </c>
      <c r="AP206" s="28">
        <f>AA206-'2020 Metered Customers'!AA206</f>
        <v>13.003</v>
      </c>
      <c r="AQ206" s="28">
        <f>AB206-'2020 Metered Customers'!AB206</f>
        <v>7</v>
      </c>
    </row>
    <row r="207" spans="1:43" ht="15.4" x14ac:dyDescent="0.45">
      <c r="A207" s="4">
        <v>1</v>
      </c>
      <c r="B207" s="85">
        <v>491</v>
      </c>
      <c r="C207" s="91">
        <v>0</v>
      </c>
      <c r="D207" s="50" t="s">
        <v>32</v>
      </c>
      <c r="E207" s="5" t="s">
        <v>32</v>
      </c>
      <c r="F207" s="51" t="s">
        <v>32</v>
      </c>
      <c r="G207" s="5" t="s">
        <v>32</v>
      </c>
      <c r="H207" s="51">
        <v>14860</v>
      </c>
      <c r="I207" s="5">
        <v>11250</v>
      </c>
      <c r="J207" s="51">
        <v>18560</v>
      </c>
      <c r="K207" s="5">
        <v>21120</v>
      </c>
      <c r="L207" s="51">
        <v>34700</v>
      </c>
      <c r="M207" s="5">
        <v>17680</v>
      </c>
      <c r="N207" s="51">
        <v>3940</v>
      </c>
      <c r="O207" s="7" t="s">
        <v>32</v>
      </c>
      <c r="Q207" s="65">
        <f t="shared" si="43"/>
        <v>45</v>
      </c>
      <c r="R207" s="36">
        <f t="shared" si="44"/>
        <v>45</v>
      </c>
      <c r="S207" s="36">
        <f t="shared" si="45"/>
        <v>45</v>
      </c>
      <c r="T207" s="36">
        <f t="shared" si="46"/>
        <v>45</v>
      </c>
      <c r="U207" s="36">
        <f t="shared" si="54"/>
        <v>111.87</v>
      </c>
      <c r="V207" s="36">
        <f t="shared" si="47"/>
        <v>119.11598610467988</v>
      </c>
      <c r="W207" s="36">
        <f t="shared" si="48"/>
        <v>180.46125109773411</v>
      </c>
      <c r="X207" s="36">
        <f t="shared" si="49"/>
        <v>206.0612510977341</v>
      </c>
      <c r="Y207" s="36">
        <f t="shared" si="50"/>
        <v>341.86125109773411</v>
      </c>
      <c r="Z207" s="36">
        <f t="shared" si="51"/>
        <v>172.21851260917452</v>
      </c>
      <c r="AA207" s="36">
        <f t="shared" si="52"/>
        <v>62.730000000000004</v>
      </c>
      <c r="AB207" s="66">
        <f t="shared" si="53"/>
        <v>45</v>
      </c>
      <c r="AC207" s="28">
        <f t="shared" si="55"/>
        <v>1419.3182520070568</v>
      </c>
      <c r="AF207" s="28">
        <f>Q207-'2020 Metered Customers'!Q207</f>
        <v>7</v>
      </c>
      <c r="AG207" s="28">
        <f>R207-'2020 Metered Customers'!R207</f>
        <v>7</v>
      </c>
      <c r="AH207" s="28">
        <f>S207-'2020 Metered Customers'!S207</f>
        <v>7</v>
      </c>
      <c r="AI207" s="28">
        <f>T207-'2020 Metered Customers'!T207</f>
        <v>7</v>
      </c>
      <c r="AJ207" s="28">
        <f>U207-'2020 Metered Customers'!U207</f>
        <v>41.177999999999997</v>
      </c>
      <c r="AK207" s="28">
        <f>V207-'2020 Metered Customers'!V207</f>
        <v>49.540986104679874</v>
      </c>
      <c r="AL207" s="28">
        <f>W207-'2020 Metered Customers'!W207</f>
        <v>79.453251097734096</v>
      </c>
      <c r="AM207" s="28">
        <f>X207-'2020 Metered Customers'!X207</f>
        <v>94.045251097734109</v>
      </c>
      <c r="AN207" s="28">
        <f>Y207-'2020 Metered Customers'!Y207</f>
        <v>150.48025109773411</v>
      </c>
      <c r="AO207" s="28">
        <f>Z207-'2020 Metered Customers'!Z207</f>
        <v>74.994512609174535</v>
      </c>
      <c r="AP207" s="28">
        <f>AA207-'2020 Metered Customers'!AA207</f>
        <v>16.062000000000005</v>
      </c>
      <c r="AQ207" s="28">
        <f>AB207-'2020 Metered Customers'!AB207</f>
        <v>7</v>
      </c>
    </row>
    <row r="208" spans="1:43" ht="15.4" x14ac:dyDescent="0.45">
      <c r="A208" s="4">
        <v>1</v>
      </c>
      <c r="B208" s="85">
        <v>493</v>
      </c>
      <c r="C208" s="91">
        <v>0</v>
      </c>
      <c r="D208" s="50" t="s">
        <v>32</v>
      </c>
      <c r="E208" s="5" t="s">
        <v>32</v>
      </c>
      <c r="F208" s="51" t="s">
        <v>32</v>
      </c>
      <c r="G208" s="5" t="s">
        <v>32</v>
      </c>
      <c r="H208" s="51">
        <v>20330</v>
      </c>
      <c r="I208" s="5">
        <v>4730</v>
      </c>
      <c r="J208" s="51">
        <v>4810</v>
      </c>
      <c r="K208" s="5">
        <v>4110</v>
      </c>
      <c r="L208" s="51">
        <v>5880</v>
      </c>
      <c r="M208" s="5">
        <v>6360</v>
      </c>
      <c r="N208" s="51">
        <v>5160</v>
      </c>
      <c r="O208" s="7" t="s">
        <v>32</v>
      </c>
      <c r="Q208" s="65">
        <f t="shared" si="43"/>
        <v>45</v>
      </c>
      <c r="R208" s="36">
        <f t="shared" si="44"/>
        <v>45</v>
      </c>
      <c r="S208" s="36">
        <f t="shared" si="45"/>
        <v>45</v>
      </c>
      <c r="T208" s="36">
        <f t="shared" si="46"/>
        <v>45</v>
      </c>
      <c r="U208" s="36">
        <f t="shared" si="54"/>
        <v>136.48499999999999</v>
      </c>
      <c r="V208" s="36">
        <f t="shared" si="47"/>
        <v>66.284999999999997</v>
      </c>
      <c r="W208" s="36">
        <f t="shared" si="48"/>
        <v>66.644999999999996</v>
      </c>
      <c r="X208" s="36">
        <f t="shared" si="49"/>
        <v>63.495000000000005</v>
      </c>
      <c r="Y208" s="36">
        <f t="shared" si="50"/>
        <v>74.767530843538921</v>
      </c>
      <c r="Z208" s="36">
        <f t="shared" si="51"/>
        <v>78.731638576378344</v>
      </c>
      <c r="AA208" s="36">
        <f t="shared" si="52"/>
        <v>68.821369244279808</v>
      </c>
      <c r="AB208" s="66">
        <f t="shared" si="53"/>
        <v>45</v>
      </c>
      <c r="AC208" s="28">
        <f t="shared" si="55"/>
        <v>780.23053866419707</v>
      </c>
      <c r="AF208" s="28">
        <f>Q208-'2020 Metered Customers'!Q208</f>
        <v>7</v>
      </c>
      <c r="AG208" s="28">
        <f>R208-'2020 Metered Customers'!R208</f>
        <v>7</v>
      </c>
      <c r="AH208" s="28">
        <f>S208-'2020 Metered Customers'!S208</f>
        <v>7</v>
      </c>
      <c r="AI208" s="28">
        <f>T208-'2020 Metered Customers'!T208</f>
        <v>7</v>
      </c>
      <c r="AJ208" s="28">
        <f>U208-'2020 Metered Customers'!U208</f>
        <v>53.758999999999986</v>
      </c>
      <c r="AK208" s="28">
        <f>V208-'2020 Metered Customers'!V208</f>
        <v>17.878999999999991</v>
      </c>
      <c r="AL208" s="28">
        <f>W208-'2020 Metered Customers'!W208</f>
        <v>18.062999999999995</v>
      </c>
      <c r="AM208" s="28">
        <f>X208-'2020 Metered Customers'!X208</f>
        <v>16.453000000000003</v>
      </c>
      <c r="AN208" s="28">
        <f>Y208-'2020 Metered Customers'!Y208</f>
        <v>23.831530843538921</v>
      </c>
      <c r="AO208" s="28">
        <f>Z208-'2020 Metered Customers'!Z208</f>
        <v>26.73963857637834</v>
      </c>
      <c r="AP208" s="28">
        <f>AA208-'2020 Metered Customers'!AA208</f>
        <v>19.469369244279804</v>
      </c>
      <c r="AQ208" s="28">
        <f>AB208-'2020 Metered Customers'!AB208</f>
        <v>7</v>
      </c>
    </row>
    <row r="209" spans="1:43" ht="15.4" x14ac:dyDescent="0.45">
      <c r="A209" s="4">
        <v>1</v>
      </c>
      <c r="B209" s="85">
        <v>495</v>
      </c>
      <c r="C209" s="91">
        <v>0</v>
      </c>
      <c r="D209" s="50" t="s">
        <v>32</v>
      </c>
      <c r="E209" s="5" t="s">
        <v>32</v>
      </c>
      <c r="F209" s="51" t="s">
        <v>32</v>
      </c>
      <c r="G209" s="5" t="s">
        <v>32</v>
      </c>
      <c r="H209" s="51">
        <v>22760</v>
      </c>
      <c r="I209" s="5">
        <v>9540</v>
      </c>
      <c r="J209" s="51">
        <v>40520</v>
      </c>
      <c r="K209" s="5">
        <v>37040</v>
      </c>
      <c r="L209" s="51">
        <v>48040</v>
      </c>
      <c r="M209" s="5">
        <v>46480</v>
      </c>
      <c r="N209" s="51">
        <v>5510</v>
      </c>
      <c r="O209" s="7" t="s">
        <v>32</v>
      </c>
      <c r="Q209" s="65">
        <f t="shared" si="43"/>
        <v>45</v>
      </c>
      <c r="R209" s="36">
        <f t="shared" si="44"/>
        <v>45</v>
      </c>
      <c r="S209" s="36">
        <f t="shared" si="45"/>
        <v>45</v>
      </c>
      <c r="T209" s="36">
        <f t="shared" si="46"/>
        <v>45</v>
      </c>
      <c r="U209" s="36">
        <f t="shared" si="54"/>
        <v>147.42000000000002</v>
      </c>
      <c r="V209" s="36">
        <f t="shared" si="47"/>
        <v>104.99385230643946</v>
      </c>
      <c r="W209" s="36">
        <f t="shared" si="48"/>
        <v>400.0612510977341</v>
      </c>
      <c r="X209" s="36">
        <f t="shared" si="49"/>
        <v>365.26125109773409</v>
      </c>
      <c r="Y209" s="36">
        <f t="shared" si="50"/>
        <v>475.26125109773409</v>
      </c>
      <c r="Z209" s="36">
        <f t="shared" si="51"/>
        <v>459.66125109773412</v>
      </c>
      <c r="AA209" s="36">
        <f t="shared" si="52"/>
        <v>71.711864466141876</v>
      </c>
      <c r="AB209" s="66">
        <f t="shared" si="53"/>
        <v>45</v>
      </c>
      <c r="AC209" s="28">
        <f t="shared" si="55"/>
        <v>2249.3707211635178</v>
      </c>
      <c r="AF209" s="28">
        <f>Q209-'2020 Metered Customers'!Q209</f>
        <v>7</v>
      </c>
      <c r="AG209" s="28">
        <f>R209-'2020 Metered Customers'!R209</f>
        <v>7</v>
      </c>
      <c r="AH209" s="28">
        <f>S209-'2020 Metered Customers'!S209</f>
        <v>7</v>
      </c>
      <c r="AI209" s="28">
        <f>T209-'2020 Metered Customers'!T209</f>
        <v>7</v>
      </c>
      <c r="AJ209" s="28">
        <f>U209-'2020 Metered Customers'!U209</f>
        <v>59.348000000000013</v>
      </c>
      <c r="AK209" s="28">
        <f>V209-'2020 Metered Customers'!V209</f>
        <v>42.771852306439463</v>
      </c>
      <c r="AL209" s="28">
        <f>W209-'2020 Metered Customers'!W209</f>
        <v>165.43765109773412</v>
      </c>
      <c r="AM209" s="28">
        <f>X209-'2020 Metered Customers'!X209</f>
        <v>156.49405109773409</v>
      </c>
      <c r="AN209" s="28">
        <f>Y209-'2020 Metered Customers'!Y209</f>
        <v>184.76405109773407</v>
      </c>
      <c r="AO209" s="28">
        <f>Z209-'2020 Metered Customers'!Z209</f>
        <v>180.75485109773416</v>
      </c>
      <c r="AP209" s="28">
        <f>AA209-'2020 Metered Customers'!AA209</f>
        <v>21.589864466141876</v>
      </c>
      <c r="AQ209" s="28">
        <f>AB209-'2020 Metered Customers'!AB209</f>
        <v>7</v>
      </c>
    </row>
    <row r="210" spans="1:43" ht="15.4" x14ac:dyDescent="0.45">
      <c r="A210" s="4">
        <v>1</v>
      </c>
      <c r="B210" s="85">
        <v>496</v>
      </c>
      <c r="C210" s="91">
        <v>0</v>
      </c>
      <c r="D210" s="50" t="s">
        <v>32</v>
      </c>
      <c r="E210" s="5" t="s">
        <v>32</v>
      </c>
      <c r="F210" s="51" t="s">
        <v>32</v>
      </c>
      <c r="G210" s="5" t="s">
        <v>32</v>
      </c>
      <c r="H210" s="51">
        <v>11510</v>
      </c>
      <c r="I210" s="5">
        <v>5780</v>
      </c>
      <c r="J210" s="51">
        <v>74600</v>
      </c>
      <c r="K210" s="5">
        <v>52880</v>
      </c>
      <c r="L210" s="51">
        <v>66540</v>
      </c>
      <c r="M210" s="5">
        <v>62150</v>
      </c>
      <c r="N210" s="51">
        <v>40300</v>
      </c>
      <c r="O210" s="7" t="s">
        <v>32</v>
      </c>
      <c r="Q210" s="65">
        <f t="shared" si="43"/>
        <v>45</v>
      </c>
      <c r="R210" s="36">
        <f t="shared" si="44"/>
        <v>45</v>
      </c>
      <c r="S210" s="36">
        <f t="shared" si="45"/>
        <v>45</v>
      </c>
      <c r="T210" s="36">
        <f t="shared" si="46"/>
        <v>45</v>
      </c>
      <c r="U210" s="36">
        <f t="shared" si="54"/>
        <v>96.795000000000002</v>
      </c>
      <c r="V210" s="36">
        <f t="shared" si="47"/>
        <v>73.941675065864047</v>
      </c>
      <c r="W210" s="36">
        <f t="shared" si="48"/>
        <v>740.86125109773411</v>
      </c>
      <c r="X210" s="36">
        <f t="shared" si="49"/>
        <v>523.66125109773407</v>
      </c>
      <c r="Y210" s="36">
        <f t="shared" si="50"/>
        <v>660.26125109773409</v>
      </c>
      <c r="Z210" s="36">
        <f t="shared" si="51"/>
        <v>616.36125109773411</v>
      </c>
      <c r="AA210" s="36">
        <f t="shared" si="52"/>
        <v>397.86125109773411</v>
      </c>
      <c r="AB210" s="66">
        <f t="shared" si="53"/>
        <v>45</v>
      </c>
      <c r="AC210" s="28">
        <f t="shared" si="55"/>
        <v>3334.7429305545347</v>
      </c>
      <c r="AF210" s="28">
        <f>Q210-'2020 Metered Customers'!Q210</f>
        <v>7</v>
      </c>
      <c r="AG210" s="28">
        <f>R210-'2020 Metered Customers'!R210</f>
        <v>7</v>
      </c>
      <c r="AH210" s="28">
        <f>S210-'2020 Metered Customers'!S210</f>
        <v>7</v>
      </c>
      <c r="AI210" s="28">
        <f>T210-'2020 Metered Customers'!T210</f>
        <v>7</v>
      </c>
      <c r="AJ210" s="28">
        <f>U210-'2020 Metered Customers'!U210</f>
        <v>33.472999999999999</v>
      </c>
      <c r="AK210" s="28">
        <f>V210-'2020 Metered Customers'!V210</f>
        <v>23.225675065864046</v>
      </c>
      <c r="AL210" s="28">
        <f>W210-'2020 Metered Customers'!W210</f>
        <v>253.02325109773415</v>
      </c>
      <c r="AM210" s="28">
        <f>X210-'2020 Metered Customers'!X210</f>
        <v>197.20285109773408</v>
      </c>
      <c r="AN210" s="28">
        <f>Y210-'2020 Metered Customers'!Y210</f>
        <v>232.30905109773414</v>
      </c>
      <c r="AO210" s="28">
        <f>Z210-'2020 Metered Customers'!Z210</f>
        <v>221.02675109773418</v>
      </c>
      <c r="AP210" s="28">
        <f>AA210-'2020 Metered Customers'!AA210</f>
        <v>164.87225109773414</v>
      </c>
      <c r="AQ210" s="28">
        <f>AB210-'2020 Metered Customers'!AB210</f>
        <v>7</v>
      </c>
    </row>
    <row r="211" spans="1:43" ht="15.4" x14ac:dyDescent="0.45">
      <c r="A211" s="4">
        <v>1</v>
      </c>
      <c r="B211" s="85">
        <v>497</v>
      </c>
      <c r="C211" s="91">
        <v>0</v>
      </c>
      <c r="D211" s="50" t="s">
        <v>32</v>
      </c>
      <c r="E211" s="5" t="s">
        <v>32</v>
      </c>
      <c r="F211" s="51" t="s">
        <v>32</v>
      </c>
      <c r="G211" s="5" t="s">
        <v>32</v>
      </c>
      <c r="H211" s="51">
        <v>9610</v>
      </c>
      <c r="I211" s="5">
        <v>390</v>
      </c>
      <c r="J211" s="51">
        <v>2920</v>
      </c>
      <c r="K211" s="5">
        <v>1810</v>
      </c>
      <c r="L211" s="51">
        <v>2570</v>
      </c>
      <c r="M211" s="5">
        <v>2200</v>
      </c>
      <c r="N211" s="51">
        <v>860</v>
      </c>
      <c r="O211" s="7" t="s">
        <v>32</v>
      </c>
      <c r="Q211" s="65">
        <f t="shared" si="43"/>
        <v>45</v>
      </c>
      <c r="R211" s="36">
        <f t="shared" si="44"/>
        <v>45</v>
      </c>
      <c r="S211" s="36">
        <f t="shared" si="45"/>
        <v>45</v>
      </c>
      <c r="T211" s="36">
        <f t="shared" si="46"/>
        <v>45</v>
      </c>
      <c r="U211" s="36">
        <f t="shared" si="54"/>
        <v>88.245000000000005</v>
      </c>
      <c r="V211" s="36">
        <f t="shared" si="47"/>
        <v>46.755000000000003</v>
      </c>
      <c r="W211" s="36">
        <f t="shared" si="48"/>
        <v>58.14</v>
      </c>
      <c r="X211" s="36">
        <f t="shared" si="49"/>
        <v>53.144999999999996</v>
      </c>
      <c r="Y211" s="36">
        <f t="shared" si="50"/>
        <v>56.564999999999998</v>
      </c>
      <c r="Z211" s="36">
        <f t="shared" si="51"/>
        <v>54.9</v>
      </c>
      <c r="AA211" s="36">
        <f t="shared" si="52"/>
        <v>48.87</v>
      </c>
      <c r="AB211" s="66">
        <f t="shared" si="53"/>
        <v>45</v>
      </c>
      <c r="AC211" s="28">
        <f t="shared" si="55"/>
        <v>631.62</v>
      </c>
      <c r="AF211" s="28">
        <f>Q211-'2020 Metered Customers'!Q211</f>
        <v>7</v>
      </c>
      <c r="AG211" s="28">
        <f>R211-'2020 Metered Customers'!R211</f>
        <v>7</v>
      </c>
      <c r="AH211" s="28">
        <f>S211-'2020 Metered Customers'!S211</f>
        <v>7</v>
      </c>
      <c r="AI211" s="28">
        <f>T211-'2020 Metered Customers'!T211</f>
        <v>7</v>
      </c>
      <c r="AJ211" s="28">
        <f>U211-'2020 Metered Customers'!U211</f>
        <v>29.103000000000009</v>
      </c>
      <c r="AK211" s="28">
        <f>V211-'2020 Metered Customers'!V211</f>
        <v>7.8970000000000056</v>
      </c>
      <c r="AL211" s="28">
        <f>W211-'2020 Metered Customers'!W211</f>
        <v>13.716000000000001</v>
      </c>
      <c r="AM211" s="28">
        <f>X211-'2020 Metered Customers'!X211</f>
        <v>11.162999999999997</v>
      </c>
      <c r="AN211" s="28">
        <f>Y211-'2020 Metered Customers'!Y211</f>
        <v>12.911000000000001</v>
      </c>
      <c r="AO211" s="28">
        <f>Z211-'2020 Metered Customers'!Z211</f>
        <v>12.059999999999995</v>
      </c>
      <c r="AP211" s="28">
        <f>AA211-'2020 Metered Customers'!AA211</f>
        <v>8.9779999999999944</v>
      </c>
      <c r="AQ211" s="28">
        <f>AB211-'2020 Metered Customers'!AB211</f>
        <v>7</v>
      </c>
    </row>
    <row r="212" spans="1:43" ht="15.4" x14ac:dyDescent="0.45">
      <c r="A212" s="4">
        <v>1</v>
      </c>
      <c r="B212" s="85">
        <v>498</v>
      </c>
      <c r="C212" s="91">
        <v>0</v>
      </c>
      <c r="D212" s="50" t="s">
        <v>32</v>
      </c>
      <c r="E212" s="5" t="s">
        <v>32</v>
      </c>
      <c r="F212" s="51" t="s">
        <v>32</v>
      </c>
      <c r="G212" s="5" t="s">
        <v>32</v>
      </c>
      <c r="H212" s="51">
        <v>26700</v>
      </c>
      <c r="I212" s="5">
        <v>21840</v>
      </c>
      <c r="J212" s="51">
        <v>26490</v>
      </c>
      <c r="K212" s="5">
        <v>41150</v>
      </c>
      <c r="L212" s="51">
        <v>37790</v>
      </c>
      <c r="M212" s="5">
        <v>30870</v>
      </c>
      <c r="N212" s="51">
        <v>170</v>
      </c>
      <c r="O212" s="7" t="s">
        <v>32</v>
      </c>
      <c r="Q212" s="65">
        <f t="shared" si="43"/>
        <v>45</v>
      </c>
      <c r="R212" s="36">
        <f t="shared" si="44"/>
        <v>45</v>
      </c>
      <c r="S212" s="36">
        <f t="shared" si="45"/>
        <v>45</v>
      </c>
      <c r="T212" s="36">
        <f t="shared" si="46"/>
        <v>45</v>
      </c>
      <c r="U212" s="36">
        <f t="shared" si="54"/>
        <v>171.53954822047291</v>
      </c>
      <c r="V212" s="36">
        <f t="shared" si="47"/>
        <v>213.26125109773412</v>
      </c>
      <c r="W212" s="36">
        <f t="shared" si="48"/>
        <v>259.76125109773409</v>
      </c>
      <c r="X212" s="36">
        <f t="shared" si="49"/>
        <v>406.36125109773411</v>
      </c>
      <c r="Y212" s="36">
        <f t="shared" si="50"/>
        <v>372.76125109773409</v>
      </c>
      <c r="Z212" s="36">
        <f t="shared" si="51"/>
        <v>303.5612510977341</v>
      </c>
      <c r="AA212" s="36">
        <f t="shared" si="52"/>
        <v>45.765000000000001</v>
      </c>
      <c r="AB212" s="66">
        <f t="shared" si="53"/>
        <v>45</v>
      </c>
      <c r="AC212" s="28">
        <f t="shared" si="55"/>
        <v>1998.0108037091436</v>
      </c>
      <c r="AF212" s="28">
        <f>Q212-'2020 Metered Customers'!Q212</f>
        <v>7</v>
      </c>
      <c r="AG212" s="28">
        <f>R212-'2020 Metered Customers'!R212</f>
        <v>7</v>
      </c>
      <c r="AH212" s="28">
        <f>S212-'2020 Metered Customers'!S212</f>
        <v>7</v>
      </c>
      <c r="AI212" s="28">
        <f>T212-'2020 Metered Customers'!T212</f>
        <v>7</v>
      </c>
      <c r="AJ212" s="28">
        <f>U212-'2020 Metered Customers'!U212</f>
        <v>74.7995482204729</v>
      </c>
      <c r="AK212" s="28">
        <f>V212-'2020 Metered Customers'!V212</f>
        <v>98.149251097734123</v>
      </c>
      <c r="AL212" s="28">
        <f>W212-'2020 Metered Customers'!W212</f>
        <v>124.65425109773409</v>
      </c>
      <c r="AM212" s="28">
        <f>X212-'2020 Metered Customers'!X212</f>
        <v>167.05675109773412</v>
      </c>
      <c r="AN212" s="28">
        <f>Y212-'2020 Metered Customers'!Y212</f>
        <v>158.4215510977341</v>
      </c>
      <c r="AO212" s="28">
        <f>Z212-'2020 Metered Customers'!Z212</f>
        <v>140.63715109773409</v>
      </c>
      <c r="AP212" s="28">
        <f>AA212-'2020 Metered Customers'!AA212</f>
        <v>7.3909999999999982</v>
      </c>
      <c r="AQ212" s="28">
        <f>AB212-'2020 Metered Customers'!AB212</f>
        <v>7</v>
      </c>
    </row>
    <row r="213" spans="1:43" ht="15.4" x14ac:dyDescent="0.45">
      <c r="A213" s="4">
        <v>1</v>
      </c>
      <c r="B213" s="85">
        <v>499</v>
      </c>
      <c r="C213" s="91">
        <v>0</v>
      </c>
      <c r="D213" s="50" t="s">
        <v>32</v>
      </c>
      <c r="E213" s="5" t="s">
        <v>32</v>
      </c>
      <c r="F213" s="51" t="s">
        <v>32</v>
      </c>
      <c r="G213" s="5" t="s">
        <v>32</v>
      </c>
      <c r="H213" s="51">
        <v>11720</v>
      </c>
      <c r="I213" s="5">
        <v>910</v>
      </c>
      <c r="J213" s="51">
        <v>2830</v>
      </c>
      <c r="K213" s="5">
        <v>4540</v>
      </c>
      <c r="L213" s="51">
        <v>4730</v>
      </c>
      <c r="M213" s="5">
        <v>2950</v>
      </c>
      <c r="N213" s="51">
        <v>2840</v>
      </c>
      <c r="O213" s="7" t="s">
        <v>32</v>
      </c>
      <c r="Q213" s="65">
        <f t="shared" si="43"/>
        <v>45</v>
      </c>
      <c r="R213" s="36">
        <f t="shared" si="44"/>
        <v>45</v>
      </c>
      <c r="S213" s="36">
        <f t="shared" si="45"/>
        <v>45</v>
      </c>
      <c r="T213" s="36">
        <f t="shared" si="46"/>
        <v>45</v>
      </c>
      <c r="U213" s="36">
        <f t="shared" si="54"/>
        <v>97.740000000000009</v>
      </c>
      <c r="V213" s="36">
        <f t="shared" si="47"/>
        <v>49.094999999999999</v>
      </c>
      <c r="W213" s="36">
        <f t="shared" si="48"/>
        <v>57.734999999999999</v>
      </c>
      <c r="X213" s="36">
        <f t="shared" si="49"/>
        <v>65.430000000000007</v>
      </c>
      <c r="Y213" s="36">
        <f t="shared" si="50"/>
        <v>66.284999999999997</v>
      </c>
      <c r="Z213" s="36">
        <f t="shared" si="51"/>
        <v>58.274999999999999</v>
      </c>
      <c r="AA213" s="36">
        <f t="shared" si="52"/>
        <v>57.78</v>
      </c>
      <c r="AB213" s="66">
        <f t="shared" si="53"/>
        <v>45</v>
      </c>
      <c r="AC213" s="28">
        <f t="shared" si="55"/>
        <v>677.34</v>
      </c>
      <c r="AF213" s="28">
        <f>Q213-'2020 Metered Customers'!Q213</f>
        <v>7</v>
      </c>
      <c r="AG213" s="28">
        <f>R213-'2020 Metered Customers'!R213</f>
        <v>7</v>
      </c>
      <c r="AH213" s="28">
        <f>S213-'2020 Metered Customers'!S213</f>
        <v>7</v>
      </c>
      <c r="AI213" s="28">
        <f>T213-'2020 Metered Customers'!T213</f>
        <v>7</v>
      </c>
      <c r="AJ213" s="28">
        <f>U213-'2020 Metered Customers'!U213</f>
        <v>33.956000000000003</v>
      </c>
      <c r="AK213" s="28">
        <f>V213-'2020 Metered Customers'!V213</f>
        <v>9.0929999999999964</v>
      </c>
      <c r="AL213" s="28">
        <f>W213-'2020 Metered Customers'!W213</f>
        <v>13.509</v>
      </c>
      <c r="AM213" s="28">
        <f>X213-'2020 Metered Customers'!X213</f>
        <v>17.442000000000007</v>
      </c>
      <c r="AN213" s="28">
        <f>Y213-'2020 Metered Customers'!Y213</f>
        <v>17.878999999999991</v>
      </c>
      <c r="AO213" s="28">
        <f>Z213-'2020 Metered Customers'!Z213</f>
        <v>13.784999999999997</v>
      </c>
      <c r="AP213" s="28">
        <f>AA213-'2020 Metered Customers'!AA213</f>
        <v>13.532000000000004</v>
      </c>
      <c r="AQ213" s="28">
        <f>AB213-'2020 Metered Customers'!AB213</f>
        <v>7</v>
      </c>
    </row>
    <row r="214" spans="1:43" ht="15.4" x14ac:dyDescent="0.45">
      <c r="A214" s="4">
        <v>1</v>
      </c>
      <c r="B214" s="85">
        <v>501</v>
      </c>
      <c r="C214" s="91">
        <v>0</v>
      </c>
      <c r="D214" s="50" t="s">
        <v>32</v>
      </c>
      <c r="E214" s="5" t="s">
        <v>32</v>
      </c>
      <c r="F214" s="51" t="s">
        <v>32</v>
      </c>
      <c r="G214" s="5" t="s">
        <v>32</v>
      </c>
      <c r="H214" s="51">
        <v>560</v>
      </c>
      <c r="I214" s="5">
        <v>1860</v>
      </c>
      <c r="J214" s="51">
        <v>5150</v>
      </c>
      <c r="K214" s="5">
        <v>4670</v>
      </c>
      <c r="L214" s="51">
        <v>7030</v>
      </c>
      <c r="M214" s="5">
        <v>6020</v>
      </c>
      <c r="N214" s="51">
        <v>3200</v>
      </c>
      <c r="O214" s="7" t="s">
        <v>32</v>
      </c>
      <c r="Q214" s="65">
        <f t="shared" si="43"/>
        <v>45</v>
      </c>
      <c r="R214" s="36">
        <f t="shared" si="44"/>
        <v>45</v>
      </c>
      <c r="S214" s="36">
        <f t="shared" si="45"/>
        <v>45</v>
      </c>
      <c r="T214" s="36">
        <f t="shared" si="46"/>
        <v>45</v>
      </c>
      <c r="U214" s="36">
        <f t="shared" si="54"/>
        <v>47.52</v>
      </c>
      <c r="V214" s="36">
        <f t="shared" si="47"/>
        <v>53.370000000000005</v>
      </c>
      <c r="W214" s="36">
        <f t="shared" si="48"/>
        <v>68.738783666512319</v>
      </c>
      <c r="X214" s="36">
        <f t="shared" si="49"/>
        <v>66.015000000000001</v>
      </c>
      <c r="Y214" s="36">
        <f t="shared" si="50"/>
        <v>84.264872286800028</v>
      </c>
      <c r="Z214" s="36">
        <f t="shared" si="51"/>
        <v>75.923728932283751</v>
      </c>
      <c r="AA214" s="36">
        <f t="shared" si="52"/>
        <v>59.4</v>
      </c>
      <c r="AB214" s="66">
        <f t="shared" si="53"/>
        <v>45</v>
      </c>
      <c r="AC214" s="28">
        <f t="shared" si="55"/>
        <v>680.23238488559605</v>
      </c>
      <c r="AF214" s="28">
        <f>Q214-'2020 Metered Customers'!Q214</f>
        <v>7</v>
      </c>
      <c r="AG214" s="28">
        <f>R214-'2020 Metered Customers'!R214</f>
        <v>7</v>
      </c>
      <c r="AH214" s="28">
        <f>S214-'2020 Metered Customers'!S214</f>
        <v>7</v>
      </c>
      <c r="AI214" s="28">
        <f>T214-'2020 Metered Customers'!T214</f>
        <v>7</v>
      </c>
      <c r="AJ214" s="28">
        <f>U214-'2020 Metered Customers'!U214</f>
        <v>8.2880000000000038</v>
      </c>
      <c r="AK214" s="28">
        <f>V214-'2020 Metered Customers'!V214</f>
        <v>11.278000000000006</v>
      </c>
      <c r="AL214" s="28">
        <f>W214-'2020 Metered Customers'!W214</f>
        <v>19.408783666512321</v>
      </c>
      <c r="AM214" s="28">
        <f>X214-'2020 Metered Customers'!X214</f>
        <v>17.741</v>
      </c>
      <c r="AN214" s="28">
        <f>Y214-'2020 Metered Customers'!Y214</f>
        <v>30.798872286800027</v>
      </c>
      <c r="AO214" s="28">
        <f>Z214-'2020 Metered Customers'!Z214</f>
        <v>24.679728932283751</v>
      </c>
      <c r="AP214" s="28">
        <f>AA214-'2020 Metered Customers'!AA214</f>
        <v>14.36</v>
      </c>
      <c r="AQ214" s="28">
        <f>AB214-'2020 Metered Customers'!AB214</f>
        <v>7</v>
      </c>
    </row>
    <row r="215" spans="1:43" ht="15.4" x14ac:dyDescent="0.45">
      <c r="A215" s="4">
        <v>1</v>
      </c>
      <c r="B215" s="85">
        <v>502</v>
      </c>
      <c r="C215" s="91">
        <v>0</v>
      </c>
      <c r="D215" s="50" t="s">
        <v>32</v>
      </c>
      <c r="E215" s="5" t="s">
        <v>32</v>
      </c>
      <c r="F215" s="51" t="s">
        <v>32</v>
      </c>
      <c r="G215" s="5" t="s">
        <v>32</v>
      </c>
      <c r="H215" s="51">
        <v>12750</v>
      </c>
      <c r="I215" s="5">
        <v>4100</v>
      </c>
      <c r="J215" s="51">
        <v>6070</v>
      </c>
      <c r="K215" s="5">
        <v>7150</v>
      </c>
      <c r="L215" s="51">
        <v>12180</v>
      </c>
      <c r="M215" s="5">
        <v>4790</v>
      </c>
      <c r="N215" s="51">
        <v>440</v>
      </c>
      <c r="O215" s="7" t="s">
        <v>32</v>
      </c>
      <c r="Q215" s="65">
        <f t="shared" si="43"/>
        <v>45</v>
      </c>
      <c r="R215" s="36">
        <f t="shared" si="44"/>
        <v>45</v>
      </c>
      <c r="S215" s="36">
        <f t="shared" si="45"/>
        <v>45</v>
      </c>
      <c r="T215" s="36">
        <f t="shared" si="46"/>
        <v>45</v>
      </c>
      <c r="U215" s="36">
        <f t="shared" si="54"/>
        <v>102.375</v>
      </c>
      <c r="V215" s="36">
        <f t="shared" si="47"/>
        <v>63.45</v>
      </c>
      <c r="W215" s="36">
        <f t="shared" si="48"/>
        <v>76.336656821121196</v>
      </c>
      <c r="X215" s="36">
        <f t="shared" si="49"/>
        <v>85.255899220009866</v>
      </c>
      <c r="Y215" s="36">
        <f t="shared" si="50"/>
        <v>126.79644483705623</v>
      </c>
      <c r="Z215" s="36">
        <f t="shared" si="51"/>
        <v>66.555000000000007</v>
      </c>
      <c r="AA215" s="36">
        <f t="shared" si="52"/>
        <v>46.98</v>
      </c>
      <c r="AB215" s="66">
        <f t="shared" si="53"/>
        <v>45</v>
      </c>
      <c r="AC215" s="28">
        <f t="shared" si="55"/>
        <v>792.74900087818742</v>
      </c>
      <c r="AF215" s="28">
        <f>Q215-'2020 Metered Customers'!Q215</f>
        <v>7</v>
      </c>
      <c r="AG215" s="28">
        <f>R215-'2020 Metered Customers'!R215</f>
        <v>7</v>
      </c>
      <c r="AH215" s="28">
        <f>S215-'2020 Metered Customers'!S215</f>
        <v>7</v>
      </c>
      <c r="AI215" s="28">
        <f>T215-'2020 Metered Customers'!T215</f>
        <v>7</v>
      </c>
      <c r="AJ215" s="28">
        <f>U215-'2020 Metered Customers'!U215</f>
        <v>36.325000000000003</v>
      </c>
      <c r="AK215" s="28">
        <f>V215-'2020 Metered Customers'!V215</f>
        <v>16.430000000000007</v>
      </c>
      <c r="AL215" s="28">
        <f>W215-'2020 Metered Customers'!W215</f>
        <v>24.982656821121196</v>
      </c>
      <c r="AM215" s="28">
        <f>X215-'2020 Metered Customers'!X215</f>
        <v>31.525899220009862</v>
      </c>
      <c r="AN215" s="28">
        <f>Y215-'2020 Metered Customers'!Y215</f>
        <v>53.22244483705623</v>
      </c>
      <c r="AO215" s="28">
        <f>Z215-'2020 Metered Customers'!Z215</f>
        <v>18.01700000000001</v>
      </c>
      <c r="AP215" s="28">
        <f>AA215-'2020 Metered Customers'!AA215</f>
        <v>8.0119999999999933</v>
      </c>
      <c r="AQ215" s="28">
        <f>AB215-'2020 Metered Customers'!AB215</f>
        <v>7</v>
      </c>
    </row>
    <row r="216" spans="1:43" ht="15.4" x14ac:dyDescent="0.45">
      <c r="A216" s="4">
        <v>1</v>
      </c>
      <c r="B216" s="85">
        <v>503</v>
      </c>
      <c r="C216" s="91">
        <v>0</v>
      </c>
      <c r="D216" s="50" t="s">
        <v>32</v>
      </c>
      <c r="E216" s="5" t="s">
        <v>32</v>
      </c>
      <c r="F216" s="51" t="s">
        <v>32</v>
      </c>
      <c r="G216" s="5" t="s">
        <v>32</v>
      </c>
      <c r="H216" s="51">
        <v>8800</v>
      </c>
      <c r="I216" s="5">
        <v>6520</v>
      </c>
      <c r="J216" s="51">
        <v>12530</v>
      </c>
      <c r="K216" s="5">
        <v>13440</v>
      </c>
      <c r="L216" s="51">
        <v>14550</v>
      </c>
      <c r="M216" s="5">
        <v>16380</v>
      </c>
      <c r="N216" s="51">
        <v>3650</v>
      </c>
      <c r="O216" s="7" t="s">
        <v>32</v>
      </c>
      <c r="Q216" s="65">
        <f t="shared" si="43"/>
        <v>45</v>
      </c>
      <c r="R216" s="36">
        <f t="shared" si="44"/>
        <v>45</v>
      </c>
      <c r="S216" s="36">
        <f t="shared" si="45"/>
        <v>45</v>
      </c>
      <c r="T216" s="36">
        <f t="shared" si="46"/>
        <v>45</v>
      </c>
      <c r="U216" s="36">
        <f t="shared" si="54"/>
        <v>84.6</v>
      </c>
      <c r="V216" s="36">
        <f t="shared" si="47"/>
        <v>80.053007820658138</v>
      </c>
      <c r="W216" s="36">
        <f t="shared" si="48"/>
        <v>129.68694005891831</v>
      </c>
      <c r="X216" s="36">
        <f t="shared" si="49"/>
        <v>137.2022276357597</v>
      </c>
      <c r="Y216" s="36">
        <f t="shared" si="50"/>
        <v>146.36922676795086</v>
      </c>
      <c r="Z216" s="36">
        <f t="shared" si="51"/>
        <v>161.48238749940111</v>
      </c>
      <c r="AA216" s="36">
        <f t="shared" si="52"/>
        <v>61.424999999999997</v>
      </c>
      <c r="AB216" s="66">
        <f t="shared" si="53"/>
        <v>45</v>
      </c>
      <c r="AC216" s="28">
        <f t="shared" si="55"/>
        <v>1025.8187897826881</v>
      </c>
      <c r="AF216" s="28">
        <f>Q216-'2020 Metered Customers'!Q216</f>
        <v>7</v>
      </c>
      <c r="AG216" s="28">
        <f>R216-'2020 Metered Customers'!R216</f>
        <v>7</v>
      </c>
      <c r="AH216" s="28">
        <f>S216-'2020 Metered Customers'!S216</f>
        <v>7</v>
      </c>
      <c r="AI216" s="28">
        <f>T216-'2020 Metered Customers'!T216</f>
        <v>7</v>
      </c>
      <c r="AJ216" s="28">
        <f>U216-'2020 Metered Customers'!U216</f>
        <v>27.239999999999995</v>
      </c>
      <c r="AK216" s="28">
        <f>V216-'2020 Metered Customers'!V216</f>
        <v>27.709007820658137</v>
      </c>
      <c r="AL216" s="28">
        <f>W216-'2020 Metered Customers'!W216</f>
        <v>54.607940058918302</v>
      </c>
      <c r="AM216" s="28">
        <f>X216-'2020 Metered Customers'!X216</f>
        <v>58.210227635759693</v>
      </c>
      <c r="AN216" s="28">
        <f>Y216-'2020 Metered Customers'!Y216</f>
        <v>62.604226767950863</v>
      </c>
      <c r="AO216" s="28">
        <f>Z216-'2020 Metered Customers'!Z216</f>
        <v>69.848387499401113</v>
      </c>
      <c r="AP216" s="28">
        <f>AA216-'2020 Metered Customers'!AA216</f>
        <v>15.394999999999996</v>
      </c>
      <c r="AQ216" s="28">
        <f>AB216-'2020 Metered Customers'!AB216</f>
        <v>7</v>
      </c>
    </row>
    <row r="217" spans="1:43" ht="15.4" x14ac:dyDescent="0.45">
      <c r="A217" s="4">
        <v>1</v>
      </c>
      <c r="B217" s="85">
        <v>504</v>
      </c>
      <c r="C217" s="91">
        <v>0</v>
      </c>
      <c r="D217" s="50" t="s">
        <v>32</v>
      </c>
      <c r="E217" s="5" t="s">
        <v>32</v>
      </c>
      <c r="F217" s="51" t="s">
        <v>32</v>
      </c>
      <c r="G217" s="5" t="s">
        <v>32</v>
      </c>
      <c r="H217" s="51">
        <v>1460</v>
      </c>
      <c r="I217" s="5">
        <v>780</v>
      </c>
      <c r="J217" s="51">
        <v>590</v>
      </c>
      <c r="K217" s="5">
        <v>1930</v>
      </c>
      <c r="L217" s="51">
        <v>12620</v>
      </c>
      <c r="M217" s="5">
        <v>24130</v>
      </c>
      <c r="N217" s="51">
        <v>2990</v>
      </c>
      <c r="O217" s="7" t="s">
        <v>32</v>
      </c>
      <c r="Q217" s="65">
        <f t="shared" si="43"/>
        <v>45</v>
      </c>
      <c r="R217" s="36">
        <f t="shared" si="44"/>
        <v>45</v>
      </c>
      <c r="S217" s="36">
        <f t="shared" si="45"/>
        <v>45</v>
      </c>
      <c r="T217" s="36">
        <f t="shared" si="46"/>
        <v>45</v>
      </c>
      <c r="U217" s="36">
        <f t="shared" si="54"/>
        <v>51.57</v>
      </c>
      <c r="V217" s="36">
        <f t="shared" si="47"/>
        <v>48.51</v>
      </c>
      <c r="W217" s="36">
        <f t="shared" si="48"/>
        <v>47.655000000000001</v>
      </c>
      <c r="X217" s="36">
        <f t="shared" si="49"/>
        <v>53.685000000000002</v>
      </c>
      <c r="Y217" s="36">
        <f t="shared" si="50"/>
        <v>130.4302102588257</v>
      </c>
      <c r="Z217" s="36">
        <f t="shared" si="51"/>
        <v>236.16125109773412</v>
      </c>
      <c r="AA217" s="36">
        <f t="shared" si="52"/>
        <v>58.454999999999998</v>
      </c>
      <c r="AB217" s="66">
        <f t="shared" si="53"/>
        <v>45</v>
      </c>
      <c r="AC217" s="28">
        <f t="shared" si="55"/>
        <v>851.46646135655988</v>
      </c>
      <c r="AF217" s="28">
        <f>Q217-'2020 Metered Customers'!Q217</f>
        <v>7</v>
      </c>
      <c r="AG217" s="28">
        <f>R217-'2020 Metered Customers'!R217</f>
        <v>7</v>
      </c>
      <c r="AH217" s="28">
        <f>S217-'2020 Metered Customers'!S217</f>
        <v>7</v>
      </c>
      <c r="AI217" s="28">
        <f>T217-'2020 Metered Customers'!T217</f>
        <v>7</v>
      </c>
      <c r="AJ217" s="28">
        <f>U217-'2020 Metered Customers'!U217</f>
        <v>10.357999999999997</v>
      </c>
      <c r="AK217" s="28">
        <f>V217-'2020 Metered Customers'!V217</f>
        <v>8.7939999999999969</v>
      </c>
      <c r="AL217" s="28">
        <f>W217-'2020 Metered Customers'!W217</f>
        <v>8.3569999999999993</v>
      </c>
      <c r="AM217" s="28">
        <f>X217-'2020 Metered Customers'!X217</f>
        <v>11.439</v>
      </c>
      <c r="AN217" s="28">
        <f>Y217-'2020 Metered Customers'!Y217</f>
        <v>54.964210258825688</v>
      </c>
      <c r="AO217" s="28">
        <f>Z217-'2020 Metered Customers'!Z217</f>
        <v>111.20225109773412</v>
      </c>
      <c r="AP217" s="28">
        <f>AA217-'2020 Metered Customers'!AA217</f>
        <v>13.876999999999995</v>
      </c>
      <c r="AQ217" s="28">
        <f>AB217-'2020 Metered Customers'!AB217</f>
        <v>7</v>
      </c>
    </row>
    <row r="218" spans="1:43" ht="15.4" x14ac:dyDescent="0.45">
      <c r="A218" s="4">
        <v>1</v>
      </c>
      <c r="B218" s="85">
        <v>505</v>
      </c>
      <c r="C218" s="91">
        <v>0</v>
      </c>
      <c r="D218" s="50" t="s">
        <v>32</v>
      </c>
      <c r="E218" s="5" t="s">
        <v>32</v>
      </c>
      <c r="F218" s="51" t="s">
        <v>32</v>
      </c>
      <c r="G218" s="5" t="s">
        <v>32</v>
      </c>
      <c r="H218" s="51">
        <v>6890</v>
      </c>
      <c r="I218" s="5">
        <v>1530</v>
      </c>
      <c r="J218" s="51">
        <v>39570</v>
      </c>
      <c r="K218" s="5">
        <v>41380</v>
      </c>
      <c r="L218" s="51">
        <v>49510</v>
      </c>
      <c r="M218" s="5">
        <v>38830</v>
      </c>
      <c r="N218" s="51">
        <v>460</v>
      </c>
      <c r="O218" s="7" t="s">
        <v>32</v>
      </c>
      <c r="Q218" s="65">
        <f t="shared" si="43"/>
        <v>45</v>
      </c>
      <c r="R218" s="36">
        <f t="shared" si="44"/>
        <v>45</v>
      </c>
      <c r="S218" s="36">
        <f t="shared" si="45"/>
        <v>45</v>
      </c>
      <c r="T218" s="36">
        <f t="shared" si="46"/>
        <v>45</v>
      </c>
      <c r="U218" s="36">
        <f t="shared" si="54"/>
        <v>76.004999999999995</v>
      </c>
      <c r="V218" s="36">
        <f t="shared" si="47"/>
        <v>51.884999999999998</v>
      </c>
      <c r="W218" s="36">
        <f t="shared" si="48"/>
        <v>390.5612510977341</v>
      </c>
      <c r="X218" s="36">
        <f t="shared" si="49"/>
        <v>408.66125109773407</v>
      </c>
      <c r="Y218" s="36">
        <f t="shared" si="50"/>
        <v>489.96125109773413</v>
      </c>
      <c r="Z218" s="36">
        <f t="shared" si="51"/>
        <v>383.16125109773407</v>
      </c>
      <c r="AA218" s="36">
        <f t="shared" si="52"/>
        <v>47.07</v>
      </c>
      <c r="AB218" s="66">
        <f t="shared" si="53"/>
        <v>45</v>
      </c>
      <c r="AC218" s="28">
        <f t="shared" si="55"/>
        <v>2072.3050043909361</v>
      </c>
      <c r="AF218" s="28">
        <f>Q218-'2020 Metered Customers'!Q218</f>
        <v>7</v>
      </c>
      <c r="AG218" s="28">
        <f>R218-'2020 Metered Customers'!R218</f>
        <v>7</v>
      </c>
      <c r="AH218" s="28">
        <f>S218-'2020 Metered Customers'!S218</f>
        <v>7</v>
      </c>
      <c r="AI218" s="28">
        <f>T218-'2020 Metered Customers'!T218</f>
        <v>7</v>
      </c>
      <c r="AJ218" s="28">
        <f>U218-'2020 Metered Customers'!U218</f>
        <v>22.846999999999994</v>
      </c>
      <c r="AK218" s="28">
        <f>V218-'2020 Metered Customers'!V218</f>
        <v>10.518999999999998</v>
      </c>
      <c r="AL218" s="28">
        <f>W218-'2020 Metered Customers'!W218</f>
        <v>162.99615109773413</v>
      </c>
      <c r="AM218" s="28">
        <f>X218-'2020 Metered Customers'!X218</f>
        <v>167.64785109773408</v>
      </c>
      <c r="AN218" s="28">
        <f>Y218-'2020 Metered Customers'!Y218</f>
        <v>188.54195109773411</v>
      </c>
      <c r="AO218" s="28">
        <f>Z218-'2020 Metered Customers'!Z218</f>
        <v>161.09435109773409</v>
      </c>
      <c r="AP218" s="28">
        <f>AA218-'2020 Metered Customers'!AA218</f>
        <v>8.0579999999999998</v>
      </c>
      <c r="AQ218" s="28">
        <f>AB218-'2020 Metered Customers'!AB218</f>
        <v>7</v>
      </c>
    </row>
    <row r="219" spans="1:43" ht="15.4" x14ac:dyDescent="0.45">
      <c r="A219" s="4">
        <v>1</v>
      </c>
      <c r="B219" s="85">
        <v>506</v>
      </c>
      <c r="C219" s="91">
        <v>0</v>
      </c>
      <c r="D219" s="50" t="s">
        <v>32</v>
      </c>
      <c r="E219" s="5" t="s">
        <v>32</v>
      </c>
      <c r="F219" s="51" t="s">
        <v>32</v>
      </c>
      <c r="G219" s="5" t="s">
        <v>32</v>
      </c>
      <c r="H219" s="51">
        <v>17930</v>
      </c>
      <c r="I219" s="5">
        <v>1370</v>
      </c>
      <c r="J219" s="51">
        <v>1830</v>
      </c>
      <c r="K219" s="5">
        <v>510</v>
      </c>
      <c r="L219" s="51">
        <v>980</v>
      </c>
      <c r="M219" s="5">
        <v>1700</v>
      </c>
      <c r="N219" s="51">
        <v>6040</v>
      </c>
      <c r="O219" s="7" t="s">
        <v>32</v>
      </c>
      <c r="Q219" s="65">
        <f t="shared" si="43"/>
        <v>45</v>
      </c>
      <c r="R219" s="36">
        <f t="shared" si="44"/>
        <v>45</v>
      </c>
      <c r="S219" s="36">
        <f t="shared" si="45"/>
        <v>45</v>
      </c>
      <c r="T219" s="36">
        <f t="shared" si="46"/>
        <v>45</v>
      </c>
      <c r="U219" s="36">
        <f t="shared" si="54"/>
        <v>125.685</v>
      </c>
      <c r="V219" s="36">
        <f t="shared" si="47"/>
        <v>51.164999999999999</v>
      </c>
      <c r="W219" s="36">
        <f t="shared" si="48"/>
        <v>53.234999999999999</v>
      </c>
      <c r="X219" s="36">
        <f t="shared" si="49"/>
        <v>47.295000000000002</v>
      </c>
      <c r="Y219" s="36">
        <f t="shared" si="50"/>
        <v>49.41</v>
      </c>
      <c r="Z219" s="36">
        <f t="shared" si="51"/>
        <v>52.65</v>
      </c>
      <c r="AA219" s="36">
        <f t="shared" si="52"/>
        <v>76.088900087818729</v>
      </c>
      <c r="AB219" s="66">
        <f t="shared" si="53"/>
        <v>45</v>
      </c>
      <c r="AC219" s="28">
        <f t="shared" si="55"/>
        <v>680.52890008781878</v>
      </c>
      <c r="AF219" s="28">
        <f>Q219-'2020 Metered Customers'!Q219</f>
        <v>7</v>
      </c>
      <c r="AG219" s="28">
        <f>R219-'2020 Metered Customers'!R219</f>
        <v>7</v>
      </c>
      <c r="AH219" s="28">
        <f>S219-'2020 Metered Customers'!S219</f>
        <v>7</v>
      </c>
      <c r="AI219" s="28">
        <f>T219-'2020 Metered Customers'!T219</f>
        <v>7</v>
      </c>
      <c r="AJ219" s="28">
        <f>U219-'2020 Metered Customers'!U219</f>
        <v>48.239000000000004</v>
      </c>
      <c r="AK219" s="28">
        <f>V219-'2020 Metered Customers'!V219</f>
        <v>10.150999999999996</v>
      </c>
      <c r="AL219" s="28">
        <f>W219-'2020 Metered Customers'!W219</f>
        <v>11.208999999999996</v>
      </c>
      <c r="AM219" s="28">
        <f>X219-'2020 Metered Customers'!X219</f>
        <v>8.1730000000000018</v>
      </c>
      <c r="AN219" s="28">
        <f>Y219-'2020 Metered Customers'!Y219</f>
        <v>9.2539999999999978</v>
      </c>
      <c r="AO219" s="28">
        <f>Z219-'2020 Metered Customers'!Z219</f>
        <v>10.909999999999997</v>
      </c>
      <c r="AP219" s="28">
        <f>AA219-'2020 Metered Customers'!AA219</f>
        <v>24.800900087818725</v>
      </c>
      <c r="AQ219" s="28">
        <f>AB219-'2020 Metered Customers'!AB219</f>
        <v>7</v>
      </c>
    </row>
    <row r="220" spans="1:43" ht="15.4" x14ac:dyDescent="0.45">
      <c r="A220" s="4">
        <v>1</v>
      </c>
      <c r="B220" s="85">
        <v>507</v>
      </c>
      <c r="C220" s="91">
        <v>0</v>
      </c>
      <c r="D220" s="50" t="s">
        <v>32</v>
      </c>
      <c r="E220" s="5" t="s">
        <v>32</v>
      </c>
      <c r="F220" s="51" t="s">
        <v>32</v>
      </c>
      <c r="G220" s="5" t="s">
        <v>32</v>
      </c>
      <c r="H220" s="51">
        <v>30570</v>
      </c>
      <c r="I220" s="5">
        <v>46530</v>
      </c>
      <c r="J220" s="51">
        <v>65930</v>
      </c>
      <c r="K220" s="5">
        <v>51790</v>
      </c>
      <c r="L220" s="51">
        <v>11900</v>
      </c>
      <c r="M220" s="5">
        <v>8150</v>
      </c>
      <c r="N220" s="51">
        <v>1370</v>
      </c>
      <c r="O220" s="7" t="s">
        <v>32</v>
      </c>
      <c r="Q220" s="65">
        <f t="shared" si="43"/>
        <v>45</v>
      </c>
      <c r="R220" s="36">
        <f t="shared" si="44"/>
        <v>45</v>
      </c>
      <c r="S220" s="36">
        <f t="shared" si="45"/>
        <v>45</v>
      </c>
      <c r="T220" s="36">
        <f t="shared" si="46"/>
        <v>45</v>
      </c>
      <c r="U220" s="36">
        <f t="shared" si="54"/>
        <v>203.50016681649069</v>
      </c>
      <c r="V220" s="36">
        <f t="shared" si="47"/>
        <v>460.16125109773412</v>
      </c>
      <c r="W220" s="36">
        <f t="shared" si="48"/>
        <v>654.16125109773407</v>
      </c>
      <c r="X220" s="36">
        <f t="shared" si="49"/>
        <v>512.76125109773409</v>
      </c>
      <c r="Y220" s="36">
        <f t="shared" si="50"/>
        <v>124.48404865956658</v>
      </c>
      <c r="Z220" s="36">
        <f t="shared" si="51"/>
        <v>93.514456996758653</v>
      </c>
      <c r="AA220" s="36">
        <f t="shared" si="52"/>
        <v>51.164999999999999</v>
      </c>
      <c r="AB220" s="66">
        <f t="shared" si="53"/>
        <v>45</v>
      </c>
      <c r="AC220" s="28">
        <f t="shared" si="55"/>
        <v>2324.7474257660183</v>
      </c>
      <c r="AF220" s="28">
        <f>Q220-'2020 Metered Customers'!Q220</f>
        <v>7</v>
      </c>
      <c r="AG220" s="28">
        <f>R220-'2020 Metered Customers'!R220</f>
        <v>7</v>
      </c>
      <c r="AH220" s="28">
        <f>S220-'2020 Metered Customers'!S220</f>
        <v>7</v>
      </c>
      <c r="AI220" s="28">
        <f>T220-'2020 Metered Customers'!T220</f>
        <v>7</v>
      </c>
      <c r="AJ220" s="28">
        <f>U220-'2020 Metered Customers'!U220</f>
        <v>98.246166816490685</v>
      </c>
      <c r="AK220" s="28">
        <f>V220-'2020 Metered Customers'!V220</f>
        <v>180.88335109773413</v>
      </c>
      <c r="AL220" s="28">
        <f>W220-'2020 Metered Customers'!W220</f>
        <v>230.74135109773408</v>
      </c>
      <c r="AM220" s="28">
        <f>X220-'2020 Metered Customers'!X220</f>
        <v>194.40155109773411</v>
      </c>
      <c r="AN220" s="28">
        <f>Y220-'2020 Metered Customers'!Y220</f>
        <v>52.114048659566578</v>
      </c>
      <c r="AO220" s="28">
        <f>Z220-'2020 Metered Customers'!Z220</f>
        <v>37.269456996758649</v>
      </c>
      <c r="AP220" s="28">
        <f>AA220-'2020 Metered Customers'!AA220</f>
        <v>10.150999999999996</v>
      </c>
      <c r="AQ220" s="28">
        <f>AB220-'2020 Metered Customers'!AB220</f>
        <v>7</v>
      </c>
    </row>
    <row r="221" spans="1:43" ht="15.4" x14ac:dyDescent="0.45">
      <c r="A221" s="4">
        <v>1</v>
      </c>
      <c r="B221" s="85">
        <v>508</v>
      </c>
      <c r="C221" s="91">
        <v>0</v>
      </c>
      <c r="D221" s="50" t="s">
        <v>32</v>
      </c>
      <c r="E221" s="5" t="s">
        <v>32</v>
      </c>
      <c r="F221" s="51" t="s">
        <v>32</v>
      </c>
      <c r="G221" s="5" t="s">
        <v>32</v>
      </c>
      <c r="H221" s="51">
        <v>96840</v>
      </c>
      <c r="I221" s="5">
        <v>6050</v>
      </c>
      <c r="J221" s="51">
        <v>5160</v>
      </c>
      <c r="K221" s="5">
        <v>7240</v>
      </c>
      <c r="L221" s="51">
        <v>4660</v>
      </c>
      <c r="M221" s="5">
        <v>4090</v>
      </c>
      <c r="N221" s="51">
        <v>3200</v>
      </c>
      <c r="O221" s="7" t="s">
        <v>32</v>
      </c>
      <c r="Q221" s="65">
        <f t="shared" si="43"/>
        <v>45</v>
      </c>
      <c r="R221" s="36">
        <f t="shared" si="44"/>
        <v>45</v>
      </c>
      <c r="S221" s="36">
        <f t="shared" si="45"/>
        <v>45</v>
      </c>
      <c r="T221" s="36">
        <f t="shared" si="46"/>
        <v>45</v>
      </c>
      <c r="U221" s="36">
        <f t="shared" si="54"/>
        <v>762.70625548867065</v>
      </c>
      <c r="V221" s="36">
        <f t="shared" si="47"/>
        <v>76.171485665586218</v>
      </c>
      <c r="W221" s="36">
        <f t="shared" si="48"/>
        <v>68.821369244279808</v>
      </c>
      <c r="X221" s="36">
        <f t="shared" si="49"/>
        <v>85.999169419917266</v>
      </c>
      <c r="Y221" s="36">
        <f t="shared" si="50"/>
        <v>65.97</v>
      </c>
      <c r="Z221" s="36">
        <f t="shared" si="51"/>
        <v>63.405000000000001</v>
      </c>
      <c r="AA221" s="36">
        <f t="shared" si="52"/>
        <v>59.4</v>
      </c>
      <c r="AB221" s="66">
        <f t="shared" si="53"/>
        <v>45</v>
      </c>
      <c r="AC221" s="28">
        <f t="shared" si="55"/>
        <v>1407.4732798184541</v>
      </c>
      <c r="AF221" s="28">
        <f>Q221-'2020 Metered Customers'!Q221</f>
        <v>7</v>
      </c>
      <c r="AG221" s="28">
        <f>R221-'2020 Metered Customers'!R221</f>
        <v>7</v>
      </c>
      <c r="AH221" s="28">
        <f>S221-'2020 Metered Customers'!S221</f>
        <v>7</v>
      </c>
      <c r="AI221" s="28">
        <f>T221-'2020 Metered Customers'!T221</f>
        <v>7</v>
      </c>
      <c r="AJ221" s="28">
        <f>U221-'2020 Metered Customers'!U221</f>
        <v>392.29425548867061</v>
      </c>
      <c r="AK221" s="28">
        <f>V221-'2020 Metered Customers'!V221</f>
        <v>24.861485665586216</v>
      </c>
      <c r="AL221" s="28">
        <f>W221-'2020 Metered Customers'!W221</f>
        <v>19.469369244279804</v>
      </c>
      <c r="AM221" s="28">
        <f>X221-'2020 Metered Customers'!X221</f>
        <v>32.071169419917261</v>
      </c>
      <c r="AN221" s="28">
        <f>Y221-'2020 Metered Customers'!Y221</f>
        <v>17.717999999999996</v>
      </c>
      <c r="AO221" s="28">
        <f>Z221-'2020 Metered Customers'!Z221</f>
        <v>16.406999999999996</v>
      </c>
      <c r="AP221" s="28">
        <f>AA221-'2020 Metered Customers'!AA221</f>
        <v>14.36</v>
      </c>
      <c r="AQ221" s="28">
        <f>AB221-'2020 Metered Customers'!AB221</f>
        <v>7</v>
      </c>
    </row>
    <row r="222" spans="1:43" ht="15.4" x14ac:dyDescent="0.45">
      <c r="A222" s="4">
        <v>1</v>
      </c>
      <c r="B222" s="85">
        <v>508.1</v>
      </c>
      <c r="C222" s="91">
        <v>0</v>
      </c>
      <c r="D222" s="50" t="s">
        <v>32</v>
      </c>
      <c r="E222" s="5" t="s">
        <v>32</v>
      </c>
      <c r="F222" s="51" t="s">
        <v>32</v>
      </c>
      <c r="G222" s="5" t="s">
        <v>32</v>
      </c>
      <c r="H222" s="51">
        <v>21960</v>
      </c>
      <c r="I222" s="5">
        <v>14980</v>
      </c>
      <c r="J222" s="51">
        <v>22250</v>
      </c>
      <c r="K222" s="5">
        <v>13290</v>
      </c>
      <c r="L222" s="51">
        <v>16790</v>
      </c>
      <c r="M222" s="5">
        <v>17870</v>
      </c>
      <c r="N222" s="51">
        <v>10850</v>
      </c>
      <c r="O222" s="7" t="s">
        <v>32</v>
      </c>
      <c r="Q222" s="65">
        <f t="shared" si="43"/>
        <v>45</v>
      </c>
      <c r="R222" s="36">
        <f t="shared" si="44"/>
        <v>45</v>
      </c>
      <c r="S222" s="36">
        <f t="shared" si="45"/>
        <v>45</v>
      </c>
      <c r="T222" s="36">
        <f t="shared" si="46"/>
        <v>45</v>
      </c>
      <c r="U222" s="36">
        <f t="shared" si="54"/>
        <v>143.82</v>
      </c>
      <c r="V222" s="36">
        <f t="shared" si="47"/>
        <v>149.92040661195281</v>
      </c>
      <c r="W222" s="36">
        <f t="shared" si="48"/>
        <v>217.36125109773411</v>
      </c>
      <c r="X222" s="36">
        <f t="shared" si="49"/>
        <v>135.96344396924735</v>
      </c>
      <c r="Y222" s="36">
        <f t="shared" si="50"/>
        <v>164.86839618786809</v>
      </c>
      <c r="Z222" s="36">
        <f t="shared" si="51"/>
        <v>173.78763858675677</v>
      </c>
      <c r="AA222" s="36">
        <f t="shared" si="52"/>
        <v>115.81256299398035</v>
      </c>
      <c r="AB222" s="66">
        <f t="shared" si="53"/>
        <v>45</v>
      </c>
      <c r="AC222" s="28">
        <f t="shared" si="55"/>
        <v>1326.5336994475397</v>
      </c>
      <c r="AF222" s="28">
        <f>Q222-'2020 Metered Customers'!Q222</f>
        <v>7</v>
      </c>
      <c r="AG222" s="28">
        <f>R222-'2020 Metered Customers'!R222</f>
        <v>7</v>
      </c>
      <c r="AH222" s="28">
        <f>S222-'2020 Metered Customers'!S222</f>
        <v>7</v>
      </c>
      <c r="AI222" s="28">
        <f>T222-'2020 Metered Customers'!T222</f>
        <v>7</v>
      </c>
      <c r="AJ222" s="28">
        <f>U222-'2020 Metered Customers'!U222</f>
        <v>57.507999999999981</v>
      </c>
      <c r="AK222" s="28">
        <f>V222-'2020 Metered Customers'!V222</f>
        <v>64.306406611952809</v>
      </c>
      <c r="AL222" s="28">
        <f>W222-'2020 Metered Customers'!W222</f>
        <v>100.48625109773411</v>
      </c>
      <c r="AM222" s="28">
        <f>X222-'2020 Metered Customers'!X222</f>
        <v>57.616443969247342</v>
      </c>
      <c r="AN222" s="28">
        <f>Y222-'2020 Metered Customers'!Y222</f>
        <v>71.471396187868095</v>
      </c>
      <c r="AO222" s="28">
        <f>Z222-'2020 Metered Customers'!Z222</f>
        <v>75.746638586756774</v>
      </c>
      <c r="AP222" s="28">
        <f>AA222-'2020 Metered Customers'!AA222</f>
        <v>47.957562993980346</v>
      </c>
      <c r="AQ222" s="28">
        <f>AB222-'2020 Metered Customers'!AB222</f>
        <v>7</v>
      </c>
    </row>
    <row r="223" spans="1:43" ht="15.4" x14ac:dyDescent="0.45">
      <c r="A223" s="4">
        <v>1</v>
      </c>
      <c r="B223" s="85">
        <v>509</v>
      </c>
      <c r="C223" s="91">
        <v>0</v>
      </c>
      <c r="D223" s="50" t="s">
        <v>32</v>
      </c>
      <c r="E223" s="5" t="s">
        <v>32</v>
      </c>
      <c r="F223" s="51" t="s">
        <v>32</v>
      </c>
      <c r="G223" s="5" t="s">
        <v>32</v>
      </c>
      <c r="H223" s="51">
        <v>41750</v>
      </c>
      <c r="I223" s="5">
        <v>17300</v>
      </c>
      <c r="J223" s="51">
        <v>13490</v>
      </c>
      <c r="K223" s="5">
        <v>18810</v>
      </c>
      <c r="L223" s="51">
        <v>25290</v>
      </c>
      <c r="M223" s="5">
        <v>17140</v>
      </c>
      <c r="N223" s="51">
        <v>11380</v>
      </c>
      <c r="O223" s="7" t="s">
        <v>32</v>
      </c>
      <c r="Q223" s="65">
        <f t="shared" si="43"/>
        <v>45</v>
      </c>
      <c r="R223" s="36">
        <f t="shared" si="44"/>
        <v>45</v>
      </c>
      <c r="S223" s="36">
        <f t="shared" si="45"/>
        <v>45</v>
      </c>
      <c r="T223" s="36">
        <f t="shared" si="46"/>
        <v>45</v>
      </c>
      <c r="U223" s="36">
        <f t="shared" si="54"/>
        <v>295.83084276054205</v>
      </c>
      <c r="V223" s="36">
        <f t="shared" si="47"/>
        <v>169.08026065400998</v>
      </c>
      <c r="W223" s="36">
        <f t="shared" si="48"/>
        <v>137.61515552459713</v>
      </c>
      <c r="X223" s="36">
        <f t="shared" si="49"/>
        <v>182.96125109773411</v>
      </c>
      <c r="Y223" s="36">
        <f t="shared" si="50"/>
        <v>247.76125109773412</v>
      </c>
      <c r="Z223" s="36">
        <f t="shared" si="51"/>
        <v>167.75889140973018</v>
      </c>
      <c r="AA223" s="36">
        <f t="shared" si="52"/>
        <v>120.18959861565722</v>
      </c>
      <c r="AB223" s="66">
        <f t="shared" si="53"/>
        <v>45</v>
      </c>
      <c r="AC223" s="28">
        <f t="shared" si="55"/>
        <v>1546.1972511600047</v>
      </c>
      <c r="AF223" s="28">
        <f>Q223-'2020 Metered Customers'!Q223</f>
        <v>7</v>
      </c>
      <c r="AG223" s="28">
        <f>R223-'2020 Metered Customers'!R223</f>
        <v>7</v>
      </c>
      <c r="AH223" s="28">
        <f>S223-'2020 Metered Customers'!S223</f>
        <v>7</v>
      </c>
      <c r="AI223" s="28">
        <f>T223-'2020 Metered Customers'!T223</f>
        <v>7</v>
      </c>
      <c r="AJ223" s="28">
        <f>U223-'2020 Metered Customers'!U223</f>
        <v>162.30584276054205</v>
      </c>
      <c r="AK223" s="28">
        <f>V223-'2020 Metered Customers'!V223</f>
        <v>73.490260654009973</v>
      </c>
      <c r="AL223" s="28">
        <f>W223-'2020 Metered Customers'!W223</f>
        <v>58.408155524597134</v>
      </c>
      <c r="AM223" s="28">
        <f>X223-'2020 Metered Customers'!X223</f>
        <v>80.878251097734108</v>
      </c>
      <c r="AN223" s="28">
        <f>Y223-'2020 Metered Customers'!Y223</f>
        <v>117.81425109773411</v>
      </c>
      <c r="AO223" s="28">
        <f>Z223-'2020 Metered Customers'!Z223</f>
        <v>72.856891409730181</v>
      </c>
      <c r="AP223" s="28">
        <f>AA223-'2020 Metered Customers'!AA223</f>
        <v>50.055598615657217</v>
      </c>
      <c r="AQ223" s="28">
        <f>AB223-'2020 Metered Customers'!AB223</f>
        <v>7</v>
      </c>
    </row>
    <row r="224" spans="1:43" ht="15.4" x14ac:dyDescent="0.45">
      <c r="A224" s="4">
        <v>1</v>
      </c>
      <c r="B224" s="85">
        <v>510</v>
      </c>
      <c r="C224" s="91">
        <v>0</v>
      </c>
      <c r="D224" s="50" t="s">
        <v>32</v>
      </c>
      <c r="E224" s="5" t="s">
        <v>32</v>
      </c>
      <c r="F224" s="51" t="s">
        <v>32</v>
      </c>
      <c r="G224" s="5" t="s">
        <v>32</v>
      </c>
      <c r="H224" s="51">
        <v>7050</v>
      </c>
      <c r="I224" s="5">
        <v>1660</v>
      </c>
      <c r="J224" s="51">
        <v>4390</v>
      </c>
      <c r="K224" s="5">
        <v>1070</v>
      </c>
      <c r="L224" s="51">
        <v>1650</v>
      </c>
      <c r="M224" s="5">
        <v>1300</v>
      </c>
      <c r="N224" s="51">
        <v>2380</v>
      </c>
      <c r="O224" s="7" t="s">
        <v>32</v>
      </c>
      <c r="Q224" s="65">
        <f t="shared" si="43"/>
        <v>45</v>
      </c>
      <c r="R224" s="36">
        <f t="shared" si="44"/>
        <v>45</v>
      </c>
      <c r="S224" s="36">
        <f t="shared" si="45"/>
        <v>45</v>
      </c>
      <c r="T224" s="36">
        <f t="shared" si="46"/>
        <v>45</v>
      </c>
      <c r="U224" s="36">
        <f t="shared" si="54"/>
        <v>76.724999999999994</v>
      </c>
      <c r="V224" s="36">
        <f t="shared" si="47"/>
        <v>52.47</v>
      </c>
      <c r="W224" s="36">
        <f t="shared" si="48"/>
        <v>64.754999999999995</v>
      </c>
      <c r="X224" s="36">
        <f t="shared" si="49"/>
        <v>49.814999999999998</v>
      </c>
      <c r="Y224" s="36">
        <f t="shared" si="50"/>
        <v>52.424999999999997</v>
      </c>
      <c r="Z224" s="36">
        <f t="shared" si="51"/>
        <v>50.85</v>
      </c>
      <c r="AA224" s="36">
        <f t="shared" si="52"/>
        <v>55.71</v>
      </c>
      <c r="AB224" s="66">
        <f t="shared" si="53"/>
        <v>45</v>
      </c>
      <c r="AC224" s="28">
        <f t="shared" si="55"/>
        <v>627.75000000000011</v>
      </c>
      <c r="AF224" s="28">
        <f>Q224-'2020 Metered Customers'!Q224</f>
        <v>7</v>
      </c>
      <c r="AG224" s="28">
        <f>R224-'2020 Metered Customers'!R224</f>
        <v>7</v>
      </c>
      <c r="AH224" s="28">
        <f>S224-'2020 Metered Customers'!S224</f>
        <v>7</v>
      </c>
      <c r="AI224" s="28">
        <f>T224-'2020 Metered Customers'!T224</f>
        <v>7</v>
      </c>
      <c r="AJ224" s="28">
        <f>U224-'2020 Metered Customers'!U224</f>
        <v>23.214999999999989</v>
      </c>
      <c r="AK224" s="28">
        <f>V224-'2020 Metered Customers'!V224</f>
        <v>10.817999999999998</v>
      </c>
      <c r="AL224" s="28">
        <f>W224-'2020 Metered Customers'!W224</f>
        <v>17.096999999999994</v>
      </c>
      <c r="AM224" s="28">
        <f>X224-'2020 Metered Customers'!X224</f>
        <v>9.4609999999999985</v>
      </c>
      <c r="AN224" s="28">
        <f>Y224-'2020 Metered Customers'!Y224</f>
        <v>10.794999999999995</v>
      </c>
      <c r="AO224" s="28">
        <f>Z224-'2020 Metered Customers'!Z224</f>
        <v>9.990000000000002</v>
      </c>
      <c r="AP224" s="28">
        <f>AA224-'2020 Metered Customers'!AA224</f>
        <v>12.474000000000004</v>
      </c>
      <c r="AQ224" s="28">
        <f>AB224-'2020 Metered Customers'!AB224</f>
        <v>7</v>
      </c>
    </row>
    <row r="225" spans="1:43" ht="15.4" x14ac:dyDescent="0.45">
      <c r="A225" s="4">
        <v>1</v>
      </c>
      <c r="B225" s="85">
        <v>511</v>
      </c>
      <c r="C225" s="91">
        <v>0</v>
      </c>
      <c r="D225" s="50" t="s">
        <v>32</v>
      </c>
      <c r="E225" s="5" t="s">
        <v>32</v>
      </c>
      <c r="F225" s="51" t="s">
        <v>32</v>
      </c>
      <c r="G225" s="5" t="s">
        <v>32</v>
      </c>
      <c r="H225" s="51">
        <v>190</v>
      </c>
      <c r="I225" s="5">
        <v>1070</v>
      </c>
      <c r="J225" s="51">
        <v>240</v>
      </c>
      <c r="K225" s="5">
        <v>480</v>
      </c>
      <c r="L225" s="51">
        <v>190</v>
      </c>
      <c r="M225" s="5">
        <v>280</v>
      </c>
      <c r="N225" s="51">
        <v>150</v>
      </c>
      <c r="O225" s="7" t="s">
        <v>32</v>
      </c>
      <c r="Q225" s="65">
        <f t="shared" si="43"/>
        <v>45</v>
      </c>
      <c r="R225" s="36">
        <f t="shared" si="44"/>
        <v>45</v>
      </c>
      <c r="S225" s="36">
        <f t="shared" si="45"/>
        <v>45</v>
      </c>
      <c r="T225" s="36">
        <f t="shared" si="46"/>
        <v>45</v>
      </c>
      <c r="U225" s="36">
        <f t="shared" si="54"/>
        <v>45.854999999999997</v>
      </c>
      <c r="V225" s="36">
        <f t="shared" si="47"/>
        <v>49.814999999999998</v>
      </c>
      <c r="W225" s="36">
        <f t="shared" si="48"/>
        <v>46.08</v>
      </c>
      <c r="X225" s="36">
        <f t="shared" si="49"/>
        <v>47.16</v>
      </c>
      <c r="Y225" s="36">
        <f t="shared" si="50"/>
        <v>45.854999999999997</v>
      </c>
      <c r="Z225" s="36">
        <f t="shared" si="51"/>
        <v>46.26</v>
      </c>
      <c r="AA225" s="36">
        <f t="shared" si="52"/>
        <v>45.674999999999997</v>
      </c>
      <c r="AB225" s="66">
        <f t="shared" si="53"/>
        <v>45</v>
      </c>
      <c r="AC225" s="28">
        <f t="shared" si="55"/>
        <v>551.70000000000005</v>
      </c>
      <c r="AF225" s="28">
        <f>Q225-'2020 Metered Customers'!Q225</f>
        <v>7</v>
      </c>
      <c r="AG225" s="28">
        <f>R225-'2020 Metered Customers'!R225</f>
        <v>7</v>
      </c>
      <c r="AH225" s="28">
        <f>S225-'2020 Metered Customers'!S225</f>
        <v>7</v>
      </c>
      <c r="AI225" s="28">
        <f>T225-'2020 Metered Customers'!T225</f>
        <v>7</v>
      </c>
      <c r="AJ225" s="28">
        <f>U225-'2020 Metered Customers'!U225</f>
        <v>7.4369999999999976</v>
      </c>
      <c r="AK225" s="28">
        <f>V225-'2020 Metered Customers'!V225</f>
        <v>9.4609999999999985</v>
      </c>
      <c r="AL225" s="28">
        <f>W225-'2020 Metered Customers'!W225</f>
        <v>7.5519999999999996</v>
      </c>
      <c r="AM225" s="28">
        <f>X225-'2020 Metered Customers'!X225</f>
        <v>8.1039999999999992</v>
      </c>
      <c r="AN225" s="28">
        <f>Y225-'2020 Metered Customers'!Y225</f>
        <v>7.4369999999999976</v>
      </c>
      <c r="AO225" s="28">
        <f>Z225-'2020 Metered Customers'!Z225</f>
        <v>7.6439999999999984</v>
      </c>
      <c r="AP225" s="28">
        <f>AA225-'2020 Metered Customers'!AA225</f>
        <v>7.3449999999999989</v>
      </c>
      <c r="AQ225" s="28">
        <f>AB225-'2020 Metered Customers'!AB225</f>
        <v>7</v>
      </c>
    </row>
    <row r="226" spans="1:43" ht="15.4" x14ac:dyDescent="0.45">
      <c r="A226" s="4">
        <v>1</v>
      </c>
      <c r="B226" s="85">
        <v>512</v>
      </c>
      <c r="C226" s="91">
        <v>0</v>
      </c>
      <c r="D226" s="50" t="s">
        <v>32</v>
      </c>
      <c r="E226" s="5" t="s">
        <v>32</v>
      </c>
      <c r="F226" s="51" t="s">
        <v>32</v>
      </c>
      <c r="G226" s="5" t="s">
        <v>32</v>
      </c>
      <c r="H226" s="51">
        <v>8750</v>
      </c>
      <c r="I226" s="5">
        <v>2410</v>
      </c>
      <c r="J226" s="51">
        <v>24690</v>
      </c>
      <c r="K226" s="5">
        <v>35990</v>
      </c>
      <c r="L226" s="51">
        <v>36890</v>
      </c>
      <c r="M226" s="5">
        <v>42310</v>
      </c>
      <c r="N226" s="51">
        <v>16550</v>
      </c>
      <c r="O226" s="7" t="s">
        <v>32</v>
      </c>
      <c r="Q226" s="65">
        <f t="shared" si="43"/>
        <v>45</v>
      </c>
      <c r="R226" s="36">
        <f t="shared" si="44"/>
        <v>45</v>
      </c>
      <c r="S226" s="36">
        <f t="shared" si="45"/>
        <v>45</v>
      </c>
      <c r="T226" s="36">
        <f t="shared" si="46"/>
        <v>45</v>
      </c>
      <c r="U226" s="36">
        <f t="shared" si="54"/>
        <v>84.375</v>
      </c>
      <c r="V226" s="36">
        <f t="shared" si="47"/>
        <v>55.844999999999999</v>
      </c>
      <c r="W226" s="36">
        <f t="shared" si="48"/>
        <v>241.76125109773412</v>
      </c>
      <c r="X226" s="36">
        <f t="shared" si="49"/>
        <v>354.76125109773409</v>
      </c>
      <c r="Y226" s="36">
        <f t="shared" si="50"/>
        <v>363.76125109773409</v>
      </c>
      <c r="Z226" s="36">
        <f t="shared" si="51"/>
        <v>417.96125109773413</v>
      </c>
      <c r="AA226" s="36">
        <f t="shared" si="52"/>
        <v>162.88634232144841</v>
      </c>
      <c r="AB226" s="66">
        <f t="shared" si="53"/>
        <v>45</v>
      </c>
      <c r="AC226" s="28">
        <f t="shared" si="55"/>
        <v>1906.3513467123848</v>
      </c>
      <c r="AF226" s="28">
        <f>Q226-'2020 Metered Customers'!Q226</f>
        <v>7</v>
      </c>
      <c r="AG226" s="28">
        <f>R226-'2020 Metered Customers'!R226</f>
        <v>7</v>
      </c>
      <c r="AH226" s="28">
        <f>S226-'2020 Metered Customers'!S226</f>
        <v>7</v>
      </c>
      <c r="AI226" s="28">
        <f>T226-'2020 Metered Customers'!T226</f>
        <v>7</v>
      </c>
      <c r="AJ226" s="28">
        <f>U226-'2020 Metered Customers'!U226</f>
        <v>27.125</v>
      </c>
      <c r="AK226" s="28">
        <f>V226-'2020 Metered Customers'!V226</f>
        <v>12.542999999999999</v>
      </c>
      <c r="AL226" s="28">
        <f>W226-'2020 Metered Customers'!W226</f>
        <v>114.39425109773413</v>
      </c>
      <c r="AM226" s="28">
        <f>X226-'2020 Metered Customers'!X226</f>
        <v>153.79555109773409</v>
      </c>
      <c r="AN226" s="28">
        <f>Y226-'2020 Metered Customers'!Y226</f>
        <v>156.10855109773411</v>
      </c>
      <c r="AO226" s="28">
        <f>Z226-'2020 Metered Customers'!Z226</f>
        <v>170.03795109773415</v>
      </c>
      <c r="AP226" s="28">
        <f>AA226-'2020 Metered Customers'!AA226</f>
        <v>70.521342321448401</v>
      </c>
      <c r="AQ226" s="28">
        <f>AB226-'2020 Metered Customers'!AB226</f>
        <v>7</v>
      </c>
    </row>
    <row r="227" spans="1:43" ht="15.4" x14ac:dyDescent="0.45">
      <c r="A227" s="4">
        <v>1</v>
      </c>
      <c r="B227" s="85">
        <v>513</v>
      </c>
      <c r="C227" s="91">
        <v>0</v>
      </c>
      <c r="D227" s="50" t="s">
        <v>32</v>
      </c>
      <c r="E227" s="5" t="s">
        <v>32</v>
      </c>
      <c r="F227" s="51" t="s">
        <v>32</v>
      </c>
      <c r="G227" s="5" t="s">
        <v>32</v>
      </c>
      <c r="H227" s="51">
        <v>9140</v>
      </c>
      <c r="I227" s="5">
        <v>4890</v>
      </c>
      <c r="J227" s="51">
        <v>2280</v>
      </c>
      <c r="K227" s="5">
        <v>790</v>
      </c>
      <c r="L227" s="51">
        <v>1110</v>
      </c>
      <c r="M227" s="5">
        <v>2330</v>
      </c>
      <c r="N227" s="51">
        <v>1420</v>
      </c>
      <c r="O227" s="7" t="s">
        <v>32</v>
      </c>
      <c r="Q227" s="65">
        <f t="shared" si="43"/>
        <v>45</v>
      </c>
      <c r="R227" s="36">
        <f t="shared" si="44"/>
        <v>45</v>
      </c>
      <c r="S227" s="36">
        <f t="shared" si="45"/>
        <v>45</v>
      </c>
      <c r="T227" s="36">
        <f t="shared" si="46"/>
        <v>45</v>
      </c>
      <c r="U227" s="36">
        <f t="shared" si="54"/>
        <v>86.13</v>
      </c>
      <c r="V227" s="36">
        <f t="shared" si="47"/>
        <v>67.004999999999995</v>
      </c>
      <c r="W227" s="36">
        <f t="shared" si="48"/>
        <v>55.26</v>
      </c>
      <c r="X227" s="36">
        <f t="shared" si="49"/>
        <v>48.555</v>
      </c>
      <c r="Y227" s="36">
        <f t="shared" si="50"/>
        <v>49.994999999999997</v>
      </c>
      <c r="Z227" s="36">
        <f t="shared" si="51"/>
        <v>55.484999999999999</v>
      </c>
      <c r="AA227" s="36">
        <f t="shared" si="52"/>
        <v>51.39</v>
      </c>
      <c r="AB227" s="66">
        <f t="shared" si="53"/>
        <v>45</v>
      </c>
      <c r="AC227" s="28">
        <f t="shared" si="55"/>
        <v>638.81999999999994</v>
      </c>
      <c r="AF227" s="28">
        <f>Q227-'2020 Metered Customers'!Q227</f>
        <v>7</v>
      </c>
      <c r="AG227" s="28">
        <f>R227-'2020 Metered Customers'!R227</f>
        <v>7</v>
      </c>
      <c r="AH227" s="28">
        <f>S227-'2020 Metered Customers'!S227</f>
        <v>7</v>
      </c>
      <c r="AI227" s="28">
        <f>T227-'2020 Metered Customers'!T227</f>
        <v>7</v>
      </c>
      <c r="AJ227" s="28">
        <f>U227-'2020 Metered Customers'!U227</f>
        <v>28.021999999999991</v>
      </c>
      <c r="AK227" s="28">
        <f>V227-'2020 Metered Customers'!V227</f>
        <v>18.246999999999993</v>
      </c>
      <c r="AL227" s="28">
        <f>W227-'2020 Metered Customers'!W227</f>
        <v>12.244</v>
      </c>
      <c r="AM227" s="28">
        <f>X227-'2020 Metered Customers'!X227</f>
        <v>8.8170000000000002</v>
      </c>
      <c r="AN227" s="28">
        <f>Y227-'2020 Metered Customers'!Y227</f>
        <v>9.5529999999999973</v>
      </c>
      <c r="AO227" s="28">
        <f>Z227-'2020 Metered Customers'!Z227</f>
        <v>12.359000000000002</v>
      </c>
      <c r="AP227" s="28">
        <f>AA227-'2020 Metered Customers'!AA227</f>
        <v>10.265999999999998</v>
      </c>
      <c r="AQ227" s="28">
        <f>AB227-'2020 Metered Customers'!AB227</f>
        <v>7</v>
      </c>
    </row>
    <row r="228" spans="1:43" ht="15.4" x14ac:dyDescent="0.45">
      <c r="A228" s="4">
        <v>1</v>
      </c>
      <c r="B228" s="85">
        <v>514</v>
      </c>
      <c r="C228" s="91">
        <v>0</v>
      </c>
      <c r="D228" s="50" t="s">
        <v>32</v>
      </c>
      <c r="E228" s="5" t="s">
        <v>32</v>
      </c>
      <c r="F228" s="51" t="s">
        <v>32</v>
      </c>
      <c r="G228" s="5" t="s">
        <v>32</v>
      </c>
      <c r="H228" s="51">
        <v>31470</v>
      </c>
      <c r="I228" s="5">
        <v>9390</v>
      </c>
      <c r="J228" s="51">
        <v>10280</v>
      </c>
      <c r="K228" s="5">
        <v>8050</v>
      </c>
      <c r="L228" s="51">
        <v>13490</v>
      </c>
      <c r="M228" s="5">
        <v>10800</v>
      </c>
      <c r="N228" s="51">
        <v>8620</v>
      </c>
      <c r="O228" s="7" t="s">
        <v>32</v>
      </c>
      <c r="Q228" s="65">
        <f t="shared" si="43"/>
        <v>45</v>
      </c>
      <c r="R228" s="36">
        <f t="shared" si="44"/>
        <v>45</v>
      </c>
      <c r="S228" s="36">
        <f t="shared" si="45"/>
        <v>45</v>
      </c>
      <c r="T228" s="36">
        <f t="shared" si="46"/>
        <v>45</v>
      </c>
      <c r="U228" s="36">
        <f t="shared" si="54"/>
        <v>210.9328688155646</v>
      </c>
      <c r="V228" s="36">
        <f t="shared" si="47"/>
        <v>103.75506863992715</v>
      </c>
      <c r="W228" s="36">
        <f t="shared" si="48"/>
        <v>111.10518506123356</v>
      </c>
      <c r="X228" s="36">
        <f t="shared" si="49"/>
        <v>92.688601219083779</v>
      </c>
      <c r="Y228" s="36">
        <f t="shared" si="50"/>
        <v>137.61515552459713</v>
      </c>
      <c r="Z228" s="36">
        <f t="shared" si="51"/>
        <v>115.39963510514292</v>
      </c>
      <c r="AA228" s="36">
        <f t="shared" si="52"/>
        <v>97.395979151830574</v>
      </c>
      <c r="AB228" s="66">
        <f t="shared" si="53"/>
        <v>45</v>
      </c>
      <c r="AC228" s="28">
        <f t="shared" si="55"/>
        <v>1093.8924935173798</v>
      </c>
      <c r="AF228" s="28">
        <f>Q228-'2020 Metered Customers'!Q228</f>
        <v>7</v>
      </c>
      <c r="AG228" s="28">
        <f>R228-'2020 Metered Customers'!R228</f>
        <v>7</v>
      </c>
      <c r="AH228" s="28">
        <f>S228-'2020 Metered Customers'!S228</f>
        <v>7</v>
      </c>
      <c r="AI228" s="28">
        <f>T228-'2020 Metered Customers'!T228</f>
        <v>7</v>
      </c>
      <c r="AJ228" s="28">
        <f>U228-'2020 Metered Customers'!U228</f>
        <v>103.69886881556459</v>
      </c>
      <c r="AK228" s="28">
        <f>V228-'2020 Metered Customers'!V228</f>
        <v>42.178068639927147</v>
      </c>
      <c r="AL228" s="28">
        <f>W228-'2020 Metered Customers'!W228</f>
        <v>45.701185061233559</v>
      </c>
      <c r="AM228" s="28">
        <f>X228-'2020 Metered Customers'!X228</f>
        <v>36.873601219083774</v>
      </c>
      <c r="AN228" s="28">
        <f>Y228-'2020 Metered Customers'!Y228</f>
        <v>58.408155524597134</v>
      </c>
      <c r="AO228" s="28">
        <f>Z228-'2020 Metered Customers'!Z228</f>
        <v>47.75963510514292</v>
      </c>
      <c r="AP228" s="28">
        <f>AA228-'2020 Metered Customers'!AA228</f>
        <v>39.129979151830575</v>
      </c>
      <c r="AQ228" s="28">
        <f>AB228-'2020 Metered Customers'!AB228</f>
        <v>7</v>
      </c>
    </row>
    <row r="229" spans="1:43" ht="15.4" x14ac:dyDescent="0.45">
      <c r="A229" s="4">
        <v>1</v>
      </c>
      <c r="B229" s="85">
        <v>515</v>
      </c>
      <c r="C229" s="91">
        <v>0</v>
      </c>
      <c r="D229" s="50" t="s">
        <v>32</v>
      </c>
      <c r="E229" s="5" t="s">
        <v>32</v>
      </c>
      <c r="F229" s="51" t="s">
        <v>32</v>
      </c>
      <c r="G229" s="5" t="s">
        <v>32</v>
      </c>
      <c r="H229" s="51">
        <v>17100</v>
      </c>
      <c r="I229" s="5">
        <v>9380</v>
      </c>
      <c r="J229" s="51">
        <v>10360</v>
      </c>
      <c r="K229" s="5">
        <v>8830</v>
      </c>
      <c r="L229" s="51">
        <v>17830</v>
      </c>
      <c r="M229" s="5">
        <v>10510</v>
      </c>
      <c r="N229" s="51">
        <v>6190</v>
      </c>
      <c r="O229" s="7" t="s">
        <v>32</v>
      </c>
      <c r="Q229" s="65">
        <f t="shared" si="43"/>
        <v>45</v>
      </c>
      <c r="R229" s="36">
        <f t="shared" si="44"/>
        <v>45</v>
      </c>
      <c r="S229" s="36">
        <f t="shared" si="45"/>
        <v>45</v>
      </c>
      <c r="T229" s="36">
        <f t="shared" si="46"/>
        <v>45</v>
      </c>
      <c r="U229" s="36">
        <f t="shared" si="54"/>
        <v>121.95</v>
      </c>
      <c r="V229" s="36">
        <f t="shared" si="47"/>
        <v>103.67248306215964</v>
      </c>
      <c r="W229" s="36">
        <f t="shared" si="48"/>
        <v>111.76586968337347</v>
      </c>
      <c r="X229" s="36">
        <f t="shared" si="49"/>
        <v>99.130276284947826</v>
      </c>
      <c r="Y229" s="36">
        <f t="shared" si="50"/>
        <v>173.45729627568682</v>
      </c>
      <c r="Z229" s="36">
        <f t="shared" si="51"/>
        <v>113.00465334988577</v>
      </c>
      <c r="AA229" s="36">
        <f t="shared" si="52"/>
        <v>77.327683754331048</v>
      </c>
      <c r="AB229" s="66">
        <f t="shared" si="53"/>
        <v>45</v>
      </c>
      <c r="AC229" s="28">
        <f t="shared" si="55"/>
        <v>1025.3082624103845</v>
      </c>
      <c r="AF229" s="28">
        <f>Q229-'2020 Metered Customers'!Q229</f>
        <v>7</v>
      </c>
      <c r="AG229" s="28">
        <f>R229-'2020 Metered Customers'!R229</f>
        <v>7</v>
      </c>
      <c r="AH229" s="28">
        <f>S229-'2020 Metered Customers'!S229</f>
        <v>7</v>
      </c>
      <c r="AI229" s="28">
        <f>T229-'2020 Metered Customers'!T229</f>
        <v>7</v>
      </c>
      <c r="AJ229" s="28">
        <f>U229-'2020 Metered Customers'!U229</f>
        <v>46.33</v>
      </c>
      <c r="AK229" s="28">
        <f>V229-'2020 Metered Customers'!V229</f>
        <v>42.138483062159644</v>
      </c>
      <c r="AL229" s="28">
        <f>W229-'2020 Metered Customers'!W229</f>
        <v>46.017869683373462</v>
      </c>
      <c r="AM229" s="28">
        <f>X229-'2020 Metered Customers'!X229</f>
        <v>39.961276284947822</v>
      </c>
      <c r="AN229" s="28">
        <f>Y229-'2020 Metered Customers'!Y229</f>
        <v>75.588296275686815</v>
      </c>
      <c r="AO229" s="28">
        <f>Z229-'2020 Metered Customers'!Z229</f>
        <v>46.611653349885771</v>
      </c>
      <c r="AP229" s="28">
        <f>AA229-'2020 Metered Customers'!AA229</f>
        <v>25.709683754331046</v>
      </c>
      <c r="AQ229" s="28">
        <f>AB229-'2020 Metered Customers'!AB229</f>
        <v>7</v>
      </c>
    </row>
    <row r="230" spans="1:43" ht="15.4" x14ac:dyDescent="0.45">
      <c r="A230" s="4">
        <v>1</v>
      </c>
      <c r="B230" s="85">
        <v>516</v>
      </c>
      <c r="C230" s="91">
        <v>0</v>
      </c>
      <c r="D230" s="50" t="s">
        <v>32</v>
      </c>
      <c r="E230" s="5">
        <v>15000</v>
      </c>
      <c r="F230" s="51" t="s">
        <v>32</v>
      </c>
      <c r="G230" s="5" t="s">
        <v>32</v>
      </c>
      <c r="H230" s="51">
        <v>8120</v>
      </c>
      <c r="I230" s="5">
        <v>46530</v>
      </c>
      <c r="J230" s="51">
        <v>35130</v>
      </c>
      <c r="K230" s="5">
        <v>15250</v>
      </c>
      <c r="L230" s="51">
        <v>20600</v>
      </c>
      <c r="M230" s="5">
        <v>12110</v>
      </c>
      <c r="N230" s="51">
        <v>3600</v>
      </c>
      <c r="O230" s="7" t="s">
        <v>32</v>
      </c>
      <c r="Q230" s="65">
        <f t="shared" si="43"/>
        <v>45</v>
      </c>
      <c r="R230" s="36">
        <f t="shared" si="44"/>
        <v>150.08557776748779</v>
      </c>
      <c r="S230" s="36">
        <f t="shared" si="45"/>
        <v>45</v>
      </c>
      <c r="T230" s="36">
        <f t="shared" si="46"/>
        <v>45</v>
      </c>
      <c r="U230" s="36">
        <f t="shared" si="54"/>
        <v>81.539999999999992</v>
      </c>
      <c r="V230" s="36">
        <f t="shared" si="47"/>
        <v>460.16125109773412</v>
      </c>
      <c r="W230" s="36">
        <f t="shared" si="48"/>
        <v>346.16125109773407</v>
      </c>
      <c r="X230" s="36">
        <f t="shared" si="49"/>
        <v>152.150217211675</v>
      </c>
      <c r="Y230" s="36">
        <f t="shared" si="50"/>
        <v>200.86125109773411</v>
      </c>
      <c r="Z230" s="36">
        <f t="shared" si="51"/>
        <v>126.21834579268382</v>
      </c>
      <c r="AA230" s="36">
        <f t="shared" si="52"/>
        <v>61.2</v>
      </c>
      <c r="AB230" s="66">
        <f t="shared" si="53"/>
        <v>45</v>
      </c>
      <c r="AC230" s="28">
        <f t="shared" si="55"/>
        <v>1758.3778940650488</v>
      </c>
      <c r="AF230" s="28">
        <f>Q230-'2020 Metered Customers'!Q230</f>
        <v>7</v>
      </c>
      <c r="AG230" s="28">
        <f>R230-'2020 Metered Customers'!R230</f>
        <v>64.385577767487788</v>
      </c>
      <c r="AH230" s="28">
        <f>S230-'2020 Metered Customers'!S230</f>
        <v>7</v>
      </c>
      <c r="AI230" s="28">
        <f>T230-'2020 Metered Customers'!T230</f>
        <v>7</v>
      </c>
      <c r="AJ230" s="28">
        <f>U230-'2020 Metered Customers'!U230</f>
        <v>25.675999999999988</v>
      </c>
      <c r="AK230" s="28">
        <f>V230-'2020 Metered Customers'!V230</f>
        <v>180.88335109773413</v>
      </c>
      <c r="AL230" s="28">
        <f>W230-'2020 Metered Customers'!W230</f>
        <v>151.58535109773408</v>
      </c>
      <c r="AM230" s="28">
        <f>X230-'2020 Metered Customers'!X230</f>
        <v>65.375217211674993</v>
      </c>
      <c r="AN230" s="28">
        <f>Y230-'2020 Metered Customers'!Y230</f>
        <v>91.081251097734111</v>
      </c>
      <c r="AO230" s="28">
        <f>Z230-'2020 Metered Customers'!Z230</f>
        <v>52.945345792683824</v>
      </c>
      <c r="AP230" s="28">
        <f>AA230-'2020 Metered Customers'!AA230</f>
        <v>15.280000000000001</v>
      </c>
      <c r="AQ230" s="28">
        <f>AB230-'2020 Metered Customers'!AB230</f>
        <v>7</v>
      </c>
    </row>
    <row r="231" spans="1:43" ht="15.4" x14ac:dyDescent="0.45">
      <c r="A231" s="4">
        <v>1</v>
      </c>
      <c r="B231" s="85">
        <v>517</v>
      </c>
      <c r="C231" s="91">
        <v>0</v>
      </c>
      <c r="D231" s="50" t="s">
        <v>32</v>
      </c>
      <c r="E231" s="5" t="s">
        <v>32</v>
      </c>
      <c r="F231" s="51" t="s">
        <v>32</v>
      </c>
      <c r="G231" s="5" t="s">
        <v>32</v>
      </c>
      <c r="H231" s="51">
        <v>32720</v>
      </c>
      <c r="I231" s="5">
        <v>24080</v>
      </c>
      <c r="J231" s="51">
        <v>31570</v>
      </c>
      <c r="K231" s="5">
        <v>27510</v>
      </c>
      <c r="L231" s="51">
        <v>26530</v>
      </c>
      <c r="M231" s="5">
        <v>29480</v>
      </c>
      <c r="N231" s="51">
        <v>19310</v>
      </c>
      <c r="O231" s="7" t="s">
        <v>32</v>
      </c>
      <c r="Q231" s="65">
        <f t="shared" si="43"/>
        <v>45</v>
      </c>
      <c r="R231" s="36">
        <f t="shared" si="44"/>
        <v>45</v>
      </c>
      <c r="S231" s="36">
        <f t="shared" si="45"/>
        <v>45</v>
      </c>
      <c r="T231" s="36">
        <f t="shared" si="46"/>
        <v>45</v>
      </c>
      <c r="U231" s="36">
        <f t="shared" si="54"/>
        <v>221.25606603650056</v>
      </c>
      <c r="V231" s="36">
        <f t="shared" si="47"/>
        <v>235.66125109773412</v>
      </c>
      <c r="W231" s="36">
        <f t="shared" si="48"/>
        <v>310.5612510977341</v>
      </c>
      <c r="X231" s="36">
        <f t="shared" si="49"/>
        <v>269.96125109773413</v>
      </c>
      <c r="Y231" s="36">
        <f t="shared" si="50"/>
        <v>260.16125109773412</v>
      </c>
      <c r="Z231" s="36">
        <f t="shared" si="51"/>
        <v>289.66125109773412</v>
      </c>
      <c r="AA231" s="36">
        <f t="shared" si="52"/>
        <v>187.96125109773411</v>
      </c>
      <c r="AB231" s="66">
        <f t="shared" si="53"/>
        <v>45</v>
      </c>
      <c r="AC231" s="28">
        <f t="shared" si="55"/>
        <v>2000.2235726229051</v>
      </c>
      <c r="AF231" s="28">
        <f>Q231-'2020 Metered Customers'!Q231</f>
        <v>7</v>
      </c>
      <c r="AG231" s="28">
        <f>R231-'2020 Metered Customers'!R231</f>
        <v>7</v>
      </c>
      <c r="AH231" s="28">
        <f>S231-'2020 Metered Customers'!S231</f>
        <v>7</v>
      </c>
      <c r="AI231" s="28">
        <f>T231-'2020 Metered Customers'!T231</f>
        <v>7</v>
      </c>
      <c r="AJ231" s="28">
        <f>U231-'2020 Metered Customers'!U231</f>
        <v>111.27206603650055</v>
      </c>
      <c r="AK231" s="28">
        <f>V231-'2020 Metered Customers'!V231</f>
        <v>110.91725109773412</v>
      </c>
      <c r="AL231" s="28">
        <f>W231-'2020 Metered Customers'!W231</f>
        <v>142.4361510977341</v>
      </c>
      <c r="AM231" s="28">
        <f>X231-'2020 Metered Customers'!X231</f>
        <v>130.46825109773414</v>
      </c>
      <c r="AN231" s="28">
        <f>Y231-'2020 Metered Customers'!Y231</f>
        <v>124.88225109773413</v>
      </c>
      <c r="AO231" s="28">
        <f>Z231-'2020 Metered Customers'!Z231</f>
        <v>137.06485109773413</v>
      </c>
      <c r="AP231" s="28">
        <f>AA231-'2020 Metered Customers'!AA231</f>
        <v>83.728251097734102</v>
      </c>
      <c r="AQ231" s="28">
        <f>AB231-'2020 Metered Customers'!AB231</f>
        <v>7</v>
      </c>
    </row>
    <row r="232" spans="1:43" ht="15.4" x14ac:dyDescent="0.45">
      <c r="A232" s="4">
        <v>1</v>
      </c>
      <c r="B232" s="85">
        <v>518</v>
      </c>
      <c r="C232" s="91">
        <v>0</v>
      </c>
      <c r="D232" s="50" t="s">
        <v>32</v>
      </c>
      <c r="E232" s="5" t="s">
        <v>32</v>
      </c>
      <c r="F232" s="51" t="s">
        <v>32</v>
      </c>
      <c r="G232" s="5" t="s">
        <v>32</v>
      </c>
      <c r="H232" s="51">
        <v>23630</v>
      </c>
      <c r="I232" s="5">
        <v>9920</v>
      </c>
      <c r="J232" s="51">
        <v>10300</v>
      </c>
      <c r="K232" s="5">
        <v>6940</v>
      </c>
      <c r="L232" s="51">
        <v>13430</v>
      </c>
      <c r="M232" s="5">
        <v>14080</v>
      </c>
      <c r="N232" s="51">
        <v>8100</v>
      </c>
      <c r="O232" s="7" t="s">
        <v>32</v>
      </c>
      <c r="Q232" s="65">
        <f t="shared" si="43"/>
        <v>45</v>
      </c>
      <c r="R232" s="36">
        <f t="shared" si="44"/>
        <v>45</v>
      </c>
      <c r="S232" s="36">
        <f t="shared" si="45"/>
        <v>45</v>
      </c>
      <c r="T232" s="36">
        <f t="shared" si="46"/>
        <v>45</v>
      </c>
      <c r="U232" s="36">
        <f t="shared" si="54"/>
        <v>151.33499999999998</v>
      </c>
      <c r="V232" s="36">
        <f t="shared" si="47"/>
        <v>108.13210426160398</v>
      </c>
      <c r="W232" s="36">
        <f t="shared" si="48"/>
        <v>111.27035621676853</v>
      </c>
      <c r="X232" s="36">
        <f t="shared" si="49"/>
        <v>83.521602086892628</v>
      </c>
      <c r="Y232" s="36">
        <f t="shared" si="50"/>
        <v>137.11964205799222</v>
      </c>
      <c r="Z232" s="36">
        <f t="shared" si="51"/>
        <v>142.48770461287893</v>
      </c>
      <c r="AA232" s="36">
        <f t="shared" si="52"/>
        <v>93.101529107921209</v>
      </c>
      <c r="AB232" s="66">
        <f t="shared" si="53"/>
        <v>45</v>
      </c>
      <c r="AC232" s="28">
        <f t="shared" si="55"/>
        <v>1051.9679383440575</v>
      </c>
      <c r="AF232" s="28">
        <f>Q232-'2020 Metered Customers'!Q232</f>
        <v>7</v>
      </c>
      <c r="AG232" s="28">
        <f>R232-'2020 Metered Customers'!R232</f>
        <v>7</v>
      </c>
      <c r="AH232" s="28">
        <f>S232-'2020 Metered Customers'!S232</f>
        <v>7</v>
      </c>
      <c r="AI232" s="28">
        <f>T232-'2020 Metered Customers'!T232</f>
        <v>7</v>
      </c>
      <c r="AJ232" s="28">
        <f>U232-'2020 Metered Customers'!U232</f>
        <v>61.348999999999975</v>
      </c>
      <c r="AK232" s="28">
        <f>V232-'2020 Metered Customers'!V232</f>
        <v>44.276104261603983</v>
      </c>
      <c r="AL232" s="28">
        <f>W232-'2020 Metered Customers'!W232</f>
        <v>45.780356216768539</v>
      </c>
      <c r="AM232" s="28">
        <f>X232-'2020 Metered Customers'!X232</f>
        <v>30.253602086892627</v>
      </c>
      <c r="AN232" s="28">
        <f>Y232-'2020 Metered Customers'!Y232</f>
        <v>58.170642057992225</v>
      </c>
      <c r="AO232" s="28">
        <f>Z232-'2020 Metered Customers'!Z232</f>
        <v>60.743704612878929</v>
      </c>
      <c r="AP232" s="28">
        <f>AA232-'2020 Metered Customers'!AA232</f>
        <v>37.071529107921208</v>
      </c>
      <c r="AQ232" s="28">
        <f>AB232-'2020 Metered Customers'!AB232</f>
        <v>7</v>
      </c>
    </row>
    <row r="233" spans="1:43" ht="15.4" x14ac:dyDescent="0.45">
      <c r="A233" s="4">
        <v>1</v>
      </c>
      <c r="B233" s="85">
        <v>519</v>
      </c>
      <c r="C233" s="91">
        <v>0</v>
      </c>
      <c r="D233" s="50" t="s">
        <v>32</v>
      </c>
      <c r="E233" s="5" t="s">
        <v>32</v>
      </c>
      <c r="F233" s="51" t="s">
        <v>32</v>
      </c>
      <c r="G233" s="5" t="s">
        <v>32</v>
      </c>
      <c r="H233" s="51">
        <v>15820</v>
      </c>
      <c r="I233" s="5">
        <v>4050</v>
      </c>
      <c r="J233" s="51">
        <v>8040</v>
      </c>
      <c r="K233" s="5">
        <v>3980</v>
      </c>
      <c r="L233" s="51">
        <v>8170</v>
      </c>
      <c r="M233" s="5">
        <v>7710</v>
      </c>
      <c r="N233" s="51">
        <v>5210</v>
      </c>
      <c r="O233" s="7" t="s">
        <v>32</v>
      </c>
      <c r="Q233" s="65">
        <f t="shared" si="43"/>
        <v>45</v>
      </c>
      <c r="R233" s="36">
        <f t="shared" si="44"/>
        <v>45</v>
      </c>
      <c r="S233" s="36">
        <f t="shared" si="45"/>
        <v>45</v>
      </c>
      <c r="T233" s="36">
        <f t="shared" si="46"/>
        <v>45</v>
      </c>
      <c r="U233" s="36">
        <f t="shared" si="54"/>
        <v>116.19</v>
      </c>
      <c r="V233" s="36">
        <f t="shared" si="47"/>
        <v>63.224999999999994</v>
      </c>
      <c r="W233" s="36">
        <f t="shared" si="48"/>
        <v>92.60601564131629</v>
      </c>
      <c r="X233" s="36">
        <f t="shared" si="49"/>
        <v>62.91</v>
      </c>
      <c r="Y233" s="36">
        <f t="shared" si="50"/>
        <v>93.679628152293631</v>
      </c>
      <c r="Z233" s="36">
        <f t="shared" si="51"/>
        <v>89.880691574989186</v>
      </c>
      <c r="AA233" s="36">
        <f t="shared" si="52"/>
        <v>69.234297133117238</v>
      </c>
      <c r="AB233" s="66">
        <f t="shared" si="53"/>
        <v>45</v>
      </c>
      <c r="AC233" s="28">
        <f t="shared" si="55"/>
        <v>812.72563250171629</v>
      </c>
      <c r="AF233" s="28">
        <f>Q233-'2020 Metered Customers'!Q233</f>
        <v>7</v>
      </c>
      <c r="AG233" s="28">
        <f>R233-'2020 Metered Customers'!R233</f>
        <v>7</v>
      </c>
      <c r="AH233" s="28">
        <f>S233-'2020 Metered Customers'!S233</f>
        <v>7</v>
      </c>
      <c r="AI233" s="28">
        <f>T233-'2020 Metered Customers'!T233</f>
        <v>7</v>
      </c>
      <c r="AJ233" s="28">
        <f>U233-'2020 Metered Customers'!U233</f>
        <v>43.385999999999996</v>
      </c>
      <c r="AK233" s="28">
        <f>V233-'2020 Metered Customers'!V233</f>
        <v>16.314999999999998</v>
      </c>
      <c r="AL233" s="28">
        <f>W233-'2020 Metered Customers'!W233</f>
        <v>36.834015641316292</v>
      </c>
      <c r="AM233" s="28">
        <f>X233-'2020 Metered Customers'!X233</f>
        <v>16.153999999999996</v>
      </c>
      <c r="AN233" s="28">
        <f>Y233-'2020 Metered Customers'!Y233</f>
        <v>37.348628152293628</v>
      </c>
      <c r="AO233" s="28">
        <f>Z233-'2020 Metered Customers'!Z233</f>
        <v>34.918691574989182</v>
      </c>
      <c r="AP233" s="28">
        <f>AA233-'2020 Metered Customers'!AA233</f>
        <v>19.772297133117235</v>
      </c>
      <c r="AQ233" s="28">
        <f>AB233-'2020 Metered Customers'!AB233</f>
        <v>7</v>
      </c>
    </row>
    <row r="234" spans="1:43" ht="15.4" x14ac:dyDescent="0.45">
      <c r="A234" s="4">
        <v>1</v>
      </c>
      <c r="B234" s="85">
        <v>521</v>
      </c>
      <c r="C234" s="91">
        <v>0</v>
      </c>
      <c r="D234" s="50" t="s">
        <v>32</v>
      </c>
      <c r="E234" s="5" t="s">
        <v>32</v>
      </c>
      <c r="F234" s="51" t="s">
        <v>32</v>
      </c>
      <c r="G234" s="5" t="s">
        <v>32</v>
      </c>
      <c r="H234" s="51">
        <v>21370</v>
      </c>
      <c r="I234" s="5">
        <v>33420</v>
      </c>
      <c r="J234" s="51">
        <v>14210</v>
      </c>
      <c r="K234" s="5">
        <v>21190</v>
      </c>
      <c r="L234" s="51">
        <v>21220</v>
      </c>
      <c r="M234" s="5">
        <v>22910</v>
      </c>
      <c r="N234" s="51">
        <v>9140</v>
      </c>
      <c r="O234" s="7" t="s">
        <v>32</v>
      </c>
      <c r="Q234" s="65">
        <f t="shared" si="43"/>
        <v>45</v>
      </c>
      <c r="R234" s="36">
        <f t="shared" si="44"/>
        <v>45</v>
      </c>
      <c r="S234" s="36">
        <f t="shared" si="45"/>
        <v>45</v>
      </c>
      <c r="T234" s="36">
        <f t="shared" si="46"/>
        <v>45</v>
      </c>
      <c r="U234" s="36">
        <f t="shared" si="54"/>
        <v>141.16500000000002</v>
      </c>
      <c r="V234" s="36">
        <f t="shared" si="47"/>
        <v>329.0612510977341</v>
      </c>
      <c r="W234" s="36">
        <f t="shared" si="48"/>
        <v>143.56131712385627</v>
      </c>
      <c r="X234" s="36">
        <f t="shared" si="49"/>
        <v>206.76125109773412</v>
      </c>
      <c r="Y234" s="36">
        <f t="shared" si="50"/>
        <v>207.0612510977341</v>
      </c>
      <c r="Z234" s="36">
        <f t="shared" si="51"/>
        <v>223.96125109773411</v>
      </c>
      <c r="AA234" s="36">
        <f t="shared" si="52"/>
        <v>101.69042919573994</v>
      </c>
      <c r="AB234" s="66">
        <f t="shared" si="53"/>
        <v>45</v>
      </c>
      <c r="AC234" s="28">
        <f t="shared" si="55"/>
        <v>1578.2617507105324</v>
      </c>
      <c r="AF234" s="28">
        <f>Q234-'2020 Metered Customers'!Q234</f>
        <v>7</v>
      </c>
      <c r="AG234" s="28">
        <f>R234-'2020 Metered Customers'!R234</f>
        <v>7</v>
      </c>
      <c r="AH234" s="28">
        <f>S234-'2020 Metered Customers'!S234</f>
        <v>7</v>
      </c>
      <c r="AI234" s="28">
        <f>T234-'2020 Metered Customers'!T234</f>
        <v>7</v>
      </c>
      <c r="AJ234" s="28">
        <f>U234-'2020 Metered Customers'!U234</f>
        <v>56.15100000000001</v>
      </c>
      <c r="AK234" s="28">
        <f>V234-'2020 Metered Customers'!V234</f>
        <v>147.1906510977341</v>
      </c>
      <c r="AL234" s="28">
        <f>W234-'2020 Metered Customers'!W234</f>
        <v>61.258317123856273</v>
      </c>
      <c r="AM234" s="28">
        <f>X234-'2020 Metered Customers'!X234</f>
        <v>94.44425109773411</v>
      </c>
      <c r="AN234" s="28">
        <f>Y234-'2020 Metered Customers'!Y234</f>
        <v>94.615251097734102</v>
      </c>
      <c r="AO234" s="28">
        <f>Z234-'2020 Metered Customers'!Z234</f>
        <v>104.24825109773411</v>
      </c>
      <c r="AP234" s="28">
        <f>AA234-'2020 Metered Customers'!AA234</f>
        <v>41.188429195739936</v>
      </c>
      <c r="AQ234" s="28">
        <f>AB234-'2020 Metered Customers'!AB234</f>
        <v>7</v>
      </c>
    </row>
    <row r="235" spans="1:43" ht="15.4" x14ac:dyDescent="0.45">
      <c r="A235" s="4">
        <v>1</v>
      </c>
      <c r="B235" s="85">
        <v>522</v>
      </c>
      <c r="C235" s="91">
        <v>0</v>
      </c>
      <c r="D235" s="50" t="s">
        <v>32</v>
      </c>
      <c r="E235" s="5" t="s">
        <v>32</v>
      </c>
      <c r="F235" s="51" t="s">
        <v>32</v>
      </c>
      <c r="G235" s="5" t="s">
        <v>32</v>
      </c>
      <c r="H235" s="51">
        <v>720</v>
      </c>
      <c r="I235" s="5">
        <v>8420</v>
      </c>
      <c r="J235" s="51">
        <v>5480</v>
      </c>
      <c r="K235" s="5">
        <v>27500</v>
      </c>
      <c r="L235" s="51">
        <v>37300</v>
      </c>
      <c r="M235" s="5">
        <v>42830</v>
      </c>
      <c r="N235" s="51">
        <v>35460</v>
      </c>
      <c r="O235" s="7" t="s">
        <v>32</v>
      </c>
      <c r="Q235" s="65">
        <f t="shared" si="43"/>
        <v>45</v>
      </c>
      <c r="R235" s="36">
        <f t="shared" si="44"/>
        <v>45</v>
      </c>
      <c r="S235" s="36">
        <f t="shared" si="45"/>
        <v>45</v>
      </c>
      <c r="T235" s="36">
        <f t="shared" si="46"/>
        <v>45</v>
      </c>
      <c r="U235" s="36">
        <f t="shared" si="54"/>
        <v>48.24</v>
      </c>
      <c r="V235" s="36">
        <f t="shared" si="47"/>
        <v>95.744267596480825</v>
      </c>
      <c r="W235" s="36">
        <f t="shared" si="48"/>
        <v>71.464107732839409</v>
      </c>
      <c r="X235" s="36">
        <f t="shared" si="49"/>
        <v>269.86125109773411</v>
      </c>
      <c r="Y235" s="36">
        <f t="shared" si="50"/>
        <v>367.86125109773411</v>
      </c>
      <c r="Z235" s="36">
        <f t="shared" si="51"/>
        <v>423.16125109773407</v>
      </c>
      <c r="AA235" s="36">
        <f t="shared" si="52"/>
        <v>349.46125109773413</v>
      </c>
      <c r="AB235" s="66">
        <f t="shared" si="53"/>
        <v>45</v>
      </c>
      <c r="AC235" s="28">
        <f t="shared" si="55"/>
        <v>1850.7933797202568</v>
      </c>
      <c r="AF235" s="28">
        <f>Q235-'2020 Metered Customers'!Q235</f>
        <v>7</v>
      </c>
      <c r="AG235" s="28">
        <f>R235-'2020 Metered Customers'!R235</f>
        <v>7</v>
      </c>
      <c r="AH235" s="28">
        <f>S235-'2020 Metered Customers'!S235</f>
        <v>7</v>
      </c>
      <c r="AI235" s="28">
        <f>T235-'2020 Metered Customers'!T235</f>
        <v>7</v>
      </c>
      <c r="AJ235" s="28">
        <f>U235-'2020 Metered Customers'!U235</f>
        <v>8.6559999999999988</v>
      </c>
      <c r="AK235" s="28">
        <f>V235-'2020 Metered Customers'!V235</f>
        <v>38.338267596480826</v>
      </c>
      <c r="AL235" s="28">
        <f>W235-'2020 Metered Customers'!W235</f>
        <v>21.408107732839404</v>
      </c>
      <c r="AM235" s="28">
        <f>X235-'2020 Metered Customers'!X235</f>
        <v>130.41125109773412</v>
      </c>
      <c r="AN235" s="28">
        <f>Y235-'2020 Metered Customers'!Y235</f>
        <v>157.1622510977341</v>
      </c>
      <c r="AO235" s="28">
        <f>Z235-'2020 Metered Customers'!Z235</f>
        <v>171.37435109773406</v>
      </c>
      <c r="AP235" s="28">
        <f>AA235-'2020 Metered Customers'!AA235</f>
        <v>152.43345109773415</v>
      </c>
      <c r="AQ235" s="28">
        <f>AB235-'2020 Metered Customers'!AB235</f>
        <v>7</v>
      </c>
    </row>
    <row r="236" spans="1:43" ht="15.4" x14ac:dyDescent="0.45">
      <c r="A236" s="4">
        <v>1</v>
      </c>
      <c r="B236" s="85">
        <v>523</v>
      </c>
      <c r="C236" s="91">
        <v>0</v>
      </c>
      <c r="D236" s="50" t="s">
        <v>32</v>
      </c>
      <c r="E236" s="5" t="s">
        <v>32</v>
      </c>
      <c r="F236" s="51" t="s">
        <v>32</v>
      </c>
      <c r="G236" s="5" t="s">
        <v>32</v>
      </c>
      <c r="H236" s="51">
        <v>13800</v>
      </c>
      <c r="I236" s="5">
        <v>800</v>
      </c>
      <c r="J236" s="51">
        <v>1500</v>
      </c>
      <c r="K236" s="5">
        <v>2420</v>
      </c>
      <c r="L236" s="51">
        <v>3400</v>
      </c>
      <c r="M236" s="5">
        <v>2490</v>
      </c>
      <c r="N236" s="51">
        <v>2020</v>
      </c>
      <c r="O236" s="7" t="s">
        <v>32</v>
      </c>
      <c r="Q236" s="65">
        <f t="shared" si="43"/>
        <v>45</v>
      </c>
      <c r="R236" s="36">
        <f t="shared" si="44"/>
        <v>45</v>
      </c>
      <c r="S236" s="36">
        <f t="shared" si="45"/>
        <v>45</v>
      </c>
      <c r="T236" s="36">
        <f t="shared" si="46"/>
        <v>45</v>
      </c>
      <c r="U236" s="36">
        <f t="shared" si="54"/>
        <v>107.1</v>
      </c>
      <c r="V236" s="36">
        <f t="shared" si="47"/>
        <v>48.6</v>
      </c>
      <c r="W236" s="36">
        <f t="shared" si="48"/>
        <v>51.75</v>
      </c>
      <c r="X236" s="36">
        <f t="shared" si="49"/>
        <v>55.89</v>
      </c>
      <c r="Y236" s="36">
        <f t="shared" si="50"/>
        <v>60.3</v>
      </c>
      <c r="Z236" s="36">
        <f t="shared" si="51"/>
        <v>56.204999999999998</v>
      </c>
      <c r="AA236" s="36">
        <f t="shared" si="52"/>
        <v>54.09</v>
      </c>
      <c r="AB236" s="66">
        <f t="shared" si="53"/>
        <v>45</v>
      </c>
      <c r="AC236" s="28">
        <f t="shared" si="55"/>
        <v>658.93500000000006</v>
      </c>
      <c r="AF236" s="28">
        <f>Q236-'2020 Metered Customers'!Q236</f>
        <v>7</v>
      </c>
      <c r="AG236" s="28">
        <f>R236-'2020 Metered Customers'!R236</f>
        <v>7</v>
      </c>
      <c r="AH236" s="28">
        <f>S236-'2020 Metered Customers'!S236</f>
        <v>7</v>
      </c>
      <c r="AI236" s="28">
        <f>T236-'2020 Metered Customers'!T236</f>
        <v>7</v>
      </c>
      <c r="AJ236" s="28">
        <f>U236-'2020 Metered Customers'!U236</f>
        <v>38.739999999999995</v>
      </c>
      <c r="AK236" s="28">
        <f>V236-'2020 Metered Customers'!V236</f>
        <v>8.8400000000000034</v>
      </c>
      <c r="AL236" s="28">
        <f>W236-'2020 Metered Customers'!W236</f>
        <v>10.450000000000003</v>
      </c>
      <c r="AM236" s="28">
        <f>X236-'2020 Metered Customers'!X236</f>
        <v>12.566000000000003</v>
      </c>
      <c r="AN236" s="28">
        <f>Y236-'2020 Metered Customers'!Y236</f>
        <v>14.819999999999993</v>
      </c>
      <c r="AO236" s="28">
        <f>Z236-'2020 Metered Customers'!Z236</f>
        <v>12.726999999999997</v>
      </c>
      <c r="AP236" s="28">
        <f>AA236-'2020 Metered Customers'!AA236</f>
        <v>11.646000000000001</v>
      </c>
      <c r="AQ236" s="28">
        <f>AB236-'2020 Metered Customers'!AB236</f>
        <v>7</v>
      </c>
    </row>
    <row r="237" spans="1:43" ht="15.4" x14ac:dyDescent="0.45">
      <c r="A237" s="4">
        <v>1</v>
      </c>
      <c r="B237" s="85">
        <v>524</v>
      </c>
      <c r="C237" s="91">
        <v>0</v>
      </c>
      <c r="D237" s="50" t="s">
        <v>32</v>
      </c>
      <c r="E237" s="5" t="s">
        <v>32</v>
      </c>
      <c r="F237" s="51" t="s">
        <v>32</v>
      </c>
      <c r="G237" s="5" t="s">
        <v>32</v>
      </c>
      <c r="H237" s="51">
        <v>5740</v>
      </c>
      <c r="I237" s="5">
        <v>200</v>
      </c>
      <c r="J237" s="51">
        <v>1200</v>
      </c>
      <c r="K237" s="5">
        <v>860</v>
      </c>
      <c r="L237" s="51">
        <v>4100</v>
      </c>
      <c r="M237" s="5">
        <v>3850</v>
      </c>
      <c r="N237" s="51">
        <v>1310</v>
      </c>
      <c r="O237" s="7" t="s">
        <v>32</v>
      </c>
      <c r="Q237" s="65">
        <f t="shared" si="43"/>
        <v>45</v>
      </c>
      <c r="R237" s="36">
        <f t="shared" si="44"/>
        <v>45</v>
      </c>
      <c r="S237" s="36">
        <f t="shared" si="45"/>
        <v>45</v>
      </c>
      <c r="T237" s="36">
        <f t="shared" si="46"/>
        <v>45</v>
      </c>
      <c r="U237" s="36">
        <f t="shared" si="54"/>
        <v>70.83</v>
      </c>
      <c r="V237" s="36">
        <f t="shared" si="47"/>
        <v>45.9</v>
      </c>
      <c r="W237" s="36">
        <f t="shared" si="48"/>
        <v>50.4</v>
      </c>
      <c r="X237" s="36">
        <f t="shared" si="49"/>
        <v>48.87</v>
      </c>
      <c r="Y237" s="36">
        <f t="shared" si="50"/>
        <v>63.45</v>
      </c>
      <c r="Z237" s="36">
        <f t="shared" si="51"/>
        <v>62.325000000000003</v>
      </c>
      <c r="AA237" s="36">
        <f t="shared" si="52"/>
        <v>50.895000000000003</v>
      </c>
      <c r="AB237" s="66">
        <f t="shared" si="53"/>
        <v>45</v>
      </c>
      <c r="AC237" s="28">
        <f t="shared" si="55"/>
        <v>617.66999999999996</v>
      </c>
      <c r="AF237" s="28">
        <f>Q237-'2020 Metered Customers'!Q237</f>
        <v>7</v>
      </c>
      <c r="AG237" s="28">
        <f>R237-'2020 Metered Customers'!R237</f>
        <v>7</v>
      </c>
      <c r="AH237" s="28">
        <f>S237-'2020 Metered Customers'!S237</f>
        <v>7</v>
      </c>
      <c r="AI237" s="28">
        <f>T237-'2020 Metered Customers'!T237</f>
        <v>7</v>
      </c>
      <c r="AJ237" s="28">
        <f>U237-'2020 Metered Customers'!U237</f>
        <v>20.201999999999998</v>
      </c>
      <c r="AK237" s="28">
        <f>V237-'2020 Metered Customers'!V237</f>
        <v>7.4600000000000009</v>
      </c>
      <c r="AL237" s="28">
        <f>W237-'2020 Metered Customers'!W237</f>
        <v>9.759999999999998</v>
      </c>
      <c r="AM237" s="28">
        <f>X237-'2020 Metered Customers'!X237</f>
        <v>8.9779999999999944</v>
      </c>
      <c r="AN237" s="28">
        <f>Y237-'2020 Metered Customers'!Y237</f>
        <v>16.430000000000007</v>
      </c>
      <c r="AO237" s="28">
        <f>Z237-'2020 Metered Customers'!Z237</f>
        <v>15.855000000000004</v>
      </c>
      <c r="AP237" s="28">
        <f>AA237-'2020 Metered Customers'!AA237</f>
        <v>10.013000000000005</v>
      </c>
      <c r="AQ237" s="28">
        <f>AB237-'2020 Metered Customers'!AB237</f>
        <v>7</v>
      </c>
    </row>
    <row r="238" spans="1:43" ht="15.4" x14ac:dyDescent="0.45">
      <c r="A238" s="4">
        <v>1</v>
      </c>
      <c r="B238" s="85">
        <v>525</v>
      </c>
      <c r="C238" s="91">
        <v>0</v>
      </c>
      <c r="D238" s="50" t="s">
        <v>32</v>
      </c>
      <c r="E238" s="5" t="s">
        <v>32</v>
      </c>
      <c r="F238" s="51" t="s">
        <v>32</v>
      </c>
      <c r="G238" s="5" t="s">
        <v>32</v>
      </c>
      <c r="H238" s="51">
        <v>15170</v>
      </c>
      <c r="I238" s="5">
        <v>2340</v>
      </c>
      <c r="J238" s="51">
        <v>2390</v>
      </c>
      <c r="K238" s="5">
        <v>1440</v>
      </c>
      <c r="L238" s="51">
        <v>2630</v>
      </c>
      <c r="M238" s="5">
        <v>1330</v>
      </c>
      <c r="N238" s="51">
        <v>2050</v>
      </c>
      <c r="O238" s="7" t="s">
        <v>32</v>
      </c>
      <c r="Q238" s="65">
        <f t="shared" si="43"/>
        <v>45</v>
      </c>
      <c r="R238" s="36">
        <f t="shared" si="44"/>
        <v>45</v>
      </c>
      <c r="S238" s="36">
        <f t="shared" si="45"/>
        <v>45</v>
      </c>
      <c r="T238" s="36">
        <f t="shared" si="46"/>
        <v>45</v>
      </c>
      <c r="U238" s="36">
        <f t="shared" si="54"/>
        <v>113.265</v>
      </c>
      <c r="V238" s="36">
        <f t="shared" si="47"/>
        <v>55.53</v>
      </c>
      <c r="W238" s="36">
        <f t="shared" si="48"/>
        <v>55.755000000000003</v>
      </c>
      <c r="X238" s="36">
        <f t="shared" si="49"/>
        <v>51.48</v>
      </c>
      <c r="Y238" s="36">
        <f t="shared" si="50"/>
        <v>56.835000000000001</v>
      </c>
      <c r="Z238" s="36">
        <f t="shared" si="51"/>
        <v>50.984999999999999</v>
      </c>
      <c r="AA238" s="36">
        <f t="shared" si="52"/>
        <v>54.225000000000001</v>
      </c>
      <c r="AB238" s="66">
        <f t="shared" si="53"/>
        <v>45</v>
      </c>
      <c r="AC238" s="28">
        <f t="shared" si="55"/>
        <v>663.07500000000005</v>
      </c>
      <c r="AF238" s="28">
        <f>Q238-'2020 Metered Customers'!Q238</f>
        <v>7</v>
      </c>
      <c r="AG238" s="28">
        <f>R238-'2020 Metered Customers'!R238</f>
        <v>7</v>
      </c>
      <c r="AH238" s="28">
        <f>S238-'2020 Metered Customers'!S238</f>
        <v>7</v>
      </c>
      <c r="AI238" s="28">
        <f>T238-'2020 Metered Customers'!T238</f>
        <v>7</v>
      </c>
      <c r="AJ238" s="28">
        <f>U238-'2020 Metered Customers'!U238</f>
        <v>41.891000000000005</v>
      </c>
      <c r="AK238" s="28">
        <f>V238-'2020 Metered Customers'!V238</f>
        <v>12.382000000000005</v>
      </c>
      <c r="AL238" s="28">
        <f>W238-'2020 Metered Customers'!W238</f>
        <v>12.497</v>
      </c>
      <c r="AM238" s="28">
        <f>X238-'2020 Metered Customers'!X238</f>
        <v>10.311999999999998</v>
      </c>
      <c r="AN238" s="28">
        <f>Y238-'2020 Metered Customers'!Y238</f>
        <v>13.048999999999999</v>
      </c>
      <c r="AO238" s="28">
        <f>Z238-'2020 Metered Customers'!Z238</f>
        <v>10.058999999999997</v>
      </c>
      <c r="AP238" s="28">
        <f>AA238-'2020 Metered Customers'!AA238</f>
        <v>11.715000000000003</v>
      </c>
      <c r="AQ238" s="28">
        <f>AB238-'2020 Metered Customers'!AB238</f>
        <v>7</v>
      </c>
    </row>
    <row r="239" spans="1:43" ht="15.4" x14ac:dyDescent="0.45">
      <c r="A239" s="4">
        <v>1</v>
      </c>
      <c r="B239" s="85">
        <v>526</v>
      </c>
      <c r="C239" s="91">
        <v>0</v>
      </c>
      <c r="D239" s="50" t="s">
        <v>32</v>
      </c>
      <c r="E239" s="5" t="s">
        <v>32</v>
      </c>
      <c r="F239" s="51" t="s">
        <v>32</v>
      </c>
      <c r="G239" s="5" t="s">
        <v>32</v>
      </c>
      <c r="H239" s="51">
        <v>670</v>
      </c>
      <c r="I239" s="5">
        <v>151800</v>
      </c>
      <c r="J239" s="51">
        <v>99250</v>
      </c>
      <c r="K239" s="5">
        <v>287720</v>
      </c>
      <c r="L239" s="51">
        <v>325690</v>
      </c>
      <c r="M239" s="5">
        <v>161230</v>
      </c>
      <c r="N239" s="51">
        <v>79290</v>
      </c>
      <c r="O239" s="7" t="s">
        <v>32</v>
      </c>
      <c r="Q239" s="65">
        <f t="shared" si="43"/>
        <v>45</v>
      </c>
      <c r="R239" s="36">
        <f t="shared" si="44"/>
        <v>45</v>
      </c>
      <c r="S239" s="36">
        <f t="shared" si="45"/>
        <v>45</v>
      </c>
      <c r="T239" s="36">
        <f t="shared" si="46"/>
        <v>45</v>
      </c>
      <c r="U239" s="36">
        <f t="shared" si="54"/>
        <v>48.015000000000001</v>
      </c>
      <c r="V239" s="36">
        <f t="shared" si="47"/>
        <v>1512.8612510977341</v>
      </c>
      <c r="W239" s="36">
        <f t="shared" si="48"/>
        <v>987.36125109773411</v>
      </c>
      <c r="X239" s="36">
        <f t="shared" si="49"/>
        <v>2872.0612510977344</v>
      </c>
      <c r="Y239" s="36">
        <f t="shared" si="50"/>
        <v>3251.7612510977342</v>
      </c>
      <c r="Z239" s="36">
        <f t="shared" si="51"/>
        <v>1607.1612510977341</v>
      </c>
      <c r="AA239" s="36">
        <f t="shared" si="52"/>
        <v>787.76125109773409</v>
      </c>
      <c r="AB239" s="66">
        <f t="shared" si="53"/>
        <v>45</v>
      </c>
      <c r="AC239" s="28">
        <f t="shared" si="55"/>
        <v>11291.982506586404</v>
      </c>
      <c r="AF239" s="28">
        <f>Q239-'2020 Metered Customers'!Q239</f>
        <v>7</v>
      </c>
      <c r="AG239" s="28">
        <f>R239-'2020 Metered Customers'!R239</f>
        <v>7</v>
      </c>
      <c r="AH239" s="28">
        <f>S239-'2020 Metered Customers'!S239</f>
        <v>7</v>
      </c>
      <c r="AI239" s="28">
        <f>T239-'2020 Metered Customers'!T239</f>
        <v>7</v>
      </c>
      <c r="AJ239" s="28">
        <f>U239-'2020 Metered Customers'!U239</f>
        <v>8.5409999999999968</v>
      </c>
      <c r="AK239" s="28">
        <f>V239-'2020 Metered Customers'!V239</f>
        <v>451.42725109773414</v>
      </c>
      <c r="AL239" s="28">
        <f>W239-'2020 Metered Customers'!W239</f>
        <v>316.37375109773416</v>
      </c>
      <c r="AM239" s="28">
        <f>X239-'2020 Metered Customers'!X239</f>
        <v>800.74165109773412</v>
      </c>
      <c r="AN239" s="28">
        <f>Y239-'2020 Metered Customers'!Y239</f>
        <v>898.32455109773446</v>
      </c>
      <c r="AO239" s="28">
        <f>Z239-'2020 Metered Customers'!Z239</f>
        <v>475.66235109773424</v>
      </c>
      <c r="AP239" s="28">
        <f>AA239-'2020 Metered Customers'!AA239</f>
        <v>265.07655109773407</v>
      </c>
      <c r="AQ239" s="28">
        <f>AB239-'2020 Metered Customers'!AB239</f>
        <v>7</v>
      </c>
    </row>
    <row r="240" spans="1:43" ht="15.4" x14ac:dyDescent="0.45">
      <c r="A240" s="4">
        <v>1</v>
      </c>
      <c r="B240" s="85">
        <v>528</v>
      </c>
      <c r="C240" s="91">
        <v>0</v>
      </c>
      <c r="D240" s="50" t="s">
        <v>32</v>
      </c>
      <c r="E240" s="5" t="s">
        <v>32</v>
      </c>
      <c r="F240" s="51" t="s">
        <v>32</v>
      </c>
      <c r="G240" s="5" t="s">
        <v>32</v>
      </c>
      <c r="H240" s="51">
        <v>1370</v>
      </c>
      <c r="I240" s="5">
        <v>51220</v>
      </c>
      <c r="J240" s="51">
        <v>42590</v>
      </c>
      <c r="K240" s="5">
        <v>65040</v>
      </c>
      <c r="L240" s="51">
        <v>82500</v>
      </c>
      <c r="M240" s="5">
        <v>65990</v>
      </c>
      <c r="N240" s="51">
        <v>20970</v>
      </c>
      <c r="O240" s="7" t="s">
        <v>32</v>
      </c>
      <c r="Q240" s="65">
        <f t="shared" si="43"/>
        <v>45</v>
      </c>
      <c r="R240" s="36">
        <f t="shared" si="44"/>
        <v>45</v>
      </c>
      <c r="S240" s="36">
        <f t="shared" si="45"/>
        <v>45</v>
      </c>
      <c r="T240" s="36">
        <f t="shared" si="46"/>
        <v>45</v>
      </c>
      <c r="U240" s="36">
        <f t="shared" si="54"/>
        <v>51.164999999999999</v>
      </c>
      <c r="V240" s="36">
        <f t="shared" si="47"/>
        <v>507.0612510977341</v>
      </c>
      <c r="W240" s="36">
        <f t="shared" si="48"/>
        <v>420.76125109773409</v>
      </c>
      <c r="X240" s="36">
        <f t="shared" si="49"/>
        <v>645.26125109773409</v>
      </c>
      <c r="Y240" s="36">
        <f t="shared" si="50"/>
        <v>819.86125109773411</v>
      </c>
      <c r="Z240" s="36">
        <f t="shared" si="51"/>
        <v>654.7612510977342</v>
      </c>
      <c r="AA240" s="36">
        <f t="shared" si="52"/>
        <v>204.5612510977341</v>
      </c>
      <c r="AB240" s="66">
        <f t="shared" si="53"/>
        <v>45</v>
      </c>
      <c r="AC240" s="28">
        <f t="shared" si="55"/>
        <v>3528.4325065864045</v>
      </c>
      <c r="AF240" s="28">
        <f>Q240-'2020 Metered Customers'!Q240</f>
        <v>7</v>
      </c>
      <c r="AG240" s="28">
        <f>R240-'2020 Metered Customers'!R240</f>
        <v>7</v>
      </c>
      <c r="AH240" s="28">
        <f>S240-'2020 Metered Customers'!S240</f>
        <v>7</v>
      </c>
      <c r="AI240" s="28">
        <f>T240-'2020 Metered Customers'!T240</f>
        <v>7</v>
      </c>
      <c r="AJ240" s="28">
        <f>U240-'2020 Metered Customers'!U240</f>
        <v>10.150999999999996</v>
      </c>
      <c r="AK240" s="28">
        <f>V240-'2020 Metered Customers'!V240</f>
        <v>192.93665109773411</v>
      </c>
      <c r="AL240" s="28">
        <f>W240-'2020 Metered Customers'!W240</f>
        <v>170.75755109773411</v>
      </c>
      <c r="AM240" s="28">
        <f>X240-'2020 Metered Customers'!X240</f>
        <v>228.45405109773412</v>
      </c>
      <c r="AN240" s="28">
        <f>Y240-'2020 Metered Customers'!Y240</f>
        <v>273.32625109773414</v>
      </c>
      <c r="AO240" s="28">
        <f>Z240-'2020 Metered Customers'!Z240</f>
        <v>230.89555109773426</v>
      </c>
      <c r="AP240" s="28">
        <f>AA240-'2020 Metered Customers'!AA240</f>
        <v>93.190251097734091</v>
      </c>
      <c r="AQ240" s="28">
        <f>AB240-'2020 Metered Customers'!AB240</f>
        <v>7</v>
      </c>
    </row>
    <row r="241" spans="1:43" ht="15.4" x14ac:dyDescent="0.45">
      <c r="A241" s="4">
        <v>1</v>
      </c>
      <c r="B241" s="85">
        <v>529</v>
      </c>
      <c r="C241" s="91">
        <v>0</v>
      </c>
      <c r="D241" s="50" t="s">
        <v>32</v>
      </c>
      <c r="E241" s="5" t="s">
        <v>32</v>
      </c>
      <c r="F241" s="51" t="s">
        <v>32</v>
      </c>
      <c r="G241" s="5" t="s">
        <v>32</v>
      </c>
      <c r="H241" s="51">
        <v>2630</v>
      </c>
      <c r="I241" s="5" t="s">
        <v>32</v>
      </c>
      <c r="J241" s="51">
        <v>30</v>
      </c>
      <c r="K241" s="5">
        <v>20</v>
      </c>
      <c r="L241" s="51">
        <v>1060</v>
      </c>
      <c r="M241" s="5">
        <v>40</v>
      </c>
      <c r="N241" s="51">
        <v>60</v>
      </c>
      <c r="O241" s="7" t="s">
        <v>32</v>
      </c>
      <c r="Q241" s="65">
        <f t="shared" si="43"/>
        <v>45</v>
      </c>
      <c r="R241" s="36">
        <f t="shared" si="44"/>
        <v>45</v>
      </c>
      <c r="S241" s="36">
        <f t="shared" si="45"/>
        <v>45</v>
      </c>
      <c r="T241" s="36">
        <f t="shared" si="46"/>
        <v>45</v>
      </c>
      <c r="U241" s="36">
        <f t="shared" si="54"/>
        <v>56.835000000000001</v>
      </c>
      <c r="V241" s="36">
        <f t="shared" si="47"/>
        <v>45</v>
      </c>
      <c r="W241" s="36">
        <f t="shared" si="48"/>
        <v>45.134999999999998</v>
      </c>
      <c r="X241" s="36">
        <f t="shared" si="49"/>
        <v>45.09</v>
      </c>
      <c r="Y241" s="36">
        <f t="shared" si="50"/>
        <v>49.77</v>
      </c>
      <c r="Z241" s="36">
        <f t="shared" si="51"/>
        <v>45.18</v>
      </c>
      <c r="AA241" s="36">
        <f t="shared" si="52"/>
        <v>45.27</v>
      </c>
      <c r="AB241" s="66">
        <f t="shared" si="53"/>
        <v>45</v>
      </c>
      <c r="AC241" s="28">
        <f t="shared" si="55"/>
        <v>557.28000000000009</v>
      </c>
      <c r="AF241" s="28">
        <f>Q241-'2020 Metered Customers'!Q241</f>
        <v>7</v>
      </c>
      <c r="AG241" s="28">
        <f>R241-'2020 Metered Customers'!R241</f>
        <v>7</v>
      </c>
      <c r="AH241" s="28">
        <f>S241-'2020 Metered Customers'!S241</f>
        <v>7</v>
      </c>
      <c r="AI241" s="28">
        <f>T241-'2020 Metered Customers'!T241</f>
        <v>7</v>
      </c>
      <c r="AJ241" s="28">
        <f>U241-'2020 Metered Customers'!U241</f>
        <v>13.048999999999999</v>
      </c>
      <c r="AK241" s="28">
        <f>V241-'2020 Metered Customers'!V241</f>
        <v>7</v>
      </c>
      <c r="AL241" s="28">
        <f>W241-'2020 Metered Customers'!W241</f>
        <v>7.0689999999999955</v>
      </c>
      <c r="AM241" s="28">
        <f>X241-'2020 Metered Customers'!X241</f>
        <v>7.0460000000000065</v>
      </c>
      <c r="AN241" s="28">
        <f>Y241-'2020 Metered Customers'!Y241</f>
        <v>9.4380000000000024</v>
      </c>
      <c r="AO241" s="28">
        <f>Z241-'2020 Metered Customers'!Z241</f>
        <v>7.0919999999999987</v>
      </c>
      <c r="AP241" s="28">
        <f>AA241-'2020 Metered Customers'!AA241</f>
        <v>7.1380000000000052</v>
      </c>
      <c r="AQ241" s="28">
        <f>AB241-'2020 Metered Customers'!AB241</f>
        <v>7</v>
      </c>
    </row>
    <row r="242" spans="1:43" ht="15.4" x14ac:dyDescent="0.45">
      <c r="A242" s="4">
        <v>1</v>
      </c>
      <c r="B242" s="85">
        <v>530</v>
      </c>
      <c r="C242" s="91">
        <v>0</v>
      </c>
      <c r="D242" s="50" t="s">
        <v>32</v>
      </c>
      <c r="E242" s="5" t="s">
        <v>32</v>
      </c>
      <c r="F242" s="51" t="s">
        <v>32</v>
      </c>
      <c r="G242" s="5" t="s">
        <v>32</v>
      </c>
      <c r="H242" s="51">
        <v>4360</v>
      </c>
      <c r="I242" s="5">
        <v>3560</v>
      </c>
      <c r="J242" s="51">
        <v>6840</v>
      </c>
      <c r="K242" s="5">
        <v>5770</v>
      </c>
      <c r="L242" s="51">
        <v>6910</v>
      </c>
      <c r="M242" s="5">
        <v>5050</v>
      </c>
      <c r="N242" s="51">
        <v>300</v>
      </c>
      <c r="O242" s="7" t="s">
        <v>32</v>
      </c>
      <c r="Q242" s="65">
        <f t="shared" si="43"/>
        <v>45</v>
      </c>
      <c r="R242" s="36">
        <f t="shared" si="44"/>
        <v>45</v>
      </c>
      <c r="S242" s="36">
        <f t="shared" si="45"/>
        <v>45</v>
      </c>
      <c r="T242" s="36">
        <f t="shared" si="46"/>
        <v>45</v>
      </c>
      <c r="U242" s="36">
        <f t="shared" si="54"/>
        <v>64.62</v>
      </c>
      <c r="V242" s="36">
        <f t="shared" si="47"/>
        <v>61.019999999999996</v>
      </c>
      <c r="W242" s="36">
        <f t="shared" si="48"/>
        <v>82.695746309217753</v>
      </c>
      <c r="X242" s="36">
        <f t="shared" si="49"/>
        <v>73.859089488096558</v>
      </c>
      <c r="Y242" s="36">
        <f t="shared" si="50"/>
        <v>83.273845353590161</v>
      </c>
      <c r="Z242" s="36">
        <f t="shared" si="51"/>
        <v>67.912927888837444</v>
      </c>
      <c r="AA242" s="36">
        <f t="shared" si="52"/>
        <v>46.35</v>
      </c>
      <c r="AB242" s="66">
        <f t="shared" si="53"/>
        <v>45</v>
      </c>
      <c r="AC242" s="28">
        <f t="shared" si="55"/>
        <v>704.7316090397419</v>
      </c>
      <c r="AF242" s="28">
        <f>Q242-'2020 Metered Customers'!Q242</f>
        <v>7</v>
      </c>
      <c r="AG242" s="28">
        <f>R242-'2020 Metered Customers'!R242</f>
        <v>7</v>
      </c>
      <c r="AH242" s="28">
        <f>S242-'2020 Metered Customers'!S242</f>
        <v>7</v>
      </c>
      <c r="AI242" s="28">
        <f>T242-'2020 Metered Customers'!T242</f>
        <v>7</v>
      </c>
      <c r="AJ242" s="28">
        <f>U242-'2020 Metered Customers'!U242</f>
        <v>17.028000000000006</v>
      </c>
      <c r="AK242" s="28">
        <f>V242-'2020 Metered Customers'!V242</f>
        <v>15.187999999999995</v>
      </c>
      <c r="AL242" s="28">
        <f>W242-'2020 Metered Customers'!W242</f>
        <v>29.647746309217752</v>
      </c>
      <c r="AM242" s="28">
        <f>X242-'2020 Metered Customers'!X242</f>
        <v>23.165089488096555</v>
      </c>
      <c r="AN242" s="28">
        <f>Y242-'2020 Metered Customers'!Y242</f>
        <v>30.071845353590163</v>
      </c>
      <c r="AO242" s="28">
        <f>Z242-'2020 Metered Customers'!Z242</f>
        <v>18.802927888837445</v>
      </c>
      <c r="AP242" s="28">
        <f>AA242-'2020 Metered Customers'!AA242</f>
        <v>7.6900000000000048</v>
      </c>
      <c r="AQ242" s="28">
        <f>AB242-'2020 Metered Customers'!AB242</f>
        <v>7</v>
      </c>
    </row>
    <row r="243" spans="1:43" ht="15.4" x14ac:dyDescent="0.45">
      <c r="A243" s="4">
        <v>1</v>
      </c>
      <c r="B243" s="85">
        <v>531</v>
      </c>
      <c r="C243" s="91">
        <v>0</v>
      </c>
      <c r="D243" s="50" t="s">
        <v>32</v>
      </c>
      <c r="E243" s="5" t="s">
        <v>32</v>
      </c>
      <c r="F243" s="51" t="s">
        <v>32</v>
      </c>
      <c r="G243" s="5" t="s">
        <v>32</v>
      </c>
      <c r="H243" s="51">
        <v>24930</v>
      </c>
      <c r="I243" s="5">
        <v>44210</v>
      </c>
      <c r="J243" s="51">
        <v>43350</v>
      </c>
      <c r="K243" s="5">
        <v>28630</v>
      </c>
      <c r="L243" s="51">
        <v>30270</v>
      </c>
      <c r="M243" s="5">
        <v>20670</v>
      </c>
      <c r="N243" s="51">
        <v>9070</v>
      </c>
      <c r="O243" s="7" t="s">
        <v>32</v>
      </c>
      <c r="Q243" s="65">
        <f t="shared" si="43"/>
        <v>45</v>
      </c>
      <c r="R243" s="36">
        <f t="shared" si="44"/>
        <v>45</v>
      </c>
      <c r="S243" s="36">
        <f t="shared" si="45"/>
        <v>45</v>
      </c>
      <c r="T243" s="36">
        <f t="shared" si="46"/>
        <v>45</v>
      </c>
      <c r="U243" s="36">
        <f t="shared" si="54"/>
        <v>157.185</v>
      </c>
      <c r="V243" s="36">
        <f t="shared" si="47"/>
        <v>436.96125109773413</v>
      </c>
      <c r="W243" s="36">
        <f t="shared" si="48"/>
        <v>428.36125109773411</v>
      </c>
      <c r="X243" s="36">
        <f t="shared" si="49"/>
        <v>281.16125109773412</v>
      </c>
      <c r="Y243" s="36">
        <f t="shared" si="50"/>
        <v>297.5612510977341</v>
      </c>
      <c r="Z243" s="36">
        <f t="shared" si="51"/>
        <v>201.5612510977341</v>
      </c>
      <c r="AA243" s="36">
        <f t="shared" si="52"/>
        <v>101.11233015136753</v>
      </c>
      <c r="AB243" s="66">
        <f t="shared" si="53"/>
        <v>45</v>
      </c>
      <c r="AC243" s="28">
        <f t="shared" si="55"/>
        <v>2128.9035856400383</v>
      </c>
      <c r="AF243" s="28">
        <f>Q243-'2020 Metered Customers'!Q243</f>
        <v>7</v>
      </c>
      <c r="AG243" s="28">
        <f>R243-'2020 Metered Customers'!R243</f>
        <v>7</v>
      </c>
      <c r="AH243" s="28">
        <f>S243-'2020 Metered Customers'!S243</f>
        <v>7</v>
      </c>
      <c r="AI243" s="28">
        <f>T243-'2020 Metered Customers'!T243</f>
        <v>7</v>
      </c>
      <c r="AJ243" s="28">
        <f>U243-'2020 Metered Customers'!U243</f>
        <v>64.338999999999999</v>
      </c>
      <c r="AK243" s="28">
        <f>V243-'2020 Metered Customers'!V243</f>
        <v>174.92095109773413</v>
      </c>
      <c r="AL243" s="28">
        <f>W243-'2020 Metered Customers'!W243</f>
        <v>172.71075109773412</v>
      </c>
      <c r="AM243" s="28">
        <f>X243-'2020 Metered Customers'!X243</f>
        <v>134.88035109773412</v>
      </c>
      <c r="AN243" s="28">
        <f>Y243-'2020 Metered Customers'!Y243</f>
        <v>139.09515109773412</v>
      </c>
      <c r="AO243" s="28">
        <f>Z243-'2020 Metered Customers'!Z243</f>
        <v>91.480251097734111</v>
      </c>
      <c r="AP243" s="28">
        <f>AA243-'2020 Metered Customers'!AA243</f>
        <v>40.91133015136753</v>
      </c>
      <c r="AQ243" s="28">
        <f>AB243-'2020 Metered Customers'!AB243</f>
        <v>7</v>
      </c>
    </row>
    <row r="244" spans="1:43" ht="15.4" x14ac:dyDescent="0.45">
      <c r="A244" s="4">
        <v>1</v>
      </c>
      <c r="B244" s="85">
        <v>532</v>
      </c>
      <c r="C244" s="91">
        <v>0</v>
      </c>
      <c r="D244" s="50" t="s">
        <v>32</v>
      </c>
      <c r="E244" s="5" t="s">
        <v>32</v>
      </c>
      <c r="F244" s="51" t="s">
        <v>32</v>
      </c>
      <c r="G244" s="5" t="s">
        <v>32</v>
      </c>
      <c r="H244" s="51">
        <v>4390</v>
      </c>
      <c r="I244" s="5">
        <v>20</v>
      </c>
      <c r="J244" s="51">
        <v>6310</v>
      </c>
      <c r="K244" s="5">
        <v>9650</v>
      </c>
      <c r="L244" s="51">
        <v>28800</v>
      </c>
      <c r="M244" s="5">
        <v>15330</v>
      </c>
      <c r="N244" s="51">
        <v>2030</v>
      </c>
      <c r="O244" s="7" t="s">
        <v>32</v>
      </c>
      <c r="Q244" s="65">
        <f t="shared" si="43"/>
        <v>45</v>
      </c>
      <c r="R244" s="36">
        <f t="shared" si="44"/>
        <v>45</v>
      </c>
      <c r="S244" s="36">
        <f t="shared" si="45"/>
        <v>45</v>
      </c>
      <c r="T244" s="36">
        <f t="shared" si="46"/>
        <v>45</v>
      </c>
      <c r="U244" s="36">
        <f t="shared" si="54"/>
        <v>64.754999999999995</v>
      </c>
      <c r="V244" s="36">
        <f t="shared" si="47"/>
        <v>45.09</v>
      </c>
      <c r="W244" s="36">
        <f t="shared" si="48"/>
        <v>78.3187106875409</v>
      </c>
      <c r="X244" s="36">
        <f t="shared" si="49"/>
        <v>105.90229366188183</v>
      </c>
      <c r="Y244" s="36">
        <f t="shared" si="50"/>
        <v>282.86125109773411</v>
      </c>
      <c r="Z244" s="36">
        <f t="shared" si="51"/>
        <v>152.81090183381488</v>
      </c>
      <c r="AA244" s="36">
        <f t="shared" si="52"/>
        <v>54.134999999999998</v>
      </c>
      <c r="AB244" s="66">
        <f t="shared" si="53"/>
        <v>45</v>
      </c>
      <c r="AC244" s="28">
        <f t="shared" si="55"/>
        <v>1008.8731572809718</v>
      </c>
      <c r="AF244" s="28">
        <f>Q244-'2020 Metered Customers'!Q244</f>
        <v>7</v>
      </c>
      <c r="AG244" s="28">
        <f>R244-'2020 Metered Customers'!R244</f>
        <v>7</v>
      </c>
      <c r="AH244" s="28">
        <f>S244-'2020 Metered Customers'!S244</f>
        <v>7</v>
      </c>
      <c r="AI244" s="28">
        <f>T244-'2020 Metered Customers'!T244</f>
        <v>7</v>
      </c>
      <c r="AJ244" s="28">
        <f>U244-'2020 Metered Customers'!U244</f>
        <v>17.096999999999994</v>
      </c>
      <c r="AK244" s="28">
        <f>V244-'2020 Metered Customers'!V244</f>
        <v>7.0460000000000065</v>
      </c>
      <c r="AL244" s="28">
        <f>W244-'2020 Metered Customers'!W244</f>
        <v>26.436710687540902</v>
      </c>
      <c r="AM244" s="28">
        <f>X244-'2020 Metered Customers'!X244</f>
        <v>43.207293661881828</v>
      </c>
      <c r="AN244" s="28">
        <f>Y244-'2020 Metered Customers'!Y244</f>
        <v>135.31725109773413</v>
      </c>
      <c r="AO244" s="28">
        <f>Z244-'2020 Metered Customers'!Z244</f>
        <v>65.691901833814882</v>
      </c>
      <c r="AP244" s="28">
        <f>AA244-'2020 Metered Customers'!AA244</f>
        <v>11.668999999999997</v>
      </c>
      <c r="AQ244" s="28">
        <f>AB244-'2020 Metered Customers'!AB244</f>
        <v>7</v>
      </c>
    </row>
    <row r="245" spans="1:43" ht="15.4" x14ac:dyDescent="0.45">
      <c r="A245" s="4">
        <v>1</v>
      </c>
      <c r="B245" s="85">
        <v>533</v>
      </c>
      <c r="C245" s="91">
        <v>0</v>
      </c>
      <c r="D245" s="50" t="s">
        <v>32</v>
      </c>
      <c r="E245" s="5" t="s">
        <v>32</v>
      </c>
      <c r="F245" s="51" t="s">
        <v>32</v>
      </c>
      <c r="G245" s="5" t="s">
        <v>32</v>
      </c>
      <c r="H245" s="51">
        <v>620</v>
      </c>
      <c r="I245" s="5">
        <v>5480</v>
      </c>
      <c r="J245" s="51">
        <v>5040</v>
      </c>
      <c r="K245" s="5">
        <v>5120</v>
      </c>
      <c r="L245" s="51">
        <v>11910</v>
      </c>
      <c r="M245" s="5">
        <v>13800</v>
      </c>
      <c r="N245" s="51">
        <v>40</v>
      </c>
      <c r="O245" s="7" t="s">
        <v>32</v>
      </c>
      <c r="Q245" s="65">
        <f t="shared" si="43"/>
        <v>45</v>
      </c>
      <c r="R245" s="36">
        <f t="shared" si="44"/>
        <v>45</v>
      </c>
      <c r="S245" s="36">
        <f t="shared" si="45"/>
        <v>45</v>
      </c>
      <c r="T245" s="36">
        <f t="shared" si="46"/>
        <v>45</v>
      </c>
      <c r="U245" s="36">
        <f t="shared" si="54"/>
        <v>47.79</v>
      </c>
      <c r="V245" s="36">
        <f t="shared" si="47"/>
        <v>71.464107732839409</v>
      </c>
      <c r="W245" s="36">
        <f t="shared" si="48"/>
        <v>67.830342311069955</v>
      </c>
      <c r="X245" s="36">
        <f t="shared" si="49"/>
        <v>68.491026933209852</v>
      </c>
      <c r="Y245" s="36">
        <f t="shared" si="50"/>
        <v>124.56663423733406</v>
      </c>
      <c r="Z245" s="36">
        <f t="shared" si="51"/>
        <v>140.17530843538924</v>
      </c>
      <c r="AA245" s="36">
        <f t="shared" si="52"/>
        <v>45.18</v>
      </c>
      <c r="AB245" s="66">
        <f t="shared" si="53"/>
        <v>45</v>
      </c>
      <c r="AC245" s="28">
        <f t="shared" si="55"/>
        <v>790.49741964984253</v>
      </c>
      <c r="AF245" s="28">
        <f>Q245-'2020 Metered Customers'!Q245</f>
        <v>7</v>
      </c>
      <c r="AG245" s="28">
        <f>R245-'2020 Metered Customers'!R245</f>
        <v>7</v>
      </c>
      <c r="AH245" s="28">
        <f>S245-'2020 Metered Customers'!S245</f>
        <v>7</v>
      </c>
      <c r="AI245" s="28">
        <f>T245-'2020 Metered Customers'!T245</f>
        <v>7</v>
      </c>
      <c r="AJ245" s="28">
        <f>U245-'2020 Metered Customers'!U245</f>
        <v>8.4260000000000019</v>
      </c>
      <c r="AK245" s="28">
        <f>V245-'2020 Metered Customers'!V245</f>
        <v>21.408107732839404</v>
      </c>
      <c r="AL245" s="28">
        <f>W245-'2020 Metered Customers'!W245</f>
        <v>18.742342311069955</v>
      </c>
      <c r="AM245" s="28">
        <f>X245-'2020 Metered Customers'!X245</f>
        <v>19.227026933209849</v>
      </c>
      <c r="AN245" s="28">
        <f>Y245-'2020 Metered Customers'!Y245</f>
        <v>52.15363423733406</v>
      </c>
      <c r="AO245" s="28">
        <f>Z245-'2020 Metered Customers'!Z245</f>
        <v>59.635308435389248</v>
      </c>
      <c r="AP245" s="28">
        <f>AA245-'2020 Metered Customers'!AA245</f>
        <v>7.0919999999999987</v>
      </c>
      <c r="AQ245" s="28">
        <f>AB245-'2020 Metered Customers'!AB245</f>
        <v>7</v>
      </c>
    </row>
    <row r="246" spans="1:43" ht="15.4" x14ac:dyDescent="0.45">
      <c r="A246" s="4">
        <v>1</v>
      </c>
      <c r="B246" s="85">
        <v>534</v>
      </c>
      <c r="C246" s="91">
        <v>0</v>
      </c>
      <c r="D246" s="50" t="s">
        <v>32</v>
      </c>
      <c r="E246" s="5" t="s">
        <v>32</v>
      </c>
      <c r="F246" s="51" t="s">
        <v>32</v>
      </c>
      <c r="G246" s="5" t="s">
        <v>32</v>
      </c>
      <c r="H246" s="51">
        <v>7180</v>
      </c>
      <c r="I246" s="5">
        <v>3290</v>
      </c>
      <c r="J246" s="51">
        <v>4190</v>
      </c>
      <c r="K246" s="5">
        <v>7360</v>
      </c>
      <c r="L246" s="51">
        <v>8910</v>
      </c>
      <c r="M246" s="5">
        <v>12790</v>
      </c>
      <c r="N246" s="51">
        <v>10</v>
      </c>
      <c r="O246" s="7" t="s">
        <v>32</v>
      </c>
      <c r="Q246" s="65">
        <f t="shared" si="43"/>
        <v>45</v>
      </c>
      <c r="R246" s="36">
        <f t="shared" si="44"/>
        <v>45</v>
      </c>
      <c r="S246" s="36">
        <f t="shared" si="45"/>
        <v>45</v>
      </c>
      <c r="T246" s="36">
        <f t="shared" si="46"/>
        <v>45</v>
      </c>
      <c r="U246" s="36">
        <f t="shared" si="54"/>
        <v>77.31</v>
      </c>
      <c r="V246" s="36">
        <f t="shared" si="47"/>
        <v>59.805</v>
      </c>
      <c r="W246" s="36">
        <f t="shared" si="48"/>
        <v>63.855000000000004</v>
      </c>
      <c r="X246" s="36">
        <f t="shared" si="49"/>
        <v>86.990196353127118</v>
      </c>
      <c r="Y246" s="36">
        <f t="shared" si="50"/>
        <v>99.790960907087737</v>
      </c>
      <c r="Z246" s="36">
        <f t="shared" si="51"/>
        <v>131.83416508087299</v>
      </c>
      <c r="AA246" s="36">
        <f t="shared" si="52"/>
        <v>45.045000000000002</v>
      </c>
      <c r="AB246" s="66">
        <f t="shared" si="53"/>
        <v>45</v>
      </c>
      <c r="AC246" s="28">
        <f t="shared" si="55"/>
        <v>789.63032234108789</v>
      </c>
      <c r="AF246" s="28">
        <f>Q246-'2020 Metered Customers'!Q246</f>
        <v>7</v>
      </c>
      <c r="AG246" s="28">
        <f>R246-'2020 Metered Customers'!R246</f>
        <v>7</v>
      </c>
      <c r="AH246" s="28">
        <f>S246-'2020 Metered Customers'!S246</f>
        <v>7</v>
      </c>
      <c r="AI246" s="28">
        <f>T246-'2020 Metered Customers'!T246</f>
        <v>7</v>
      </c>
      <c r="AJ246" s="28">
        <f>U246-'2020 Metered Customers'!U246</f>
        <v>23.514000000000003</v>
      </c>
      <c r="AK246" s="28">
        <f>V246-'2020 Metered Customers'!V246</f>
        <v>14.567</v>
      </c>
      <c r="AL246" s="28">
        <f>W246-'2020 Metered Customers'!W246</f>
        <v>16.637</v>
      </c>
      <c r="AM246" s="28">
        <f>X246-'2020 Metered Customers'!X246</f>
        <v>32.798196353127111</v>
      </c>
      <c r="AN246" s="28">
        <f>Y246-'2020 Metered Customers'!Y246</f>
        <v>40.277960907087738</v>
      </c>
      <c r="AO246" s="28">
        <f>Z246-'2020 Metered Customers'!Z246</f>
        <v>55.63716508087299</v>
      </c>
      <c r="AP246" s="28">
        <f>AA246-'2020 Metered Customers'!AA246</f>
        <v>7.0230000000000032</v>
      </c>
      <c r="AQ246" s="28">
        <f>AB246-'2020 Metered Customers'!AB246</f>
        <v>7</v>
      </c>
    </row>
    <row r="247" spans="1:43" ht="15.4" x14ac:dyDescent="0.45">
      <c r="A247" s="4">
        <v>1</v>
      </c>
      <c r="B247" s="85">
        <v>547</v>
      </c>
      <c r="C247" s="91">
        <v>0</v>
      </c>
      <c r="D247" s="50" t="s">
        <v>32</v>
      </c>
      <c r="E247" s="5" t="s">
        <v>32</v>
      </c>
      <c r="F247" s="51" t="s">
        <v>32</v>
      </c>
      <c r="G247" s="5" t="s">
        <v>32</v>
      </c>
      <c r="H247" s="51">
        <v>2510</v>
      </c>
      <c r="I247" s="5">
        <v>9340</v>
      </c>
      <c r="J247" s="51">
        <v>17280</v>
      </c>
      <c r="K247" s="5">
        <v>8980</v>
      </c>
      <c r="L247" s="51">
        <v>13420</v>
      </c>
      <c r="M247" s="5">
        <v>11910</v>
      </c>
      <c r="N247" s="51">
        <v>5780</v>
      </c>
      <c r="O247" s="7" t="s">
        <v>32</v>
      </c>
      <c r="Q247" s="65">
        <f t="shared" si="43"/>
        <v>45</v>
      </c>
      <c r="R247" s="36">
        <f t="shared" si="44"/>
        <v>45</v>
      </c>
      <c r="S247" s="36">
        <f t="shared" si="45"/>
        <v>45</v>
      </c>
      <c r="T247" s="36">
        <f t="shared" si="46"/>
        <v>45</v>
      </c>
      <c r="U247" s="36">
        <f t="shared" si="54"/>
        <v>56.295000000000002</v>
      </c>
      <c r="V247" s="36">
        <f t="shared" si="47"/>
        <v>103.3421407510897</v>
      </c>
      <c r="W247" s="36">
        <f t="shared" si="48"/>
        <v>168.915089498475</v>
      </c>
      <c r="X247" s="36">
        <f t="shared" si="49"/>
        <v>100.36905995146014</v>
      </c>
      <c r="Y247" s="36">
        <f t="shared" si="50"/>
        <v>137.03705648022472</v>
      </c>
      <c r="Z247" s="36">
        <f t="shared" si="51"/>
        <v>124.56663423733406</v>
      </c>
      <c r="AA247" s="36">
        <f t="shared" si="52"/>
        <v>73.941675065864047</v>
      </c>
      <c r="AB247" s="66">
        <f t="shared" si="53"/>
        <v>45</v>
      </c>
      <c r="AC247" s="28">
        <f t="shared" si="55"/>
        <v>989.46665598444758</v>
      </c>
      <c r="AF247" s="28">
        <f>Q247-'2020 Metered Customers'!Q247</f>
        <v>7</v>
      </c>
      <c r="AG247" s="28">
        <f>R247-'2020 Metered Customers'!R247</f>
        <v>7</v>
      </c>
      <c r="AH247" s="28">
        <f>S247-'2020 Metered Customers'!S247</f>
        <v>7</v>
      </c>
      <c r="AI247" s="28">
        <f>T247-'2020 Metered Customers'!T247</f>
        <v>7</v>
      </c>
      <c r="AJ247" s="28">
        <f>U247-'2020 Metered Customers'!U247</f>
        <v>12.773000000000003</v>
      </c>
      <c r="AK247" s="28">
        <f>V247-'2020 Metered Customers'!V247</f>
        <v>41.980140751089699</v>
      </c>
      <c r="AL247" s="28">
        <f>W247-'2020 Metered Customers'!W247</f>
        <v>73.411089498475008</v>
      </c>
      <c r="AM247" s="28">
        <f>X247-'2020 Metered Customers'!X247</f>
        <v>40.555059951460144</v>
      </c>
      <c r="AN247" s="28">
        <f>Y247-'2020 Metered Customers'!Y247</f>
        <v>58.131056480224714</v>
      </c>
      <c r="AO247" s="28">
        <f>Z247-'2020 Metered Customers'!Z247</f>
        <v>52.15363423733406</v>
      </c>
      <c r="AP247" s="28">
        <f>AA247-'2020 Metered Customers'!AA247</f>
        <v>23.225675065864046</v>
      </c>
      <c r="AQ247" s="28">
        <f>AB247-'2020 Metered Customers'!AB247</f>
        <v>7</v>
      </c>
    </row>
    <row r="248" spans="1:43" ht="15.4" x14ac:dyDescent="0.45">
      <c r="A248" s="4">
        <v>1</v>
      </c>
      <c r="B248" s="85">
        <v>548</v>
      </c>
      <c r="C248" s="91">
        <v>0</v>
      </c>
      <c r="D248" s="50" t="s">
        <v>32</v>
      </c>
      <c r="E248" s="5" t="s">
        <v>32</v>
      </c>
      <c r="F248" s="51" t="s">
        <v>32</v>
      </c>
      <c r="G248" s="5" t="s">
        <v>32</v>
      </c>
      <c r="H248" s="51">
        <v>14110</v>
      </c>
      <c r="I248" s="5">
        <v>10670</v>
      </c>
      <c r="J248" s="51">
        <v>8700</v>
      </c>
      <c r="K248" s="5">
        <v>3840</v>
      </c>
      <c r="L248" s="51">
        <v>10930</v>
      </c>
      <c r="M248" s="5">
        <v>6810</v>
      </c>
      <c r="N248" s="51">
        <v>5250</v>
      </c>
      <c r="O248" s="7" t="s">
        <v>32</v>
      </c>
      <c r="Q248" s="65">
        <f t="shared" si="43"/>
        <v>45</v>
      </c>
      <c r="R248" s="36">
        <f t="shared" si="44"/>
        <v>45</v>
      </c>
      <c r="S248" s="36">
        <f t="shared" si="45"/>
        <v>45</v>
      </c>
      <c r="T248" s="36">
        <f t="shared" si="46"/>
        <v>45</v>
      </c>
      <c r="U248" s="36">
        <f t="shared" si="54"/>
        <v>108.495</v>
      </c>
      <c r="V248" s="36">
        <f t="shared" si="47"/>
        <v>114.32602259416558</v>
      </c>
      <c r="W248" s="36">
        <f t="shared" si="48"/>
        <v>98.056663773970484</v>
      </c>
      <c r="X248" s="36">
        <f t="shared" si="49"/>
        <v>62.28</v>
      </c>
      <c r="Y248" s="36">
        <f t="shared" si="50"/>
        <v>116.47324761612026</v>
      </c>
      <c r="Z248" s="36">
        <f t="shared" si="51"/>
        <v>82.447989575915287</v>
      </c>
      <c r="AA248" s="36">
        <f t="shared" si="52"/>
        <v>69.564639444187193</v>
      </c>
      <c r="AB248" s="66">
        <f t="shared" si="53"/>
        <v>45</v>
      </c>
      <c r="AC248" s="28">
        <f t="shared" si="55"/>
        <v>876.64356300435873</v>
      </c>
      <c r="AF248" s="28">
        <f>Q248-'2020 Metered Customers'!Q248</f>
        <v>7</v>
      </c>
      <c r="AG248" s="28">
        <f>R248-'2020 Metered Customers'!R248</f>
        <v>7</v>
      </c>
      <c r="AH248" s="28">
        <f>S248-'2020 Metered Customers'!S248</f>
        <v>7</v>
      </c>
      <c r="AI248" s="28">
        <f>T248-'2020 Metered Customers'!T248</f>
        <v>7</v>
      </c>
      <c r="AJ248" s="28">
        <f>U248-'2020 Metered Customers'!U248</f>
        <v>39.453000000000003</v>
      </c>
      <c r="AK248" s="28">
        <f>V248-'2020 Metered Customers'!V248</f>
        <v>47.245022594165576</v>
      </c>
      <c r="AL248" s="28">
        <f>W248-'2020 Metered Customers'!W248</f>
        <v>39.446663773970485</v>
      </c>
      <c r="AM248" s="28">
        <f>X248-'2020 Metered Customers'!X248</f>
        <v>15.832000000000001</v>
      </c>
      <c r="AN248" s="28">
        <f>Y248-'2020 Metered Customers'!Y248</f>
        <v>48.274247616120263</v>
      </c>
      <c r="AO248" s="28">
        <f>Z248-'2020 Metered Customers'!Z248</f>
        <v>29.465989575915287</v>
      </c>
      <c r="AP248" s="28">
        <f>AA248-'2020 Metered Customers'!AA248</f>
        <v>20.014639444187196</v>
      </c>
      <c r="AQ248" s="28">
        <f>AB248-'2020 Metered Customers'!AB248</f>
        <v>7</v>
      </c>
    </row>
    <row r="249" spans="1:43" ht="15.4" x14ac:dyDescent="0.45">
      <c r="A249" s="4">
        <v>1</v>
      </c>
      <c r="B249" s="85">
        <v>549</v>
      </c>
      <c r="C249" s="91">
        <v>0</v>
      </c>
      <c r="D249" s="50" t="s">
        <v>32</v>
      </c>
      <c r="E249" s="5" t="s">
        <v>32</v>
      </c>
      <c r="F249" s="51" t="s">
        <v>32</v>
      </c>
      <c r="G249" s="5" t="s">
        <v>32</v>
      </c>
      <c r="H249" s="51">
        <v>40730</v>
      </c>
      <c r="I249" s="5">
        <v>4140</v>
      </c>
      <c r="J249" s="51">
        <v>12120</v>
      </c>
      <c r="K249" s="5">
        <v>13570</v>
      </c>
      <c r="L249" s="51">
        <v>9040</v>
      </c>
      <c r="M249" s="5">
        <v>700</v>
      </c>
      <c r="N249" s="51">
        <v>1690</v>
      </c>
      <c r="O249" s="7" t="s">
        <v>32</v>
      </c>
      <c r="Q249" s="65">
        <f t="shared" si="43"/>
        <v>45</v>
      </c>
      <c r="R249" s="36">
        <f t="shared" si="44"/>
        <v>45</v>
      </c>
      <c r="S249" s="36">
        <f t="shared" si="45"/>
        <v>45</v>
      </c>
      <c r="T249" s="36">
        <f t="shared" si="46"/>
        <v>45</v>
      </c>
      <c r="U249" s="36">
        <f t="shared" si="54"/>
        <v>287.40711382825828</v>
      </c>
      <c r="V249" s="36">
        <f t="shared" si="47"/>
        <v>63.629999999999995</v>
      </c>
      <c r="W249" s="36">
        <f t="shared" si="48"/>
        <v>126.30093137045131</v>
      </c>
      <c r="X249" s="36">
        <f t="shared" si="49"/>
        <v>138.27584014673704</v>
      </c>
      <c r="Y249" s="36">
        <f t="shared" si="50"/>
        <v>100.86457341806506</v>
      </c>
      <c r="Z249" s="36">
        <f t="shared" si="51"/>
        <v>48.15</v>
      </c>
      <c r="AA249" s="36">
        <f t="shared" si="52"/>
        <v>52.604999999999997</v>
      </c>
      <c r="AB249" s="66">
        <f t="shared" si="53"/>
        <v>45</v>
      </c>
      <c r="AC249" s="28">
        <f t="shared" si="55"/>
        <v>1042.2334587635116</v>
      </c>
      <c r="AF249" s="28">
        <f>Q249-'2020 Metered Customers'!Q249</f>
        <v>7</v>
      </c>
      <c r="AG249" s="28">
        <f>R249-'2020 Metered Customers'!R249</f>
        <v>7</v>
      </c>
      <c r="AH249" s="28">
        <f>S249-'2020 Metered Customers'!S249</f>
        <v>7</v>
      </c>
      <c r="AI249" s="28">
        <f>T249-'2020 Metered Customers'!T249</f>
        <v>7</v>
      </c>
      <c r="AJ249" s="28">
        <f>U249-'2020 Metered Customers'!U249</f>
        <v>158.26811382825827</v>
      </c>
      <c r="AK249" s="28">
        <f>V249-'2020 Metered Customers'!V249</f>
        <v>16.521999999999991</v>
      </c>
      <c r="AL249" s="28">
        <f>W249-'2020 Metered Customers'!W249</f>
        <v>52.984931370451307</v>
      </c>
      <c r="AM249" s="28">
        <f>X249-'2020 Metered Customers'!X249</f>
        <v>58.724840146737037</v>
      </c>
      <c r="AN249" s="28">
        <f>Y249-'2020 Metered Customers'!Y249</f>
        <v>40.792573418065061</v>
      </c>
      <c r="AO249" s="28">
        <f>Z249-'2020 Metered Customers'!Z249</f>
        <v>8.61</v>
      </c>
      <c r="AP249" s="28">
        <f>AA249-'2020 Metered Customers'!AA249</f>
        <v>10.886999999999993</v>
      </c>
      <c r="AQ249" s="28">
        <f>AB249-'2020 Metered Customers'!AB249</f>
        <v>7</v>
      </c>
    </row>
    <row r="250" spans="1:43" ht="15.4" x14ac:dyDescent="0.45">
      <c r="A250" s="4">
        <v>1</v>
      </c>
      <c r="B250" s="85">
        <v>550</v>
      </c>
      <c r="C250" s="91">
        <v>0</v>
      </c>
      <c r="D250" s="50" t="s">
        <v>32</v>
      </c>
      <c r="E250" s="5" t="s">
        <v>32</v>
      </c>
      <c r="F250" s="51" t="s">
        <v>32</v>
      </c>
      <c r="G250" s="5" t="s">
        <v>32</v>
      </c>
      <c r="H250" s="51">
        <v>25280</v>
      </c>
      <c r="I250" s="5">
        <v>2080</v>
      </c>
      <c r="J250" s="51">
        <v>2370</v>
      </c>
      <c r="K250" s="5">
        <v>3780</v>
      </c>
      <c r="L250" s="51">
        <v>42890</v>
      </c>
      <c r="M250" s="5">
        <v>11520</v>
      </c>
      <c r="N250" s="51">
        <v>780</v>
      </c>
      <c r="O250" s="7" t="s">
        <v>32</v>
      </c>
      <c r="Q250" s="65">
        <f t="shared" si="43"/>
        <v>45</v>
      </c>
      <c r="R250" s="36">
        <f t="shared" si="44"/>
        <v>45</v>
      </c>
      <c r="S250" s="36">
        <f t="shared" si="45"/>
        <v>45</v>
      </c>
      <c r="T250" s="36">
        <f t="shared" si="46"/>
        <v>45</v>
      </c>
      <c r="U250" s="36">
        <f t="shared" si="54"/>
        <v>159.81239617748966</v>
      </c>
      <c r="V250" s="36">
        <f t="shared" si="47"/>
        <v>54.36</v>
      </c>
      <c r="W250" s="36">
        <f t="shared" si="48"/>
        <v>55.664999999999999</v>
      </c>
      <c r="X250" s="36">
        <f t="shared" si="49"/>
        <v>62.01</v>
      </c>
      <c r="Y250" s="36">
        <f t="shared" si="50"/>
        <v>423.76125109773409</v>
      </c>
      <c r="Z250" s="36">
        <f t="shared" si="51"/>
        <v>121.34579670440203</v>
      </c>
      <c r="AA250" s="36">
        <f t="shared" si="52"/>
        <v>48.51</v>
      </c>
      <c r="AB250" s="66">
        <f t="shared" si="53"/>
        <v>45</v>
      </c>
      <c r="AC250" s="28">
        <f t="shared" si="55"/>
        <v>1150.4644439796259</v>
      </c>
      <c r="AF250" s="28">
        <f>Q250-'2020 Metered Customers'!Q250</f>
        <v>7</v>
      </c>
      <c r="AG250" s="28">
        <f>R250-'2020 Metered Customers'!R250</f>
        <v>7</v>
      </c>
      <c r="AH250" s="28">
        <f>S250-'2020 Metered Customers'!S250</f>
        <v>7</v>
      </c>
      <c r="AI250" s="28">
        <f>T250-'2020 Metered Customers'!T250</f>
        <v>7</v>
      </c>
      <c r="AJ250" s="28">
        <f>U250-'2020 Metered Customers'!U250</f>
        <v>66.196396177489646</v>
      </c>
      <c r="AK250" s="28">
        <f>V250-'2020 Metered Customers'!V250</f>
        <v>11.783999999999999</v>
      </c>
      <c r="AL250" s="28">
        <f>W250-'2020 Metered Customers'!W250</f>
        <v>12.451000000000001</v>
      </c>
      <c r="AM250" s="28">
        <f>X250-'2020 Metered Customers'!X250</f>
        <v>15.693999999999996</v>
      </c>
      <c r="AN250" s="28">
        <f>Y250-'2020 Metered Customers'!Y250</f>
        <v>171.52855109773409</v>
      </c>
      <c r="AO250" s="28">
        <f>Z250-'2020 Metered Customers'!Z250</f>
        <v>50.609796704402029</v>
      </c>
      <c r="AP250" s="28">
        <f>AA250-'2020 Metered Customers'!AA250</f>
        <v>8.7939999999999969</v>
      </c>
      <c r="AQ250" s="28">
        <f>AB250-'2020 Metered Customers'!AB250</f>
        <v>7</v>
      </c>
    </row>
    <row r="251" spans="1:43" ht="15.4" x14ac:dyDescent="0.45">
      <c r="A251" s="4">
        <v>1</v>
      </c>
      <c r="B251" s="85">
        <v>555</v>
      </c>
      <c r="C251" s="91">
        <v>0</v>
      </c>
      <c r="D251" s="50" t="s">
        <v>32</v>
      </c>
      <c r="E251" s="5" t="s">
        <v>32</v>
      </c>
      <c r="F251" s="51" t="s">
        <v>32</v>
      </c>
      <c r="G251" s="5" t="s">
        <v>32</v>
      </c>
      <c r="H251" s="51">
        <v>6550</v>
      </c>
      <c r="I251" s="5">
        <v>19130</v>
      </c>
      <c r="J251" s="51">
        <v>28260</v>
      </c>
      <c r="K251" s="5">
        <v>29530</v>
      </c>
      <c r="L251" s="51">
        <v>67030</v>
      </c>
      <c r="M251" s="5">
        <v>56200</v>
      </c>
      <c r="N251" s="51">
        <v>50130</v>
      </c>
      <c r="O251" s="7" t="s">
        <v>32</v>
      </c>
      <c r="Q251" s="65">
        <f t="shared" si="43"/>
        <v>45</v>
      </c>
      <c r="R251" s="36">
        <f t="shared" si="44"/>
        <v>45</v>
      </c>
      <c r="S251" s="36">
        <f t="shared" si="45"/>
        <v>45</v>
      </c>
      <c r="T251" s="36">
        <f t="shared" si="46"/>
        <v>45</v>
      </c>
      <c r="U251" s="36">
        <f t="shared" si="54"/>
        <v>74.474999999999994</v>
      </c>
      <c r="V251" s="36">
        <f t="shared" si="47"/>
        <v>186.16125109773412</v>
      </c>
      <c r="W251" s="36">
        <f t="shared" si="48"/>
        <v>277.46125109773413</v>
      </c>
      <c r="X251" s="36">
        <f t="shared" si="49"/>
        <v>290.16125109773412</v>
      </c>
      <c r="Y251" s="36">
        <f t="shared" si="50"/>
        <v>665.16125109773407</v>
      </c>
      <c r="Z251" s="36">
        <f t="shared" si="51"/>
        <v>556.86125109773411</v>
      </c>
      <c r="AA251" s="36">
        <f t="shared" si="52"/>
        <v>496.16125109773412</v>
      </c>
      <c r="AB251" s="66">
        <f t="shared" si="53"/>
        <v>45</v>
      </c>
      <c r="AC251" s="28">
        <f t="shared" si="55"/>
        <v>2771.4425065864048</v>
      </c>
      <c r="AF251" s="28">
        <f>Q251-'2020 Metered Customers'!Q251</f>
        <v>7</v>
      </c>
      <c r="AG251" s="28">
        <f>R251-'2020 Metered Customers'!R251</f>
        <v>7</v>
      </c>
      <c r="AH251" s="28">
        <f>S251-'2020 Metered Customers'!S251</f>
        <v>7</v>
      </c>
      <c r="AI251" s="28">
        <f>T251-'2020 Metered Customers'!T251</f>
        <v>7</v>
      </c>
      <c r="AJ251" s="28">
        <f>U251-'2020 Metered Customers'!U251</f>
        <v>22.064999999999998</v>
      </c>
      <c r="AK251" s="28">
        <f>V251-'2020 Metered Customers'!V251</f>
        <v>82.70225109773412</v>
      </c>
      <c r="AL251" s="28">
        <f>W251-'2020 Metered Customers'!W251</f>
        <v>133.92945109773413</v>
      </c>
      <c r="AM251" s="28">
        <f>X251-'2020 Metered Customers'!X251</f>
        <v>137.19335109773414</v>
      </c>
      <c r="AN251" s="28">
        <f>Y251-'2020 Metered Customers'!Y251</f>
        <v>233.56835109773408</v>
      </c>
      <c r="AO251" s="28">
        <f>Z251-'2020 Metered Customers'!Z251</f>
        <v>205.73525109773414</v>
      </c>
      <c r="AP251" s="28">
        <f>AA251-'2020 Metered Customers'!AA251</f>
        <v>190.13535109773414</v>
      </c>
      <c r="AQ251" s="28">
        <f>AB251-'2020 Metered Customers'!AB251</f>
        <v>7</v>
      </c>
    </row>
    <row r="252" spans="1:43" ht="15.4" x14ac:dyDescent="0.45">
      <c r="A252" s="4">
        <v>1</v>
      </c>
      <c r="B252" s="85">
        <v>558</v>
      </c>
      <c r="C252" s="91">
        <v>0</v>
      </c>
      <c r="D252" s="50" t="s">
        <v>32</v>
      </c>
      <c r="E252" s="5" t="s">
        <v>32</v>
      </c>
      <c r="F252" s="51" t="s">
        <v>32</v>
      </c>
      <c r="G252" s="5" t="s">
        <v>32</v>
      </c>
      <c r="H252" s="51">
        <v>15210</v>
      </c>
      <c r="I252" s="5">
        <v>3230</v>
      </c>
      <c r="J252" s="51">
        <v>360</v>
      </c>
      <c r="K252" s="5">
        <v>30</v>
      </c>
      <c r="L252" s="51">
        <v>4500</v>
      </c>
      <c r="M252" s="5">
        <v>11560</v>
      </c>
      <c r="N252" s="51">
        <v>1840</v>
      </c>
      <c r="O252" s="7" t="s">
        <v>32</v>
      </c>
      <c r="Q252" s="65">
        <f t="shared" si="43"/>
        <v>45</v>
      </c>
      <c r="R252" s="36">
        <f t="shared" si="44"/>
        <v>45</v>
      </c>
      <c r="S252" s="36">
        <f t="shared" si="45"/>
        <v>45</v>
      </c>
      <c r="T252" s="36">
        <f t="shared" si="46"/>
        <v>45</v>
      </c>
      <c r="U252" s="36">
        <f t="shared" si="54"/>
        <v>113.44500000000001</v>
      </c>
      <c r="V252" s="36">
        <f t="shared" si="47"/>
        <v>59.534999999999997</v>
      </c>
      <c r="W252" s="36">
        <f t="shared" si="48"/>
        <v>46.62</v>
      </c>
      <c r="X252" s="36">
        <f t="shared" si="49"/>
        <v>45.134999999999998</v>
      </c>
      <c r="Y252" s="36">
        <f t="shared" si="50"/>
        <v>65.25</v>
      </c>
      <c r="Z252" s="36">
        <f t="shared" si="51"/>
        <v>121.67613901547199</v>
      </c>
      <c r="AA252" s="36">
        <f t="shared" si="52"/>
        <v>53.28</v>
      </c>
      <c r="AB252" s="66">
        <f t="shared" si="53"/>
        <v>45</v>
      </c>
      <c r="AC252" s="28">
        <f t="shared" si="55"/>
        <v>729.941139015472</v>
      </c>
      <c r="AF252" s="28">
        <f>Q252-'2020 Metered Customers'!Q252</f>
        <v>7</v>
      </c>
      <c r="AG252" s="28">
        <f>R252-'2020 Metered Customers'!R252</f>
        <v>7</v>
      </c>
      <c r="AH252" s="28">
        <f>S252-'2020 Metered Customers'!S252</f>
        <v>7</v>
      </c>
      <c r="AI252" s="28">
        <f>T252-'2020 Metered Customers'!T252</f>
        <v>7</v>
      </c>
      <c r="AJ252" s="28">
        <f>U252-'2020 Metered Customers'!U252</f>
        <v>41.983000000000004</v>
      </c>
      <c r="AK252" s="28">
        <f>V252-'2020 Metered Customers'!V252</f>
        <v>14.428999999999995</v>
      </c>
      <c r="AL252" s="28">
        <f>W252-'2020 Metered Customers'!W252</f>
        <v>7.8279999999999959</v>
      </c>
      <c r="AM252" s="28">
        <f>X252-'2020 Metered Customers'!X252</f>
        <v>7.0689999999999955</v>
      </c>
      <c r="AN252" s="28">
        <f>Y252-'2020 Metered Customers'!Y252</f>
        <v>17.350000000000001</v>
      </c>
      <c r="AO252" s="28">
        <f>Z252-'2020 Metered Customers'!Z252</f>
        <v>50.768139015471988</v>
      </c>
      <c r="AP252" s="28">
        <f>AA252-'2020 Metered Customers'!AA252</f>
        <v>11.231999999999999</v>
      </c>
      <c r="AQ252" s="28">
        <f>AB252-'2020 Metered Customers'!AB252</f>
        <v>7</v>
      </c>
    </row>
    <row r="253" spans="1:43" ht="15.4" x14ac:dyDescent="0.45">
      <c r="A253" s="4">
        <v>1</v>
      </c>
      <c r="B253" s="85">
        <v>559</v>
      </c>
      <c r="C253" s="91">
        <v>0</v>
      </c>
      <c r="D253" s="50" t="s">
        <v>32</v>
      </c>
      <c r="E253" s="5" t="s">
        <v>32</v>
      </c>
      <c r="F253" s="51" t="s">
        <v>32</v>
      </c>
      <c r="G253" s="5" t="s">
        <v>32</v>
      </c>
      <c r="H253" s="51">
        <v>25780</v>
      </c>
      <c r="I253" s="5">
        <v>27410</v>
      </c>
      <c r="J253" s="51">
        <v>31220</v>
      </c>
      <c r="K253" s="5">
        <v>41650</v>
      </c>
      <c r="L253" s="51">
        <v>38480</v>
      </c>
      <c r="M253" s="5">
        <v>38400</v>
      </c>
      <c r="N253" s="51">
        <v>8470</v>
      </c>
      <c r="O253" s="7" t="s">
        <v>32</v>
      </c>
      <c r="Q253" s="65">
        <f t="shared" si="43"/>
        <v>45</v>
      </c>
      <c r="R253" s="36">
        <f t="shared" si="44"/>
        <v>45</v>
      </c>
      <c r="S253" s="36">
        <f t="shared" si="45"/>
        <v>45</v>
      </c>
      <c r="T253" s="36">
        <f t="shared" si="46"/>
        <v>45</v>
      </c>
      <c r="U253" s="36">
        <f t="shared" si="54"/>
        <v>163.94167506586405</v>
      </c>
      <c r="V253" s="36">
        <f t="shared" si="47"/>
        <v>268.96125109773413</v>
      </c>
      <c r="W253" s="36">
        <f t="shared" si="48"/>
        <v>307.06125109773416</v>
      </c>
      <c r="X253" s="36">
        <f t="shared" si="49"/>
        <v>411.36125109773411</v>
      </c>
      <c r="Y253" s="36">
        <f t="shared" si="50"/>
        <v>379.66125109773412</v>
      </c>
      <c r="Z253" s="36">
        <f t="shared" si="51"/>
        <v>378.86125109773411</v>
      </c>
      <c r="AA253" s="36">
        <f t="shared" si="52"/>
        <v>96.157195485318269</v>
      </c>
      <c r="AB253" s="66">
        <f t="shared" si="53"/>
        <v>45</v>
      </c>
      <c r="AC253" s="28">
        <f t="shared" si="55"/>
        <v>2231.0051260398527</v>
      </c>
      <c r="AF253" s="28">
        <f>Q253-'2020 Metered Customers'!Q253</f>
        <v>7</v>
      </c>
      <c r="AG253" s="28">
        <f>R253-'2020 Metered Customers'!R253</f>
        <v>7</v>
      </c>
      <c r="AH253" s="28">
        <f>S253-'2020 Metered Customers'!S253</f>
        <v>7</v>
      </c>
      <c r="AI253" s="28">
        <f>T253-'2020 Metered Customers'!T253</f>
        <v>7</v>
      </c>
      <c r="AJ253" s="28">
        <f>U253-'2020 Metered Customers'!U253</f>
        <v>69.225675065864039</v>
      </c>
      <c r="AK253" s="28">
        <f>V253-'2020 Metered Customers'!V253</f>
        <v>129.89825109773415</v>
      </c>
      <c r="AL253" s="28">
        <f>W253-'2020 Metered Customers'!W253</f>
        <v>141.53665109773416</v>
      </c>
      <c r="AM253" s="28">
        <f>X253-'2020 Metered Customers'!X253</f>
        <v>168.34175109773412</v>
      </c>
      <c r="AN253" s="28">
        <f>Y253-'2020 Metered Customers'!Y253</f>
        <v>160.19485109773413</v>
      </c>
      <c r="AO253" s="28">
        <f>Z253-'2020 Metered Customers'!Z253</f>
        <v>159.9892510977341</v>
      </c>
      <c r="AP253" s="28">
        <f>AA253-'2020 Metered Customers'!AA253</f>
        <v>38.536195485318267</v>
      </c>
      <c r="AQ253" s="28">
        <f>AB253-'2020 Metered Customers'!AB253</f>
        <v>7</v>
      </c>
    </row>
    <row r="254" spans="1:43" ht="15.4" x14ac:dyDescent="0.45">
      <c r="A254" s="4">
        <v>1</v>
      </c>
      <c r="B254" s="85">
        <v>561</v>
      </c>
      <c r="C254" s="91">
        <v>0</v>
      </c>
      <c r="D254" s="50" t="s">
        <v>32</v>
      </c>
      <c r="E254" s="5" t="s">
        <v>32</v>
      </c>
      <c r="F254" s="51" t="s">
        <v>32</v>
      </c>
      <c r="G254" s="5" t="s">
        <v>32</v>
      </c>
      <c r="H254" s="51">
        <v>8090</v>
      </c>
      <c r="I254" s="5">
        <v>93190</v>
      </c>
      <c r="J254" s="51">
        <v>7160</v>
      </c>
      <c r="K254" s="5">
        <v>3970</v>
      </c>
      <c r="L254" s="51">
        <v>6420</v>
      </c>
      <c r="M254" s="5">
        <v>6460</v>
      </c>
      <c r="N254" s="51">
        <v>1130</v>
      </c>
      <c r="O254" s="7" t="s">
        <v>32</v>
      </c>
      <c r="Q254" s="65">
        <f t="shared" si="43"/>
        <v>45</v>
      </c>
      <c r="R254" s="36">
        <f t="shared" si="44"/>
        <v>45</v>
      </c>
      <c r="S254" s="36">
        <f t="shared" si="45"/>
        <v>45</v>
      </c>
      <c r="T254" s="36">
        <f t="shared" si="46"/>
        <v>45</v>
      </c>
      <c r="U254" s="36">
        <f t="shared" si="54"/>
        <v>81.405000000000001</v>
      </c>
      <c r="V254" s="36">
        <f t="shared" si="47"/>
        <v>926.76125109773409</v>
      </c>
      <c r="W254" s="36">
        <f t="shared" si="48"/>
        <v>85.338484797777369</v>
      </c>
      <c r="X254" s="36">
        <f t="shared" si="49"/>
        <v>62.865000000000002</v>
      </c>
      <c r="Y254" s="36">
        <f t="shared" si="50"/>
        <v>79.227152042983263</v>
      </c>
      <c r="Z254" s="36">
        <f t="shared" si="51"/>
        <v>79.557494354053219</v>
      </c>
      <c r="AA254" s="36">
        <f t="shared" si="52"/>
        <v>50.085000000000001</v>
      </c>
      <c r="AB254" s="66">
        <f t="shared" si="53"/>
        <v>45</v>
      </c>
      <c r="AC254" s="28">
        <f t="shared" si="55"/>
        <v>1590.2393822925478</v>
      </c>
      <c r="AF254" s="28">
        <f>Q254-'2020 Metered Customers'!Q254</f>
        <v>7</v>
      </c>
      <c r="AG254" s="28">
        <f>R254-'2020 Metered Customers'!R254</f>
        <v>7</v>
      </c>
      <c r="AH254" s="28">
        <f>S254-'2020 Metered Customers'!S254</f>
        <v>7</v>
      </c>
      <c r="AI254" s="28">
        <f>T254-'2020 Metered Customers'!T254</f>
        <v>7</v>
      </c>
      <c r="AJ254" s="28">
        <f>U254-'2020 Metered Customers'!U254</f>
        <v>25.606999999999999</v>
      </c>
      <c r="AK254" s="28">
        <f>V254-'2020 Metered Customers'!V254</f>
        <v>300.79955109773414</v>
      </c>
      <c r="AL254" s="28">
        <f>W254-'2020 Metered Customers'!W254</f>
        <v>31.586484797777366</v>
      </c>
      <c r="AM254" s="28">
        <f>X254-'2020 Metered Customers'!X254</f>
        <v>16.131</v>
      </c>
      <c r="AN254" s="28">
        <f>Y254-'2020 Metered Customers'!Y254</f>
        <v>27.103152042983261</v>
      </c>
      <c r="AO254" s="28">
        <f>Z254-'2020 Metered Customers'!Z254</f>
        <v>27.345494354053216</v>
      </c>
      <c r="AP254" s="28">
        <f>AA254-'2020 Metered Customers'!AA254</f>
        <v>9.5990000000000038</v>
      </c>
      <c r="AQ254" s="28">
        <f>AB254-'2020 Metered Customers'!AB254</f>
        <v>7</v>
      </c>
    </row>
    <row r="255" spans="1:43" ht="15.4" x14ac:dyDescent="0.45">
      <c r="A255" s="4">
        <v>1</v>
      </c>
      <c r="B255" s="85">
        <v>563</v>
      </c>
      <c r="C255" s="91">
        <v>0</v>
      </c>
      <c r="D255" s="50" t="s">
        <v>32</v>
      </c>
      <c r="E255" s="5" t="s">
        <v>32</v>
      </c>
      <c r="F255" s="51" t="s">
        <v>32</v>
      </c>
      <c r="G255" s="5" t="s">
        <v>32</v>
      </c>
      <c r="H255" s="51">
        <v>4880</v>
      </c>
      <c r="I255" s="5">
        <v>50</v>
      </c>
      <c r="J255" s="51">
        <v>4660</v>
      </c>
      <c r="K255" s="5">
        <v>9020</v>
      </c>
      <c r="L255" s="51">
        <v>160</v>
      </c>
      <c r="M255" s="5">
        <v>640</v>
      </c>
      <c r="N255" s="51">
        <v>850</v>
      </c>
      <c r="O255" s="7" t="s">
        <v>32</v>
      </c>
      <c r="Q255" s="65">
        <f t="shared" si="43"/>
        <v>45</v>
      </c>
      <c r="R255" s="36">
        <f t="shared" si="44"/>
        <v>45</v>
      </c>
      <c r="S255" s="36">
        <f t="shared" si="45"/>
        <v>45</v>
      </c>
      <c r="T255" s="36">
        <f t="shared" si="46"/>
        <v>45</v>
      </c>
      <c r="U255" s="36">
        <f t="shared" si="54"/>
        <v>66.960000000000008</v>
      </c>
      <c r="V255" s="36">
        <f t="shared" si="47"/>
        <v>45.225000000000001</v>
      </c>
      <c r="W255" s="36">
        <f t="shared" si="48"/>
        <v>65.97</v>
      </c>
      <c r="X255" s="36">
        <f t="shared" si="49"/>
        <v>100.69940226253009</v>
      </c>
      <c r="Y255" s="36">
        <f t="shared" si="50"/>
        <v>45.72</v>
      </c>
      <c r="Z255" s="36">
        <f t="shared" si="51"/>
        <v>47.88</v>
      </c>
      <c r="AA255" s="36">
        <f t="shared" si="52"/>
        <v>48.825000000000003</v>
      </c>
      <c r="AB255" s="66">
        <f t="shared" si="53"/>
        <v>45</v>
      </c>
      <c r="AC255" s="28">
        <f t="shared" si="55"/>
        <v>646.27940226253008</v>
      </c>
      <c r="AF255" s="28">
        <f>Q255-'2020 Metered Customers'!Q255</f>
        <v>7</v>
      </c>
      <c r="AG255" s="28">
        <f>R255-'2020 Metered Customers'!R255</f>
        <v>7</v>
      </c>
      <c r="AH255" s="28">
        <f>S255-'2020 Metered Customers'!S255</f>
        <v>7</v>
      </c>
      <c r="AI255" s="28">
        <f>T255-'2020 Metered Customers'!T255</f>
        <v>7</v>
      </c>
      <c r="AJ255" s="28">
        <f>U255-'2020 Metered Customers'!U255</f>
        <v>18.224000000000004</v>
      </c>
      <c r="AK255" s="28">
        <f>V255-'2020 Metered Customers'!V255</f>
        <v>7.115000000000002</v>
      </c>
      <c r="AL255" s="28">
        <f>W255-'2020 Metered Customers'!W255</f>
        <v>17.717999999999996</v>
      </c>
      <c r="AM255" s="28">
        <f>X255-'2020 Metered Customers'!X255</f>
        <v>40.713402262530082</v>
      </c>
      <c r="AN255" s="28">
        <f>Y255-'2020 Metered Customers'!Y255</f>
        <v>7.3680000000000021</v>
      </c>
      <c r="AO255" s="28">
        <f>Z255-'2020 Metered Customers'!Z255</f>
        <v>8.4720000000000013</v>
      </c>
      <c r="AP255" s="28">
        <f>AA255-'2020 Metered Customers'!AA255</f>
        <v>8.9550000000000054</v>
      </c>
      <c r="AQ255" s="28">
        <f>AB255-'2020 Metered Customers'!AB255</f>
        <v>7</v>
      </c>
    </row>
    <row r="256" spans="1:43" ht="15.4" x14ac:dyDescent="0.45">
      <c r="A256" s="4">
        <v>1</v>
      </c>
      <c r="B256" s="85">
        <v>564</v>
      </c>
      <c r="C256" s="91">
        <v>0</v>
      </c>
      <c r="D256" s="50" t="s">
        <v>32</v>
      </c>
      <c r="E256" s="5" t="s">
        <v>32</v>
      </c>
      <c r="F256" s="51" t="s">
        <v>32</v>
      </c>
      <c r="G256" s="5" t="s">
        <v>32</v>
      </c>
      <c r="H256" s="51">
        <v>22060</v>
      </c>
      <c r="I256" s="5">
        <v>1230</v>
      </c>
      <c r="J256" s="51">
        <v>3930</v>
      </c>
      <c r="K256" s="5">
        <v>4060</v>
      </c>
      <c r="L256" s="51">
        <v>6300</v>
      </c>
      <c r="M256" s="5">
        <v>10170</v>
      </c>
      <c r="N256" s="51">
        <v>2820</v>
      </c>
      <c r="O256" s="7" t="s">
        <v>32</v>
      </c>
      <c r="Q256" s="65">
        <f t="shared" si="43"/>
        <v>45</v>
      </c>
      <c r="R256" s="36">
        <f t="shared" si="44"/>
        <v>45</v>
      </c>
      <c r="S256" s="36">
        <f t="shared" si="45"/>
        <v>45</v>
      </c>
      <c r="T256" s="36">
        <f t="shared" si="46"/>
        <v>45</v>
      </c>
      <c r="U256" s="36">
        <f t="shared" si="54"/>
        <v>144.26999999999998</v>
      </c>
      <c r="V256" s="36">
        <f t="shared" si="47"/>
        <v>50.534999999999997</v>
      </c>
      <c r="W256" s="36">
        <f t="shared" si="48"/>
        <v>62.685000000000002</v>
      </c>
      <c r="X256" s="36">
        <f t="shared" si="49"/>
        <v>63.269999999999996</v>
      </c>
      <c r="Y256" s="36">
        <f t="shared" si="50"/>
        <v>78.236125109773411</v>
      </c>
      <c r="Z256" s="36">
        <f t="shared" si="51"/>
        <v>110.19674370579119</v>
      </c>
      <c r="AA256" s="36">
        <f t="shared" si="52"/>
        <v>57.69</v>
      </c>
      <c r="AB256" s="66">
        <f t="shared" si="53"/>
        <v>45</v>
      </c>
      <c r="AC256" s="28">
        <f t="shared" si="55"/>
        <v>791.88286881556451</v>
      </c>
      <c r="AF256" s="28">
        <f>Q256-'2020 Metered Customers'!Q256</f>
        <v>7</v>
      </c>
      <c r="AG256" s="28">
        <f>R256-'2020 Metered Customers'!R256</f>
        <v>7</v>
      </c>
      <c r="AH256" s="28">
        <f>S256-'2020 Metered Customers'!S256</f>
        <v>7</v>
      </c>
      <c r="AI256" s="28">
        <f>T256-'2020 Metered Customers'!T256</f>
        <v>7</v>
      </c>
      <c r="AJ256" s="28">
        <f>U256-'2020 Metered Customers'!U256</f>
        <v>57.737999999999971</v>
      </c>
      <c r="AK256" s="28">
        <f>V256-'2020 Metered Customers'!V256</f>
        <v>9.8289999999999935</v>
      </c>
      <c r="AL256" s="28">
        <f>W256-'2020 Metered Customers'!W256</f>
        <v>16.039000000000001</v>
      </c>
      <c r="AM256" s="28">
        <f>X256-'2020 Metered Customers'!X256</f>
        <v>16.337999999999994</v>
      </c>
      <c r="AN256" s="28">
        <f>Y256-'2020 Metered Customers'!Y256</f>
        <v>26.376125109773412</v>
      </c>
      <c r="AO256" s="28">
        <f>Z256-'2020 Metered Customers'!Z256</f>
        <v>45.265743705791195</v>
      </c>
      <c r="AP256" s="28">
        <f>AA256-'2020 Metered Customers'!AA256</f>
        <v>13.485999999999997</v>
      </c>
      <c r="AQ256" s="28">
        <f>AB256-'2020 Metered Customers'!AB256</f>
        <v>7</v>
      </c>
    </row>
    <row r="257" spans="1:43" ht="15.4" x14ac:dyDescent="0.45">
      <c r="A257" s="4">
        <v>1</v>
      </c>
      <c r="B257" s="85">
        <v>565</v>
      </c>
      <c r="C257" s="91">
        <v>0</v>
      </c>
      <c r="D257" s="50" t="s">
        <v>32</v>
      </c>
      <c r="E257" s="5" t="s">
        <v>32</v>
      </c>
      <c r="F257" s="51" t="s">
        <v>32</v>
      </c>
      <c r="G257" s="5" t="s">
        <v>32</v>
      </c>
      <c r="H257" s="51">
        <v>27400</v>
      </c>
      <c r="I257" s="5">
        <v>79340</v>
      </c>
      <c r="J257" s="51">
        <v>105440</v>
      </c>
      <c r="K257" s="5">
        <v>140050</v>
      </c>
      <c r="L257" s="51">
        <v>63600</v>
      </c>
      <c r="M257" s="5">
        <v>39420</v>
      </c>
      <c r="N257" s="51">
        <v>780</v>
      </c>
      <c r="O257" s="7" t="s">
        <v>32</v>
      </c>
      <c r="Q257" s="65">
        <f t="shared" si="43"/>
        <v>45</v>
      </c>
      <c r="R257" s="36">
        <f t="shared" si="44"/>
        <v>45</v>
      </c>
      <c r="S257" s="36">
        <f t="shared" si="45"/>
        <v>45</v>
      </c>
      <c r="T257" s="36">
        <f t="shared" si="46"/>
        <v>45</v>
      </c>
      <c r="U257" s="36">
        <f t="shared" si="54"/>
        <v>177.32053866419707</v>
      </c>
      <c r="V257" s="36">
        <f t="shared" si="47"/>
        <v>788.2612510977342</v>
      </c>
      <c r="W257" s="36">
        <f t="shared" si="48"/>
        <v>1049.2612510977342</v>
      </c>
      <c r="X257" s="36">
        <f t="shared" si="49"/>
        <v>1395.3612510977341</v>
      </c>
      <c r="Y257" s="36">
        <f t="shared" si="50"/>
        <v>630.86125109773411</v>
      </c>
      <c r="Z257" s="36">
        <f t="shared" si="51"/>
        <v>389.06125109773416</v>
      </c>
      <c r="AA257" s="36">
        <f t="shared" si="52"/>
        <v>48.51</v>
      </c>
      <c r="AB257" s="66">
        <f t="shared" si="53"/>
        <v>45</v>
      </c>
      <c r="AC257" s="28">
        <f t="shared" si="55"/>
        <v>4703.6367941528688</v>
      </c>
      <c r="AF257" s="28">
        <f>Q257-'2020 Metered Customers'!Q257</f>
        <v>7</v>
      </c>
      <c r="AG257" s="28">
        <f>R257-'2020 Metered Customers'!R257</f>
        <v>7</v>
      </c>
      <c r="AH257" s="28">
        <f>S257-'2020 Metered Customers'!S257</f>
        <v>7</v>
      </c>
      <c r="AI257" s="28">
        <f>T257-'2020 Metered Customers'!T257</f>
        <v>7</v>
      </c>
      <c r="AJ257" s="28">
        <f>U257-'2020 Metered Customers'!U257</f>
        <v>79.040538664197072</v>
      </c>
      <c r="AK257" s="28">
        <f>V257-'2020 Metered Customers'!V257</f>
        <v>265.20505109773421</v>
      </c>
      <c r="AL257" s="28">
        <f>W257-'2020 Metered Customers'!W257</f>
        <v>332.28205109773421</v>
      </c>
      <c r="AM257" s="28">
        <f>X257-'2020 Metered Customers'!X257</f>
        <v>421.22975109773415</v>
      </c>
      <c r="AN257" s="28">
        <f>Y257-'2020 Metered Customers'!Y257</f>
        <v>224.75325109773416</v>
      </c>
      <c r="AO257" s="28">
        <f>Z257-'2020 Metered Customers'!Z257</f>
        <v>162.61065109773415</v>
      </c>
      <c r="AP257" s="28">
        <f>AA257-'2020 Metered Customers'!AA257</f>
        <v>8.7939999999999969</v>
      </c>
      <c r="AQ257" s="28">
        <f>AB257-'2020 Metered Customers'!AB257</f>
        <v>7</v>
      </c>
    </row>
    <row r="258" spans="1:43" ht="15.4" x14ac:dyDescent="0.45">
      <c r="A258" s="4">
        <v>1</v>
      </c>
      <c r="B258" s="85">
        <v>566</v>
      </c>
      <c r="C258" s="91">
        <v>0</v>
      </c>
      <c r="D258" s="50" t="s">
        <v>32</v>
      </c>
      <c r="E258" s="5" t="s">
        <v>32</v>
      </c>
      <c r="F258" s="51" t="s">
        <v>32</v>
      </c>
      <c r="G258" s="5" t="s">
        <v>32</v>
      </c>
      <c r="H258" s="51">
        <v>4450</v>
      </c>
      <c r="I258" s="5">
        <v>830</v>
      </c>
      <c r="J258" s="51">
        <v>730</v>
      </c>
      <c r="K258" s="5">
        <v>310</v>
      </c>
      <c r="L258" s="51">
        <v>790</v>
      </c>
      <c r="M258" s="5">
        <v>4540</v>
      </c>
      <c r="N258" s="51">
        <v>690</v>
      </c>
      <c r="O258" s="7" t="s">
        <v>32</v>
      </c>
      <c r="Q258" s="65">
        <f t="shared" si="43"/>
        <v>45</v>
      </c>
      <c r="R258" s="36">
        <f t="shared" si="44"/>
        <v>45</v>
      </c>
      <c r="S258" s="36">
        <f t="shared" si="45"/>
        <v>45</v>
      </c>
      <c r="T258" s="36">
        <f t="shared" si="46"/>
        <v>45</v>
      </c>
      <c r="U258" s="36">
        <f t="shared" si="54"/>
        <v>65.025000000000006</v>
      </c>
      <c r="V258" s="36">
        <f t="shared" si="47"/>
        <v>48.734999999999999</v>
      </c>
      <c r="W258" s="36">
        <f t="shared" si="48"/>
        <v>48.284999999999997</v>
      </c>
      <c r="X258" s="36">
        <f t="shared" si="49"/>
        <v>46.395000000000003</v>
      </c>
      <c r="Y258" s="36">
        <f t="shared" si="50"/>
        <v>48.555</v>
      </c>
      <c r="Z258" s="36">
        <f t="shared" si="51"/>
        <v>65.430000000000007</v>
      </c>
      <c r="AA258" s="36">
        <f t="shared" si="52"/>
        <v>48.104999999999997</v>
      </c>
      <c r="AB258" s="66">
        <f t="shared" si="53"/>
        <v>45</v>
      </c>
      <c r="AC258" s="28">
        <f t="shared" si="55"/>
        <v>595.53</v>
      </c>
      <c r="AF258" s="28">
        <f>Q258-'2020 Metered Customers'!Q258</f>
        <v>7</v>
      </c>
      <c r="AG258" s="28">
        <f>R258-'2020 Metered Customers'!R258</f>
        <v>7</v>
      </c>
      <c r="AH258" s="28">
        <f>S258-'2020 Metered Customers'!S258</f>
        <v>7</v>
      </c>
      <c r="AI258" s="28">
        <f>T258-'2020 Metered Customers'!T258</f>
        <v>7</v>
      </c>
      <c r="AJ258" s="28">
        <f>U258-'2020 Metered Customers'!U258</f>
        <v>17.235000000000007</v>
      </c>
      <c r="AK258" s="28">
        <f>V258-'2020 Metered Customers'!V258</f>
        <v>8.9089999999999989</v>
      </c>
      <c r="AL258" s="28">
        <f>W258-'2020 Metered Customers'!W258</f>
        <v>8.6789999999999949</v>
      </c>
      <c r="AM258" s="28">
        <f>X258-'2020 Metered Customers'!X258</f>
        <v>7.713000000000001</v>
      </c>
      <c r="AN258" s="28">
        <f>Y258-'2020 Metered Customers'!Y258</f>
        <v>8.8170000000000002</v>
      </c>
      <c r="AO258" s="28">
        <f>Z258-'2020 Metered Customers'!Z258</f>
        <v>17.442000000000007</v>
      </c>
      <c r="AP258" s="28">
        <f>AA258-'2020 Metered Customers'!AA258</f>
        <v>8.5869999999999962</v>
      </c>
      <c r="AQ258" s="28">
        <f>AB258-'2020 Metered Customers'!AB258</f>
        <v>7</v>
      </c>
    </row>
    <row r="259" spans="1:43" ht="15.4" x14ac:dyDescent="0.45">
      <c r="A259" s="4">
        <v>1</v>
      </c>
      <c r="B259" s="85">
        <v>567</v>
      </c>
      <c r="C259" s="91">
        <v>0</v>
      </c>
      <c r="D259" s="50" t="s">
        <v>32</v>
      </c>
      <c r="E259" s="5" t="s">
        <v>32</v>
      </c>
      <c r="F259" s="51" t="s">
        <v>32</v>
      </c>
      <c r="G259" s="5" t="s">
        <v>32</v>
      </c>
      <c r="H259" s="51">
        <v>17810</v>
      </c>
      <c r="I259" s="5">
        <v>14790</v>
      </c>
      <c r="J259" s="51">
        <v>16650</v>
      </c>
      <c r="K259" s="5">
        <v>22490</v>
      </c>
      <c r="L259" s="51">
        <v>18790</v>
      </c>
      <c r="M259" s="5">
        <v>19380</v>
      </c>
      <c r="N259" s="51">
        <v>9000</v>
      </c>
      <c r="O259" s="7" t="s">
        <v>32</v>
      </c>
      <c r="Q259" s="65">
        <f t="shared" si="43"/>
        <v>45</v>
      </c>
      <c r="R259" s="36">
        <f t="shared" si="44"/>
        <v>45</v>
      </c>
      <c r="S259" s="36">
        <f t="shared" si="45"/>
        <v>45</v>
      </c>
      <c r="T259" s="36">
        <f t="shared" si="46"/>
        <v>45</v>
      </c>
      <c r="U259" s="36">
        <f t="shared" si="54"/>
        <v>125.145</v>
      </c>
      <c r="V259" s="36">
        <f t="shared" si="47"/>
        <v>148.35128063437054</v>
      </c>
      <c r="W259" s="36">
        <f t="shared" si="48"/>
        <v>163.71219809912327</v>
      </c>
      <c r="X259" s="36">
        <f t="shared" si="49"/>
        <v>219.76125109773412</v>
      </c>
      <c r="Y259" s="36">
        <f t="shared" si="50"/>
        <v>182.76125109773412</v>
      </c>
      <c r="Z259" s="36">
        <f t="shared" si="51"/>
        <v>188.66125109773412</v>
      </c>
      <c r="AA259" s="36">
        <f t="shared" si="52"/>
        <v>100.53423110699512</v>
      </c>
      <c r="AB259" s="66">
        <f t="shared" si="53"/>
        <v>45</v>
      </c>
      <c r="AC259" s="28">
        <f t="shared" si="55"/>
        <v>1353.9264631336912</v>
      </c>
      <c r="AF259" s="28">
        <f>Q259-'2020 Metered Customers'!Q259</f>
        <v>7</v>
      </c>
      <c r="AG259" s="28">
        <f>R259-'2020 Metered Customers'!R259</f>
        <v>7</v>
      </c>
      <c r="AH259" s="28">
        <f>S259-'2020 Metered Customers'!S259</f>
        <v>7</v>
      </c>
      <c r="AI259" s="28">
        <f>T259-'2020 Metered Customers'!T259</f>
        <v>7</v>
      </c>
      <c r="AJ259" s="28">
        <f>U259-'2020 Metered Customers'!U259</f>
        <v>47.962999999999994</v>
      </c>
      <c r="AK259" s="28">
        <f>V259-'2020 Metered Customers'!V259</f>
        <v>63.554280634370542</v>
      </c>
      <c r="AL259" s="28">
        <f>W259-'2020 Metered Customers'!W259</f>
        <v>70.917198099123269</v>
      </c>
      <c r="AM259" s="28">
        <f>X259-'2020 Metered Customers'!X259</f>
        <v>101.85425109773412</v>
      </c>
      <c r="AN259" s="28">
        <f>Y259-'2020 Metered Customers'!Y259</f>
        <v>80.764251097734132</v>
      </c>
      <c r="AO259" s="28">
        <f>Z259-'2020 Metered Customers'!Z259</f>
        <v>84.127251097734117</v>
      </c>
      <c r="AP259" s="28">
        <f>AA259-'2020 Metered Customers'!AA259</f>
        <v>40.634231106995124</v>
      </c>
      <c r="AQ259" s="28">
        <f>AB259-'2020 Metered Customers'!AB259</f>
        <v>7</v>
      </c>
    </row>
    <row r="260" spans="1:43" ht="15.4" x14ac:dyDescent="0.45">
      <c r="A260" s="4">
        <v>1</v>
      </c>
      <c r="B260" s="85">
        <v>568</v>
      </c>
      <c r="C260" s="91">
        <v>0</v>
      </c>
      <c r="D260" s="50" t="s">
        <v>32</v>
      </c>
      <c r="E260" s="5">
        <v>11666</v>
      </c>
      <c r="F260" s="51" t="s">
        <v>32</v>
      </c>
      <c r="G260" s="5" t="s">
        <v>32</v>
      </c>
      <c r="H260" s="51">
        <v>10904</v>
      </c>
      <c r="I260" s="5">
        <v>24830</v>
      </c>
      <c r="J260" s="51">
        <v>37730</v>
      </c>
      <c r="K260" s="5">
        <v>24450</v>
      </c>
      <c r="L260" s="51">
        <v>55900</v>
      </c>
      <c r="M260" s="5">
        <v>47630</v>
      </c>
      <c r="N260" s="51">
        <v>46010</v>
      </c>
      <c r="O260" s="7" t="s">
        <v>32</v>
      </c>
      <c r="Q260" s="65">
        <f t="shared" si="43"/>
        <v>45</v>
      </c>
      <c r="R260" s="36">
        <f t="shared" si="44"/>
        <v>122.55154613980736</v>
      </c>
      <c r="S260" s="36">
        <f t="shared" si="45"/>
        <v>45</v>
      </c>
      <c r="T260" s="36">
        <f t="shared" si="46"/>
        <v>45</v>
      </c>
      <c r="U260" s="36">
        <f t="shared" si="54"/>
        <v>94.067999999999998</v>
      </c>
      <c r="V260" s="36">
        <f t="shared" si="47"/>
        <v>243.16125109773412</v>
      </c>
      <c r="W260" s="36">
        <f t="shared" si="48"/>
        <v>372.16125109773412</v>
      </c>
      <c r="X260" s="36">
        <f t="shared" si="49"/>
        <v>239.36125109773411</v>
      </c>
      <c r="Y260" s="36">
        <f t="shared" si="50"/>
        <v>553.86125109773411</v>
      </c>
      <c r="Z260" s="36">
        <f t="shared" si="51"/>
        <v>471.16125109773412</v>
      </c>
      <c r="AA260" s="36">
        <f t="shared" si="52"/>
        <v>454.96125109773413</v>
      </c>
      <c r="AB260" s="66">
        <f t="shared" si="53"/>
        <v>45</v>
      </c>
      <c r="AC260" s="28">
        <f t="shared" si="55"/>
        <v>2731.2870527262121</v>
      </c>
      <c r="AF260" s="28">
        <f>Q260-'2020 Metered Customers'!Q260</f>
        <v>7</v>
      </c>
      <c r="AG260" s="28">
        <f>R260-'2020 Metered Customers'!R260</f>
        <v>51.187746139807359</v>
      </c>
      <c r="AH260" s="28">
        <f>S260-'2020 Metered Customers'!S260</f>
        <v>7</v>
      </c>
      <c r="AI260" s="28">
        <f>T260-'2020 Metered Customers'!T260</f>
        <v>7</v>
      </c>
      <c r="AJ260" s="28">
        <f>U260-'2020 Metered Customers'!U260</f>
        <v>32.0792</v>
      </c>
      <c r="AK260" s="28">
        <f>V260-'2020 Metered Customers'!V260</f>
        <v>115.19225109773413</v>
      </c>
      <c r="AL260" s="28">
        <f>W260-'2020 Metered Customers'!W260</f>
        <v>158.26735109773415</v>
      </c>
      <c r="AM260" s="28">
        <f>X260-'2020 Metered Customers'!X260</f>
        <v>113.0262510977341</v>
      </c>
      <c r="AN260" s="28">
        <f>Y260-'2020 Metered Customers'!Y260</f>
        <v>204.96425109773418</v>
      </c>
      <c r="AO260" s="28">
        <f>Z260-'2020 Metered Customers'!Z260</f>
        <v>183.71035109773413</v>
      </c>
      <c r="AP260" s="28">
        <f>AA260-'2020 Metered Customers'!AA260</f>
        <v>179.54695109773411</v>
      </c>
      <c r="AQ260" s="28">
        <f>AB260-'2020 Metered Customers'!AB260</f>
        <v>7</v>
      </c>
    </row>
    <row r="261" spans="1:43" ht="15.4" x14ac:dyDescent="0.45">
      <c r="A261" s="4">
        <v>1</v>
      </c>
      <c r="B261" s="85">
        <v>569</v>
      </c>
      <c r="C261" s="91">
        <v>0</v>
      </c>
      <c r="D261" s="50" t="s">
        <v>32</v>
      </c>
      <c r="E261" s="5" t="s">
        <v>32</v>
      </c>
      <c r="F261" s="51" t="s">
        <v>32</v>
      </c>
      <c r="G261" s="5" t="s">
        <v>32</v>
      </c>
      <c r="H261" s="51">
        <v>47420</v>
      </c>
      <c r="I261" s="5">
        <v>480</v>
      </c>
      <c r="J261" s="51">
        <v>2770</v>
      </c>
      <c r="K261" s="5">
        <v>12220</v>
      </c>
      <c r="L261" s="51">
        <v>19740</v>
      </c>
      <c r="M261" s="5">
        <v>15330</v>
      </c>
      <c r="N261" s="51">
        <v>480</v>
      </c>
      <c r="O261" s="7" t="s">
        <v>32</v>
      </c>
      <c r="Q261" s="65">
        <f t="shared" si="43"/>
        <v>45</v>
      </c>
      <c r="R261" s="36">
        <f t="shared" si="44"/>
        <v>45</v>
      </c>
      <c r="S261" s="36">
        <f t="shared" si="45"/>
        <v>45</v>
      </c>
      <c r="T261" s="36">
        <f t="shared" si="46"/>
        <v>45</v>
      </c>
      <c r="U261" s="36">
        <f t="shared" si="54"/>
        <v>342.65686535470763</v>
      </c>
      <c r="V261" s="36">
        <f t="shared" si="47"/>
        <v>47.16</v>
      </c>
      <c r="W261" s="36">
        <f t="shared" si="48"/>
        <v>57.465000000000003</v>
      </c>
      <c r="X261" s="36">
        <f t="shared" si="49"/>
        <v>127.12678714812618</v>
      </c>
      <c r="Y261" s="36">
        <f t="shared" si="50"/>
        <v>192.26125109773412</v>
      </c>
      <c r="Z261" s="36">
        <f t="shared" si="51"/>
        <v>152.81090183381488</v>
      </c>
      <c r="AA261" s="36">
        <f t="shared" si="52"/>
        <v>47.16</v>
      </c>
      <c r="AB261" s="66">
        <f t="shared" si="53"/>
        <v>45</v>
      </c>
      <c r="AC261" s="28">
        <f t="shared" si="55"/>
        <v>1191.6408054343829</v>
      </c>
      <c r="AF261" s="28">
        <f>Q261-'2020 Metered Customers'!Q261</f>
        <v>7</v>
      </c>
      <c r="AG261" s="28">
        <f>R261-'2020 Metered Customers'!R261</f>
        <v>7</v>
      </c>
      <c r="AH261" s="28">
        <f>S261-'2020 Metered Customers'!S261</f>
        <v>7</v>
      </c>
      <c r="AI261" s="28">
        <f>T261-'2020 Metered Customers'!T261</f>
        <v>7</v>
      </c>
      <c r="AJ261" s="28">
        <f>U261-'2020 Metered Customers'!U261</f>
        <v>184.75086535470763</v>
      </c>
      <c r="AK261" s="28">
        <f>V261-'2020 Metered Customers'!V261</f>
        <v>8.1039999999999992</v>
      </c>
      <c r="AL261" s="28">
        <f>W261-'2020 Metered Customers'!W261</f>
        <v>13.371000000000002</v>
      </c>
      <c r="AM261" s="28">
        <f>X261-'2020 Metered Customers'!X261</f>
        <v>53.380787148126188</v>
      </c>
      <c r="AN261" s="28">
        <f>Y261-'2020 Metered Customers'!Y261</f>
        <v>86.179251097734124</v>
      </c>
      <c r="AO261" s="28">
        <f>Z261-'2020 Metered Customers'!Z261</f>
        <v>65.691901833814882</v>
      </c>
      <c r="AP261" s="28">
        <f>AA261-'2020 Metered Customers'!AA261</f>
        <v>8.1039999999999992</v>
      </c>
      <c r="AQ261" s="28">
        <f>AB261-'2020 Metered Customers'!AB261</f>
        <v>7</v>
      </c>
    </row>
    <row r="262" spans="1:43" ht="15.4" x14ac:dyDescent="0.45">
      <c r="A262" s="4">
        <v>1</v>
      </c>
      <c r="B262" s="85">
        <v>570</v>
      </c>
      <c r="C262" s="91">
        <v>0</v>
      </c>
      <c r="D262" s="50" t="s">
        <v>32</v>
      </c>
      <c r="E262" s="5" t="s">
        <v>32</v>
      </c>
      <c r="F262" s="79" t="s">
        <v>32</v>
      </c>
      <c r="G262" s="5" t="s">
        <v>32</v>
      </c>
      <c r="H262" s="79">
        <v>36170</v>
      </c>
      <c r="I262" s="5">
        <v>38170</v>
      </c>
      <c r="J262" s="79">
        <v>80690</v>
      </c>
      <c r="K262" s="5">
        <v>40440</v>
      </c>
      <c r="L262" s="79">
        <v>89810</v>
      </c>
      <c r="M262" s="5">
        <v>48630</v>
      </c>
      <c r="N262" s="79">
        <v>7150</v>
      </c>
      <c r="O262" s="7" t="s">
        <v>32</v>
      </c>
      <c r="Q262" s="65">
        <f t="shared" si="43"/>
        <v>45</v>
      </c>
      <c r="R262" s="36">
        <f t="shared" si="44"/>
        <v>45</v>
      </c>
      <c r="S262" s="36">
        <f t="shared" si="45"/>
        <v>45</v>
      </c>
      <c r="T262" s="36">
        <f t="shared" si="46"/>
        <v>45</v>
      </c>
      <c r="U262" s="36">
        <f t="shared" si="54"/>
        <v>249.74809036628386</v>
      </c>
      <c r="V262" s="36">
        <f t="shared" si="47"/>
        <v>376.56125109773416</v>
      </c>
      <c r="W262" s="36">
        <f t="shared" si="48"/>
        <v>801.76125109773409</v>
      </c>
      <c r="X262" s="36">
        <f t="shared" si="49"/>
        <v>399.26125109773409</v>
      </c>
      <c r="Y262" s="36">
        <f t="shared" si="50"/>
        <v>892.96125109773413</v>
      </c>
      <c r="Z262" s="36">
        <f t="shared" si="51"/>
        <v>481.16125109773412</v>
      </c>
      <c r="AA262" s="36">
        <f t="shared" si="52"/>
        <v>85.255899220009866</v>
      </c>
      <c r="AB262" s="66">
        <f t="shared" si="53"/>
        <v>45</v>
      </c>
      <c r="AC262" s="28">
        <f t="shared" si="55"/>
        <v>3511.7102450749644</v>
      </c>
      <c r="AF262" s="28">
        <f>Q262-'2020 Metered Customers'!Q262</f>
        <v>7</v>
      </c>
      <c r="AG262" s="28">
        <f>R262-'2020 Metered Customers'!R262</f>
        <v>7</v>
      </c>
      <c r="AH262" s="28">
        <f>S262-'2020 Metered Customers'!S262</f>
        <v>7</v>
      </c>
      <c r="AI262" s="28">
        <f>T262-'2020 Metered Customers'!T262</f>
        <v>7</v>
      </c>
      <c r="AJ262" s="28">
        <f>U262-'2020 Metered Customers'!U262</f>
        <v>132.17409036628385</v>
      </c>
      <c r="AK262" s="28">
        <f>V262-'2020 Metered Customers'!V262</f>
        <v>159.39815109773417</v>
      </c>
      <c r="AL262" s="28">
        <f>W262-'2020 Metered Customers'!W262</f>
        <v>268.67455109773414</v>
      </c>
      <c r="AM262" s="28">
        <f>X262-'2020 Metered Customers'!X262</f>
        <v>165.23205109773409</v>
      </c>
      <c r="AN262" s="28">
        <f>Y262-'2020 Metered Customers'!Y262</f>
        <v>292.11295109773414</v>
      </c>
      <c r="AO262" s="28">
        <f>Z262-'2020 Metered Customers'!Z262</f>
        <v>186.28035109773413</v>
      </c>
      <c r="AP262" s="28">
        <f>AA262-'2020 Metered Customers'!AA262</f>
        <v>31.525899220009862</v>
      </c>
      <c r="AQ262" s="28">
        <f>AB262-'2020 Metered Customers'!AB262</f>
        <v>7</v>
      </c>
    </row>
    <row r="263" spans="1:43" ht="15.4" x14ac:dyDescent="0.45">
      <c r="A263" s="4">
        <v>1</v>
      </c>
      <c r="B263" s="85">
        <v>571</v>
      </c>
      <c r="C263" s="91">
        <v>0</v>
      </c>
      <c r="D263" s="50" t="s">
        <v>32</v>
      </c>
      <c r="E263" s="5" t="s">
        <v>32</v>
      </c>
      <c r="F263" s="79" t="s">
        <v>32</v>
      </c>
      <c r="G263" s="5" t="s">
        <v>32</v>
      </c>
      <c r="H263" s="79">
        <v>9830</v>
      </c>
      <c r="I263" s="5">
        <v>11640</v>
      </c>
      <c r="J263" s="79">
        <v>29400</v>
      </c>
      <c r="K263" s="5">
        <v>23850</v>
      </c>
      <c r="L263" s="79">
        <v>32760</v>
      </c>
      <c r="M263" s="5">
        <v>9060</v>
      </c>
      <c r="N263" s="79">
        <v>820</v>
      </c>
      <c r="O263" s="7" t="s">
        <v>32</v>
      </c>
      <c r="Q263" s="65">
        <f t="shared" ref="Q263:Q326" si="56">IFERROR($AE$6+IF(D263&gt;$AF$6, $AF$6/1000*$AG$6,D263/1000*$AG$6)+IF(IF(D263&gt;$AH$6,($AH$6-$AF$6)/1000*$AI$6,(D263-$AF$6)/1000*$AI$6)&lt;0,0,IF(D263&gt;$AH$6,($AH$6-$AF$6)/1000*$AI$6,(D263-$AF$6)/1000*$AI$6))+IF(D263&gt;$AH$6,(D263-$AH$6)/1000*$AK$6,0),$AE$6)</f>
        <v>45</v>
      </c>
      <c r="R263" s="36">
        <f t="shared" ref="R263:R326" si="57">IFERROR($AE$6+IF(E263&gt;$AF$6, $AF$6/1000*$AG$6,E263/1000*$AG$6)+IF(IF(E263&gt;$AH$6,($AH$6-$AF$6)/1000*$AI$6,(E263-$AF$6)/1000*$AI$6)&lt;0,0,IF(E263&gt;$AH$6,($AH$6-$AF$6)/1000*$AI$6,(E263-$AF$6)/1000*$AI$6))+IF(E263&gt;$AH$6,(E263-$AH$6)/1000*$AK$6,0),$AE$6)</f>
        <v>45</v>
      </c>
      <c r="S263" s="36">
        <f t="shared" ref="S263:S326" si="58">IFERROR($AE$6+IF(F263&gt;$AF$6, $AF$6/1000*$AG$6,F263/1000*$AG$6)+IF(IF(F263&gt;$AH$6,($AH$6-$AF$6)/1000*$AI$6,(F263-$AF$6)/1000*$AI$6)&lt;0,0,IF(F263&gt;$AH$6,($AH$6-$AF$6)/1000*$AI$6,(F263-$AF$6)/1000*$AI$6))+IF(F263&gt;$AH$6,(F263-$AH$6)/1000*$AK$6,0),$AE$6)</f>
        <v>45</v>
      </c>
      <c r="T263" s="36">
        <f t="shared" ref="T263:T326" si="59">IFERROR($AE$6+IF(G263&gt;$AF$6, $AF$6/1000*$AG$6,G263/1000*$AG$6)+IF(IF(G263&gt;$AH$6,($AH$6-$AF$6)/1000*$AI$6,(G263-$AF$6)/1000*$AI$6)&lt;0,0,IF(G263&gt;$AH$6,($AH$6-$AF$6)/1000*$AI$6,(G263-$AF$6)/1000*$AI$6))+IF(G263&gt;$AH$6,(G263-$AH$6)/1000*$AK$6,0),$AE$6)</f>
        <v>45</v>
      </c>
      <c r="U263" s="36">
        <f t="shared" si="54"/>
        <v>89.234999999999999</v>
      </c>
      <c r="V263" s="36">
        <f t="shared" ref="V263:V326" si="60">IFERROR($AE$6+IF(I263&gt;$AF$6, $AF$6/1000*$AG$6,I263/1000*$AG$6)+IF(IF(I263&gt;$AH$6,($AH$6-$AF$6)/1000*$AI$6,(I263-$AF$6)/1000*$AI$6)&lt;0,0,IF(I263&gt;$AH$6,($AH$6-$AF$6)/1000*$AI$6,(I263-$AF$6)/1000*$AI$6))+IF(I263&gt;$AH$6,(I263-$AH$6)/1000*$AK$6,0),$AE$6)</f>
        <v>122.33682363761189</v>
      </c>
      <c r="W263" s="36">
        <f t="shared" ref="W263:W326" si="61">IFERROR($AE$6+IF(J263&gt;$AF$6, $AF$6/1000*$AG$6,J263/1000*$AG$6)+IF(IF(J263&gt;$AH$6,($AH$6-$AF$6)/1000*$AI$6,(J263-$AF$6)/1000*$AI$6)&lt;0,0,IF(J263&gt;$AH$6,($AH$6-$AF$6)/1000*$AI$6,(J263-$AF$6)/1000*$AI$6))+IF(J263&gt;$AH$6,(J263-$AH$6)/1000*$AK$6,0),$AE$6)</f>
        <v>288.86125109773411</v>
      </c>
      <c r="X263" s="36">
        <f t="shared" ref="X263:X326" si="62">IFERROR($AE$6+IF(K263&gt;$AF$6, $AF$6/1000*$AG$6,K263/1000*$AG$6)+IF(IF(K263&gt;$AH$6,($AH$6-$AF$6)/1000*$AI$6,(K263-$AF$6)/1000*$AI$6)&lt;0,0,IF(K263&gt;$AH$6,($AH$6-$AF$6)/1000*$AI$6,(K263-$AF$6)/1000*$AI$6))+IF(K263&gt;$AH$6,(K263-$AH$6)/1000*$AK$6,0),$AE$6)</f>
        <v>233.36125109773411</v>
      </c>
      <c r="Y263" s="36">
        <f t="shared" ref="Y263:Y326" si="63">IFERROR($AE$6+IF(L263&gt;$AF$6, $AF$6/1000*$AG$6,L263/1000*$AG$6)+IF(IF(L263&gt;$AH$6,($AH$6-$AF$6)/1000*$AI$6,(L263-$AF$6)/1000*$AI$6)&lt;0,0,IF(L263&gt;$AH$6,($AH$6-$AF$6)/1000*$AI$6,(L263-$AF$6)/1000*$AI$6))+IF(L263&gt;$AH$6,(L263-$AH$6)/1000*$AK$6,0),$AE$6)</f>
        <v>322.46125109773413</v>
      </c>
      <c r="Z263" s="36">
        <f t="shared" ref="Z263:Z326" si="64">IFERROR($AE$6+IF(M263&gt;$AF$6, $AF$6/1000*$AG$6,M263/1000*$AG$6)+IF(IF(M263&gt;$AH$6,($AH$6-$AF$6)/1000*$AI$6,(M263-$AF$6)/1000*$AI$6)&lt;0,0,IF(M263&gt;$AH$6,($AH$6-$AF$6)/1000*$AI$6,(M263-$AF$6)/1000*$AI$6))+IF(M263&gt;$AH$6,(M263-$AH$6)/1000*$AK$6,0),$AE$6)</f>
        <v>101.02974457360004</v>
      </c>
      <c r="AA263" s="36">
        <f t="shared" ref="AA263:AA326" si="65">IFERROR($AE$6+IF(N263&gt;$AF$6, $AF$6/1000*$AG$6,N263/1000*$AG$6)+IF(IF(N263&gt;$AH$6,($AH$6-$AF$6)/1000*$AI$6,(N263-$AF$6)/1000*$AI$6)&lt;0,0,IF(N263&gt;$AH$6,($AH$6-$AF$6)/1000*$AI$6,(N263-$AF$6)/1000*$AI$6))+IF(N263&gt;$AH$6,(N263-$AH$6)/1000*$AK$6,0),$AE$6)</f>
        <v>48.69</v>
      </c>
      <c r="AB263" s="66">
        <f t="shared" ref="AB263:AB326" si="66">IFERROR($AE$6+IF(O263&gt;$AF$6, $AF$6/1000*$AG$6,O263/1000*$AG$6)+IF(IF(O263&gt;$AH$6,($AH$6-$AF$6)/1000*$AI$6,(O263-$AF$6)/1000*$AI$6)&lt;0,0,IF(O263&gt;$AH$6,($AH$6-$AF$6)/1000*$AI$6,(O263-$AF$6)/1000*$AI$6))+IF(O263&gt;$AH$6,(O263-$AH$6)/1000*$AK$6,0),$AE$6)</f>
        <v>45</v>
      </c>
      <c r="AC263" s="28">
        <f t="shared" si="55"/>
        <v>1430.9753215044143</v>
      </c>
      <c r="AF263" s="28">
        <f>Q263-'2020 Metered Customers'!Q263</f>
        <v>7</v>
      </c>
      <c r="AG263" s="28">
        <f>R263-'2020 Metered Customers'!R263</f>
        <v>7</v>
      </c>
      <c r="AH263" s="28">
        <f>S263-'2020 Metered Customers'!S263</f>
        <v>7</v>
      </c>
      <c r="AI263" s="28">
        <f>T263-'2020 Metered Customers'!T263</f>
        <v>7</v>
      </c>
      <c r="AJ263" s="28">
        <f>U263-'2020 Metered Customers'!U263</f>
        <v>29.608999999999995</v>
      </c>
      <c r="AK263" s="28">
        <f>V263-'2020 Metered Customers'!V263</f>
        <v>51.08482363761189</v>
      </c>
      <c r="AL263" s="28">
        <f>W263-'2020 Metered Customers'!W263</f>
        <v>136.85925109773413</v>
      </c>
      <c r="AM263" s="28">
        <f>X263-'2020 Metered Customers'!X263</f>
        <v>109.60625109773412</v>
      </c>
      <c r="AN263" s="28">
        <f>Y263-'2020 Metered Customers'!Y263</f>
        <v>145.49445109773416</v>
      </c>
      <c r="AO263" s="28">
        <f>Z263-'2020 Metered Customers'!Z263</f>
        <v>40.87174457360004</v>
      </c>
      <c r="AP263" s="28">
        <f>AA263-'2020 Metered Customers'!AA263</f>
        <v>8.8859999999999957</v>
      </c>
      <c r="AQ263" s="28">
        <f>AB263-'2020 Metered Customers'!AB263</f>
        <v>7</v>
      </c>
    </row>
    <row r="264" spans="1:43" ht="15.4" x14ac:dyDescent="0.45">
      <c r="A264" s="4">
        <v>1</v>
      </c>
      <c r="B264" s="85">
        <v>572</v>
      </c>
      <c r="C264" s="91">
        <v>0</v>
      </c>
      <c r="D264" s="50" t="s">
        <v>32</v>
      </c>
      <c r="E264" s="5" t="s">
        <v>32</v>
      </c>
      <c r="F264" s="79" t="s">
        <v>32</v>
      </c>
      <c r="G264" s="5" t="s">
        <v>32</v>
      </c>
      <c r="H264" s="79">
        <v>6390</v>
      </c>
      <c r="I264" s="5">
        <v>2000</v>
      </c>
      <c r="J264" s="79">
        <v>3400</v>
      </c>
      <c r="K264" s="5">
        <v>3800</v>
      </c>
      <c r="L264" s="79">
        <v>3260</v>
      </c>
      <c r="M264" s="5">
        <v>2310</v>
      </c>
      <c r="N264" s="79">
        <v>570</v>
      </c>
      <c r="O264" s="7" t="s">
        <v>32</v>
      </c>
      <c r="Q264" s="65">
        <f t="shared" si="56"/>
        <v>45</v>
      </c>
      <c r="R264" s="36">
        <f t="shared" si="57"/>
        <v>45</v>
      </c>
      <c r="S264" s="36">
        <f t="shared" si="58"/>
        <v>45</v>
      </c>
      <c r="T264" s="36">
        <f t="shared" si="59"/>
        <v>45</v>
      </c>
      <c r="U264" s="36">
        <f t="shared" ref="U264:U327" si="67">IFERROR($AE$6+IF(H264&gt;$AF$6*5, $AF$6*5/1000*$AG$6,H264/1000*$AG$6)+IF(IF(H264&gt;$AH$6*5,(($AH$6*5)-($AF$6*5))/1000*$AI$6,(H264-$AF$6*5)/1000*$AI$6)&lt;0,0,IF(H264&gt;$AH$6*5,(($AH$6*5)-($AF$6*5))/1000*$AI$6,(H264-$AF$6*5)/1000*$AI$6))+IF(H264&gt;$AH$6*5,(H264-$AH$6*5)/1000*$AK$6,0),$AE$6)</f>
        <v>73.754999999999995</v>
      </c>
      <c r="V264" s="36">
        <f t="shared" si="60"/>
        <v>54</v>
      </c>
      <c r="W264" s="36">
        <f t="shared" si="61"/>
        <v>60.3</v>
      </c>
      <c r="X264" s="36">
        <f t="shared" si="62"/>
        <v>62.099999999999994</v>
      </c>
      <c r="Y264" s="36">
        <f t="shared" si="63"/>
        <v>59.67</v>
      </c>
      <c r="Z264" s="36">
        <f t="shared" si="64"/>
        <v>55.394999999999996</v>
      </c>
      <c r="AA264" s="36">
        <f t="shared" si="65"/>
        <v>47.564999999999998</v>
      </c>
      <c r="AB264" s="66">
        <f t="shared" si="66"/>
        <v>45</v>
      </c>
      <c r="AC264" s="28">
        <f t="shared" ref="AC264:AC327" si="68">SUM(Q264:AB264)</f>
        <v>637.78500000000008</v>
      </c>
      <c r="AF264" s="28">
        <f>Q264-'2020 Metered Customers'!Q264</f>
        <v>7</v>
      </c>
      <c r="AG264" s="28">
        <f>R264-'2020 Metered Customers'!R264</f>
        <v>7</v>
      </c>
      <c r="AH264" s="28">
        <f>S264-'2020 Metered Customers'!S264</f>
        <v>7</v>
      </c>
      <c r="AI264" s="28">
        <f>T264-'2020 Metered Customers'!T264</f>
        <v>7</v>
      </c>
      <c r="AJ264" s="28">
        <f>U264-'2020 Metered Customers'!U264</f>
        <v>21.696999999999996</v>
      </c>
      <c r="AK264" s="28">
        <f>V264-'2020 Metered Customers'!V264</f>
        <v>11.600000000000001</v>
      </c>
      <c r="AL264" s="28">
        <f>W264-'2020 Metered Customers'!W264</f>
        <v>14.819999999999993</v>
      </c>
      <c r="AM264" s="28">
        <f>X264-'2020 Metered Customers'!X264</f>
        <v>15.739999999999995</v>
      </c>
      <c r="AN264" s="28">
        <f>Y264-'2020 Metered Customers'!Y264</f>
        <v>14.498000000000005</v>
      </c>
      <c r="AO264" s="28">
        <f>Z264-'2020 Metered Customers'!Z264</f>
        <v>12.312999999999995</v>
      </c>
      <c r="AP264" s="28">
        <f>AA264-'2020 Metered Customers'!AA264</f>
        <v>8.3109999999999999</v>
      </c>
      <c r="AQ264" s="28">
        <f>AB264-'2020 Metered Customers'!AB264</f>
        <v>7</v>
      </c>
    </row>
    <row r="265" spans="1:43" ht="15.4" x14ac:dyDescent="0.45">
      <c r="A265" s="4">
        <v>1</v>
      </c>
      <c r="B265" s="85">
        <v>573</v>
      </c>
      <c r="C265" s="91">
        <v>0</v>
      </c>
      <c r="D265" s="50" t="s">
        <v>32</v>
      </c>
      <c r="E265" s="5" t="s">
        <v>32</v>
      </c>
      <c r="F265" s="79" t="s">
        <v>32</v>
      </c>
      <c r="G265" s="5" t="s">
        <v>32</v>
      </c>
      <c r="H265" s="79">
        <v>6650</v>
      </c>
      <c r="I265" s="5">
        <v>10540</v>
      </c>
      <c r="J265" s="79">
        <v>13550</v>
      </c>
      <c r="K265" s="5">
        <v>42140</v>
      </c>
      <c r="L265" s="79">
        <v>8940</v>
      </c>
      <c r="M265" s="5">
        <v>35440</v>
      </c>
      <c r="N265" s="79">
        <v>11730</v>
      </c>
      <c r="O265" s="7" t="s">
        <v>32</v>
      </c>
      <c r="Q265" s="65">
        <f t="shared" si="56"/>
        <v>45</v>
      </c>
      <c r="R265" s="36">
        <f t="shared" si="57"/>
        <v>45</v>
      </c>
      <c r="S265" s="36">
        <f t="shared" si="58"/>
        <v>45</v>
      </c>
      <c r="T265" s="36">
        <f t="shared" si="59"/>
        <v>45</v>
      </c>
      <c r="U265" s="36">
        <f t="shared" si="67"/>
        <v>74.924999999999997</v>
      </c>
      <c r="V265" s="36">
        <f t="shared" si="60"/>
        <v>113.25241008318824</v>
      </c>
      <c r="W265" s="36">
        <f t="shared" si="61"/>
        <v>138.11066899120206</v>
      </c>
      <c r="X265" s="36">
        <f t="shared" si="62"/>
        <v>416.26125109773409</v>
      </c>
      <c r="Y265" s="36">
        <f t="shared" si="63"/>
        <v>100.03871764039019</v>
      </c>
      <c r="Z265" s="36">
        <f t="shared" si="64"/>
        <v>349.26125109773409</v>
      </c>
      <c r="AA265" s="36">
        <f t="shared" si="65"/>
        <v>123.08009383751929</v>
      </c>
      <c r="AB265" s="66">
        <f t="shared" si="66"/>
        <v>45</v>
      </c>
      <c r="AC265" s="28">
        <f t="shared" si="68"/>
        <v>1539.9293927477681</v>
      </c>
      <c r="AF265" s="28">
        <f>Q265-'2020 Metered Customers'!Q265</f>
        <v>7</v>
      </c>
      <c r="AG265" s="28">
        <f>R265-'2020 Metered Customers'!R265</f>
        <v>7</v>
      </c>
      <c r="AH265" s="28">
        <f>S265-'2020 Metered Customers'!S265</f>
        <v>7</v>
      </c>
      <c r="AI265" s="28">
        <f>T265-'2020 Metered Customers'!T265</f>
        <v>7</v>
      </c>
      <c r="AJ265" s="28">
        <f>U265-'2020 Metered Customers'!U265</f>
        <v>22.294999999999995</v>
      </c>
      <c r="AK265" s="28">
        <f>V265-'2020 Metered Customers'!V265</f>
        <v>46.730410083188232</v>
      </c>
      <c r="AL265" s="28">
        <f>W265-'2020 Metered Customers'!W265</f>
        <v>58.645668991202058</v>
      </c>
      <c r="AM265" s="28">
        <f>X265-'2020 Metered Customers'!X265</f>
        <v>169.60105109773411</v>
      </c>
      <c r="AN265" s="28">
        <f>Y265-'2020 Metered Customers'!Y265</f>
        <v>40.396717640390186</v>
      </c>
      <c r="AO265" s="28">
        <f>Z265-'2020 Metered Customers'!Z265</f>
        <v>152.38205109773409</v>
      </c>
      <c r="AP265" s="28">
        <f>AA265-'2020 Metered Customers'!AA265</f>
        <v>51.44109383751929</v>
      </c>
      <c r="AQ265" s="28">
        <f>AB265-'2020 Metered Customers'!AB265</f>
        <v>7</v>
      </c>
    </row>
    <row r="266" spans="1:43" ht="15.4" x14ac:dyDescent="0.45">
      <c r="A266" s="4">
        <v>1</v>
      </c>
      <c r="B266" s="85">
        <v>574</v>
      </c>
      <c r="C266" s="91">
        <v>0</v>
      </c>
      <c r="D266" s="50" t="s">
        <v>32</v>
      </c>
      <c r="E266" s="5" t="s">
        <v>32</v>
      </c>
      <c r="F266" s="79" t="s">
        <v>32</v>
      </c>
      <c r="G266" s="5" t="s">
        <v>32</v>
      </c>
      <c r="H266" s="79">
        <v>14440</v>
      </c>
      <c r="I266" s="5">
        <v>10470</v>
      </c>
      <c r="J266" s="79">
        <v>10530</v>
      </c>
      <c r="K266" s="5">
        <v>9000</v>
      </c>
      <c r="L266" s="79">
        <v>10780</v>
      </c>
      <c r="M266" s="5">
        <v>10590</v>
      </c>
      <c r="N266" s="79">
        <v>2900</v>
      </c>
      <c r="O266" s="7" t="s">
        <v>32</v>
      </c>
      <c r="Q266" s="65">
        <f t="shared" si="56"/>
        <v>45</v>
      </c>
      <c r="R266" s="36">
        <f t="shared" si="57"/>
        <v>45</v>
      </c>
      <c r="S266" s="36">
        <f t="shared" si="58"/>
        <v>45</v>
      </c>
      <c r="T266" s="36">
        <f t="shared" si="59"/>
        <v>45</v>
      </c>
      <c r="U266" s="36">
        <f t="shared" si="67"/>
        <v>109.98</v>
      </c>
      <c r="V266" s="36">
        <f t="shared" si="60"/>
        <v>112.67431103881582</v>
      </c>
      <c r="W266" s="36">
        <f t="shared" si="61"/>
        <v>113.16982450542075</v>
      </c>
      <c r="X266" s="36">
        <f t="shared" si="62"/>
        <v>100.53423110699512</v>
      </c>
      <c r="Y266" s="36">
        <f t="shared" si="63"/>
        <v>115.23446394960794</v>
      </c>
      <c r="Z266" s="36">
        <f t="shared" si="64"/>
        <v>113.66533797202567</v>
      </c>
      <c r="AA266" s="36">
        <f t="shared" si="65"/>
        <v>58.05</v>
      </c>
      <c r="AB266" s="66">
        <f t="shared" si="66"/>
        <v>45</v>
      </c>
      <c r="AC266" s="28">
        <f t="shared" si="68"/>
        <v>948.30816857286527</v>
      </c>
      <c r="AF266" s="28">
        <f>Q266-'2020 Metered Customers'!Q266</f>
        <v>7</v>
      </c>
      <c r="AG266" s="28">
        <f>R266-'2020 Metered Customers'!R266</f>
        <v>7</v>
      </c>
      <c r="AH266" s="28">
        <f>S266-'2020 Metered Customers'!S266</f>
        <v>7</v>
      </c>
      <c r="AI266" s="28">
        <f>T266-'2020 Metered Customers'!T266</f>
        <v>7</v>
      </c>
      <c r="AJ266" s="28">
        <f>U266-'2020 Metered Customers'!U266</f>
        <v>40.212000000000003</v>
      </c>
      <c r="AK266" s="28">
        <f>V266-'2020 Metered Customers'!V266</f>
        <v>46.453311038815812</v>
      </c>
      <c r="AL266" s="28">
        <f>W266-'2020 Metered Customers'!W266</f>
        <v>46.69082450542075</v>
      </c>
      <c r="AM266" s="28">
        <f>X266-'2020 Metered Customers'!X266</f>
        <v>40.634231106995124</v>
      </c>
      <c r="AN266" s="28">
        <f>Y266-'2020 Metered Customers'!Y266</f>
        <v>47.68046394960794</v>
      </c>
      <c r="AO266" s="28">
        <f>Z266-'2020 Metered Customers'!Z266</f>
        <v>46.928337972025673</v>
      </c>
      <c r="AP266" s="28">
        <f>AA266-'2020 Metered Customers'!AA266</f>
        <v>13.669999999999995</v>
      </c>
      <c r="AQ266" s="28">
        <f>AB266-'2020 Metered Customers'!AB266</f>
        <v>7</v>
      </c>
    </row>
    <row r="267" spans="1:43" ht="15.4" x14ac:dyDescent="0.45">
      <c r="A267" s="4">
        <v>1</v>
      </c>
      <c r="B267" s="85">
        <v>575</v>
      </c>
      <c r="C267" s="91">
        <v>0</v>
      </c>
      <c r="D267" s="50" t="s">
        <v>32</v>
      </c>
      <c r="E267" s="5" t="s">
        <v>32</v>
      </c>
      <c r="F267" s="79" t="s">
        <v>32</v>
      </c>
      <c r="G267" s="5" t="s">
        <v>32</v>
      </c>
      <c r="H267" s="79">
        <v>7240</v>
      </c>
      <c r="I267" s="5">
        <v>10340</v>
      </c>
      <c r="J267" s="79">
        <v>11960</v>
      </c>
      <c r="K267" s="5">
        <v>12700</v>
      </c>
      <c r="L267" s="79">
        <v>15680</v>
      </c>
      <c r="M267" s="5">
        <v>16990</v>
      </c>
      <c r="N267" s="79">
        <v>420</v>
      </c>
      <c r="O267" s="7" t="s">
        <v>32</v>
      </c>
      <c r="Q267" s="65">
        <f t="shared" si="56"/>
        <v>45</v>
      </c>
      <c r="R267" s="36">
        <f t="shared" si="57"/>
        <v>45</v>
      </c>
      <c r="S267" s="36">
        <f t="shared" si="58"/>
        <v>45</v>
      </c>
      <c r="T267" s="36">
        <f t="shared" si="59"/>
        <v>45</v>
      </c>
      <c r="U267" s="36">
        <f t="shared" si="67"/>
        <v>77.58</v>
      </c>
      <c r="V267" s="36">
        <f t="shared" si="60"/>
        <v>111.60069852783847</v>
      </c>
      <c r="W267" s="36">
        <f t="shared" si="61"/>
        <v>124.9795621261715</v>
      </c>
      <c r="X267" s="36">
        <f t="shared" si="62"/>
        <v>131.09089488096561</v>
      </c>
      <c r="Y267" s="36">
        <f t="shared" si="63"/>
        <v>155.70139705567695</v>
      </c>
      <c r="Z267" s="36">
        <f t="shared" si="64"/>
        <v>166.52010774321786</v>
      </c>
      <c r="AA267" s="36">
        <f t="shared" si="65"/>
        <v>46.89</v>
      </c>
      <c r="AB267" s="66">
        <f t="shared" si="66"/>
        <v>45</v>
      </c>
      <c r="AC267" s="28">
        <f t="shared" si="68"/>
        <v>1039.3626603338703</v>
      </c>
      <c r="AF267" s="28">
        <f>Q267-'2020 Metered Customers'!Q267</f>
        <v>7</v>
      </c>
      <c r="AG267" s="28">
        <f>R267-'2020 Metered Customers'!R267</f>
        <v>7</v>
      </c>
      <c r="AH267" s="28">
        <f>S267-'2020 Metered Customers'!S267</f>
        <v>7</v>
      </c>
      <c r="AI267" s="28">
        <f>T267-'2020 Metered Customers'!T267</f>
        <v>7</v>
      </c>
      <c r="AJ267" s="28">
        <f>U267-'2020 Metered Customers'!U267</f>
        <v>23.651999999999994</v>
      </c>
      <c r="AK267" s="28">
        <f>V267-'2020 Metered Customers'!V267</f>
        <v>45.938698527838469</v>
      </c>
      <c r="AL267" s="28">
        <f>W267-'2020 Metered Customers'!W267</f>
        <v>52.351562126171501</v>
      </c>
      <c r="AM267" s="28">
        <f>X267-'2020 Metered Customers'!X267</f>
        <v>55.280894880965604</v>
      </c>
      <c r="AN267" s="28">
        <f>Y267-'2020 Metered Customers'!Y267</f>
        <v>67.077397055676954</v>
      </c>
      <c r="AO267" s="28">
        <f>Z267-'2020 Metered Customers'!Z267</f>
        <v>72.263107743217859</v>
      </c>
      <c r="AP267" s="28">
        <f>AA267-'2020 Metered Customers'!AA267</f>
        <v>7.9660000000000011</v>
      </c>
      <c r="AQ267" s="28">
        <f>AB267-'2020 Metered Customers'!AB267</f>
        <v>7</v>
      </c>
    </row>
    <row r="268" spans="1:43" ht="15.4" x14ac:dyDescent="0.45">
      <c r="A268" s="4">
        <v>1</v>
      </c>
      <c r="B268" s="85">
        <v>576</v>
      </c>
      <c r="C268" s="91">
        <v>0</v>
      </c>
      <c r="D268" s="50" t="s">
        <v>32</v>
      </c>
      <c r="E268" s="5" t="s">
        <v>32</v>
      </c>
      <c r="F268" s="79" t="s">
        <v>32</v>
      </c>
      <c r="G268" s="5" t="s">
        <v>32</v>
      </c>
      <c r="H268" s="79">
        <v>7940</v>
      </c>
      <c r="I268" s="5">
        <v>13790</v>
      </c>
      <c r="J268" s="79">
        <v>14900</v>
      </c>
      <c r="K268" s="5">
        <v>10800</v>
      </c>
      <c r="L268" s="79">
        <v>14730</v>
      </c>
      <c r="M268" s="5">
        <v>13150</v>
      </c>
      <c r="N268" s="79">
        <v>7270</v>
      </c>
      <c r="O268" s="7" t="s">
        <v>32</v>
      </c>
      <c r="Q268" s="65">
        <f t="shared" si="56"/>
        <v>45</v>
      </c>
      <c r="R268" s="36">
        <f t="shared" si="57"/>
        <v>45</v>
      </c>
      <c r="S268" s="36">
        <f t="shared" si="58"/>
        <v>45</v>
      </c>
      <c r="T268" s="36">
        <f t="shared" si="59"/>
        <v>45</v>
      </c>
      <c r="U268" s="36">
        <f t="shared" si="67"/>
        <v>80.73</v>
      </c>
      <c r="V268" s="36">
        <f t="shared" si="60"/>
        <v>140.09272285762177</v>
      </c>
      <c r="W268" s="36">
        <f t="shared" si="61"/>
        <v>149.25972198981293</v>
      </c>
      <c r="X268" s="36">
        <f t="shared" si="62"/>
        <v>115.39963510514292</v>
      </c>
      <c r="Y268" s="36">
        <f t="shared" si="63"/>
        <v>147.85576716776563</v>
      </c>
      <c r="Z268" s="36">
        <f t="shared" si="64"/>
        <v>134.80724588050253</v>
      </c>
      <c r="AA268" s="36">
        <f t="shared" si="65"/>
        <v>86.246926153219732</v>
      </c>
      <c r="AB268" s="66">
        <f t="shared" si="66"/>
        <v>45</v>
      </c>
      <c r="AC268" s="28">
        <f t="shared" si="68"/>
        <v>1079.3920191540656</v>
      </c>
      <c r="AF268" s="28">
        <f>Q268-'2020 Metered Customers'!Q268</f>
        <v>7</v>
      </c>
      <c r="AG268" s="28">
        <f>R268-'2020 Metered Customers'!R268</f>
        <v>7</v>
      </c>
      <c r="AH268" s="28">
        <f>S268-'2020 Metered Customers'!S268</f>
        <v>7</v>
      </c>
      <c r="AI268" s="28">
        <f>T268-'2020 Metered Customers'!T268</f>
        <v>7</v>
      </c>
      <c r="AJ268" s="28">
        <f>U268-'2020 Metered Customers'!U268</f>
        <v>25.262</v>
      </c>
      <c r="AK268" s="28">
        <f>V268-'2020 Metered Customers'!V268</f>
        <v>59.595722857621766</v>
      </c>
      <c r="AL268" s="28">
        <f>W268-'2020 Metered Customers'!W268</f>
        <v>63.989721989812921</v>
      </c>
      <c r="AM268" s="28">
        <f>X268-'2020 Metered Customers'!X268</f>
        <v>47.75963510514292</v>
      </c>
      <c r="AN268" s="28">
        <f>Y268-'2020 Metered Customers'!Y268</f>
        <v>63.316767167765633</v>
      </c>
      <c r="AO268" s="28">
        <f>Z268-'2020 Metered Customers'!Z268</f>
        <v>57.06224588050253</v>
      </c>
      <c r="AP268" s="28">
        <f>AA268-'2020 Metered Customers'!AA268</f>
        <v>32.252926153219732</v>
      </c>
      <c r="AQ268" s="28">
        <f>AB268-'2020 Metered Customers'!AB268</f>
        <v>7</v>
      </c>
    </row>
    <row r="269" spans="1:43" ht="15.4" x14ac:dyDescent="0.45">
      <c r="A269" s="4">
        <v>1</v>
      </c>
      <c r="B269" s="85">
        <v>577</v>
      </c>
      <c r="C269" s="91">
        <v>0</v>
      </c>
      <c r="D269" s="50" t="s">
        <v>32</v>
      </c>
      <c r="E269" s="5" t="s">
        <v>32</v>
      </c>
      <c r="F269" s="79" t="s">
        <v>32</v>
      </c>
      <c r="G269" s="5" t="s">
        <v>32</v>
      </c>
      <c r="H269" s="79">
        <v>40</v>
      </c>
      <c r="I269" s="5">
        <v>30</v>
      </c>
      <c r="J269" s="79">
        <v>150</v>
      </c>
      <c r="K269" s="5" t="s">
        <v>32</v>
      </c>
      <c r="L269" s="79" t="s">
        <v>32</v>
      </c>
      <c r="M269" s="5" t="s">
        <v>32</v>
      </c>
      <c r="N269" s="79" t="s">
        <v>32</v>
      </c>
      <c r="O269" s="7" t="s">
        <v>32</v>
      </c>
      <c r="Q269" s="65">
        <f t="shared" si="56"/>
        <v>45</v>
      </c>
      <c r="R269" s="36">
        <f t="shared" si="57"/>
        <v>45</v>
      </c>
      <c r="S269" s="36">
        <f t="shared" si="58"/>
        <v>45</v>
      </c>
      <c r="T269" s="36">
        <f t="shared" si="59"/>
        <v>45</v>
      </c>
      <c r="U269" s="36">
        <f t="shared" si="67"/>
        <v>45.18</v>
      </c>
      <c r="V269" s="36">
        <f t="shared" si="60"/>
        <v>45.134999999999998</v>
      </c>
      <c r="W269" s="36">
        <f t="shared" si="61"/>
        <v>45.674999999999997</v>
      </c>
      <c r="X269" s="36">
        <f t="shared" si="62"/>
        <v>45</v>
      </c>
      <c r="Y269" s="36">
        <f t="shared" si="63"/>
        <v>45</v>
      </c>
      <c r="Z269" s="36">
        <f t="shared" si="64"/>
        <v>45</v>
      </c>
      <c r="AA269" s="36">
        <f t="shared" si="65"/>
        <v>45</v>
      </c>
      <c r="AB269" s="66">
        <f t="shared" si="66"/>
        <v>45</v>
      </c>
      <c r="AC269" s="28">
        <f t="shared" si="68"/>
        <v>540.99</v>
      </c>
      <c r="AF269" s="28">
        <f>Q269-'2020 Metered Customers'!Q269</f>
        <v>7</v>
      </c>
      <c r="AG269" s="28">
        <f>R269-'2020 Metered Customers'!R269</f>
        <v>7</v>
      </c>
      <c r="AH269" s="28">
        <f>S269-'2020 Metered Customers'!S269</f>
        <v>7</v>
      </c>
      <c r="AI269" s="28">
        <f>T269-'2020 Metered Customers'!T269</f>
        <v>7</v>
      </c>
      <c r="AJ269" s="28">
        <f>U269-'2020 Metered Customers'!U269</f>
        <v>7.0919999999999987</v>
      </c>
      <c r="AK269" s="28">
        <f>V269-'2020 Metered Customers'!V269</f>
        <v>7.0689999999999955</v>
      </c>
      <c r="AL269" s="28">
        <f>W269-'2020 Metered Customers'!W269</f>
        <v>7.3449999999999989</v>
      </c>
      <c r="AM269" s="28">
        <f>X269-'2020 Metered Customers'!X269</f>
        <v>7</v>
      </c>
      <c r="AN269" s="28">
        <f>Y269-'2020 Metered Customers'!Y269</f>
        <v>7</v>
      </c>
      <c r="AO269" s="28">
        <f>Z269-'2020 Metered Customers'!Z269</f>
        <v>7</v>
      </c>
      <c r="AP269" s="28">
        <f>AA269-'2020 Metered Customers'!AA269</f>
        <v>7</v>
      </c>
      <c r="AQ269" s="28">
        <f>AB269-'2020 Metered Customers'!AB269</f>
        <v>7</v>
      </c>
    </row>
    <row r="270" spans="1:43" ht="15.4" x14ac:dyDescent="0.45">
      <c r="A270" s="4">
        <v>1</v>
      </c>
      <c r="B270" s="85">
        <v>578</v>
      </c>
      <c r="C270" s="91">
        <v>0</v>
      </c>
      <c r="D270" s="50" t="s">
        <v>32</v>
      </c>
      <c r="E270" s="5" t="s">
        <v>32</v>
      </c>
      <c r="F270" s="79" t="s">
        <v>32</v>
      </c>
      <c r="G270" s="5" t="s">
        <v>32</v>
      </c>
      <c r="H270" s="79">
        <v>15440</v>
      </c>
      <c r="I270" s="5">
        <v>30850</v>
      </c>
      <c r="J270" s="79">
        <v>31070</v>
      </c>
      <c r="K270" s="5">
        <v>24790</v>
      </c>
      <c r="L270" s="79">
        <v>30240</v>
      </c>
      <c r="M270" s="5">
        <v>35060</v>
      </c>
      <c r="N270" s="79">
        <v>7720</v>
      </c>
      <c r="O270" s="7" t="s">
        <v>32</v>
      </c>
      <c r="Q270" s="65">
        <f t="shared" si="56"/>
        <v>45</v>
      </c>
      <c r="R270" s="36">
        <f t="shared" si="57"/>
        <v>45</v>
      </c>
      <c r="S270" s="36">
        <f t="shared" si="58"/>
        <v>45</v>
      </c>
      <c r="T270" s="36">
        <f t="shared" si="59"/>
        <v>45</v>
      </c>
      <c r="U270" s="36">
        <f t="shared" si="67"/>
        <v>114.48</v>
      </c>
      <c r="V270" s="36">
        <f t="shared" si="60"/>
        <v>303.36125109773411</v>
      </c>
      <c r="W270" s="36">
        <f t="shared" si="61"/>
        <v>305.5612510977341</v>
      </c>
      <c r="X270" s="36">
        <f t="shared" si="62"/>
        <v>242.76125109773412</v>
      </c>
      <c r="Y270" s="36">
        <f t="shared" si="63"/>
        <v>297.26125109773409</v>
      </c>
      <c r="Z270" s="36">
        <f t="shared" si="64"/>
        <v>345.46125109773413</v>
      </c>
      <c r="AA270" s="36">
        <f t="shared" si="65"/>
        <v>89.963277152756675</v>
      </c>
      <c r="AB270" s="66">
        <f t="shared" si="66"/>
        <v>45</v>
      </c>
      <c r="AC270" s="28">
        <f t="shared" si="68"/>
        <v>1923.8495326414272</v>
      </c>
      <c r="AF270" s="28">
        <f>Q270-'2020 Metered Customers'!Q270</f>
        <v>7</v>
      </c>
      <c r="AG270" s="28">
        <f>R270-'2020 Metered Customers'!R270</f>
        <v>7</v>
      </c>
      <c r="AH270" s="28">
        <f>S270-'2020 Metered Customers'!S270</f>
        <v>7</v>
      </c>
      <c r="AI270" s="28">
        <f>T270-'2020 Metered Customers'!T270</f>
        <v>7</v>
      </c>
      <c r="AJ270" s="28">
        <f>U270-'2020 Metered Customers'!U270</f>
        <v>42.512</v>
      </c>
      <c r="AK270" s="28">
        <f>V270-'2020 Metered Customers'!V270</f>
        <v>140.58575109773412</v>
      </c>
      <c r="AL270" s="28">
        <f>W270-'2020 Metered Customers'!W270</f>
        <v>141.1511510977341</v>
      </c>
      <c r="AM270" s="28">
        <f>X270-'2020 Metered Customers'!X270</f>
        <v>114.96425109773412</v>
      </c>
      <c r="AN270" s="28">
        <f>Y270-'2020 Metered Customers'!Y270</f>
        <v>139.01805109773409</v>
      </c>
      <c r="AO270" s="28">
        <f>Z270-'2020 Metered Customers'!Z270</f>
        <v>151.40545109773416</v>
      </c>
      <c r="AP270" s="28">
        <f>AA270-'2020 Metered Customers'!AA270</f>
        <v>34.979277152756673</v>
      </c>
      <c r="AQ270" s="28">
        <f>AB270-'2020 Metered Customers'!AB270</f>
        <v>7</v>
      </c>
    </row>
    <row r="271" spans="1:43" ht="15.4" x14ac:dyDescent="0.45">
      <c r="A271" s="4">
        <v>1</v>
      </c>
      <c r="B271" s="85">
        <v>579</v>
      </c>
      <c r="C271" s="91">
        <v>0</v>
      </c>
      <c r="D271" s="50" t="s">
        <v>32</v>
      </c>
      <c r="E271" s="5" t="s">
        <v>32</v>
      </c>
      <c r="F271" s="79" t="s">
        <v>32</v>
      </c>
      <c r="G271" s="5" t="s">
        <v>32</v>
      </c>
      <c r="H271" s="79">
        <v>12120</v>
      </c>
      <c r="I271" s="5">
        <v>1710</v>
      </c>
      <c r="J271" s="79">
        <v>2820</v>
      </c>
      <c r="K271" s="5">
        <v>4310</v>
      </c>
      <c r="L271" s="79">
        <v>33250</v>
      </c>
      <c r="M271" s="5">
        <v>38750</v>
      </c>
      <c r="N271" s="79">
        <v>1960</v>
      </c>
      <c r="O271" s="7" t="s">
        <v>32</v>
      </c>
      <c r="Q271" s="65">
        <f t="shared" si="56"/>
        <v>45</v>
      </c>
      <c r="R271" s="36">
        <f t="shared" si="57"/>
        <v>45</v>
      </c>
      <c r="S271" s="36">
        <f t="shared" si="58"/>
        <v>45</v>
      </c>
      <c r="T271" s="36">
        <f t="shared" si="59"/>
        <v>45</v>
      </c>
      <c r="U271" s="36">
        <f t="shared" si="67"/>
        <v>99.539999999999992</v>
      </c>
      <c r="V271" s="36">
        <f t="shared" si="60"/>
        <v>52.695</v>
      </c>
      <c r="W271" s="36">
        <f t="shared" si="61"/>
        <v>57.69</v>
      </c>
      <c r="X271" s="36">
        <f t="shared" si="62"/>
        <v>64.394999999999996</v>
      </c>
      <c r="Y271" s="36">
        <f t="shared" si="63"/>
        <v>327.36125109773411</v>
      </c>
      <c r="Z271" s="36">
        <f t="shared" si="64"/>
        <v>382.36125109773411</v>
      </c>
      <c r="AA271" s="36">
        <f t="shared" si="65"/>
        <v>53.82</v>
      </c>
      <c r="AB271" s="66">
        <f t="shared" si="66"/>
        <v>45</v>
      </c>
      <c r="AC271" s="28">
        <f t="shared" si="68"/>
        <v>1262.8625021954681</v>
      </c>
      <c r="AF271" s="28">
        <f>Q271-'2020 Metered Customers'!Q271</f>
        <v>7</v>
      </c>
      <c r="AG271" s="28">
        <f>R271-'2020 Metered Customers'!R271</f>
        <v>7</v>
      </c>
      <c r="AH271" s="28">
        <f>S271-'2020 Metered Customers'!S271</f>
        <v>7</v>
      </c>
      <c r="AI271" s="28">
        <f>T271-'2020 Metered Customers'!T271</f>
        <v>7</v>
      </c>
      <c r="AJ271" s="28">
        <f>U271-'2020 Metered Customers'!U271</f>
        <v>34.875999999999991</v>
      </c>
      <c r="AK271" s="28">
        <f>V271-'2020 Metered Customers'!V271</f>
        <v>10.933</v>
      </c>
      <c r="AL271" s="28">
        <f>W271-'2020 Metered Customers'!W271</f>
        <v>13.485999999999997</v>
      </c>
      <c r="AM271" s="28">
        <f>X271-'2020 Metered Customers'!X271</f>
        <v>16.912999999999997</v>
      </c>
      <c r="AN271" s="28">
        <f>Y271-'2020 Metered Customers'!Y271</f>
        <v>146.75375109773412</v>
      </c>
      <c r="AO271" s="28">
        <f>Z271-'2020 Metered Customers'!Z271</f>
        <v>160.88875109773412</v>
      </c>
      <c r="AP271" s="28">
        <f>AA271-'2020 Metered Customers'!AA271</f>
        <v>11.508000000000003</v>
      </c>
      <c r="AQ271" s="28">
        <f>AB271-'2020 Metered Customers'!AB271</f>
        <v>7</v>
      </c>
    </row>
    <row r="272" spans="1:43" ht="15.4" x14ac:dyDescent="0.45">
      <c r="A272" s="4">
        <v>1</v>
      </c>
      <c r="B272" s="85">
        <v>581</v>
      </c>
      <c r="C272" s="91">
        <v>0</v>
      </c>
      <c r="D272" s="50" t="s">
        <v>32</v>
      </c>
      <c r="E272" s="5" t="s">
        <v>32</v>
      </c>
      <c r="F272" s="79" t="s">
        <v>32</v>
      </c>
      <c r="G272" s="5" t="s">
        <v>32</v>
      </c>
      <c r="H272" s="79">
        <v>30190</v>
      </c>
      <c r="I272" s="5">
        <v>11040</v>
      </c>
      <c r="J272" s="79">
        <v>10870</v>
      </c>
      <c r="K272" s="5">
        <v>11570</v>
      </c>
      <c r="L272" s="79">
        <v>13110</v>
      </c>
      <c r="M272" s="5">
        <v>8020</v>
      </c>
      <c r="N272" s="79">
        <v>5560</v>
      </c>
      <c r="O272" s="7" t="s">
        <v>32</v>
      </c>
      <c r="Q272" s="65">
        <f t="shared" si="56"/>
        <v>45</v>
      </c>
      <c r="R272" s="36">
        <f t="shared" si="57"/>
        <v>45</v>
      </c>
      <c r="S272" s="36">
        <f t="shared" si="58"/>
        <v>45</v>
      </c>
      <c r="T272" s="36">
        <f t="shared" si="59"/>
        <v>45</v>
      </c>
      <c r="U272" s="36">
        <f t="shared" si="67"/>
        <v>200.36191486132617</v>
      </c>
      <c r="V272" s="36">
        <f t="shared" si="60"/>
        <v>117.38168897156262</v>
      </c>
      <c r="W272" s="36">
        <f t="shared" si="61"/>
        <v>115.97773414951533</v>
      </c>
      <c r="X272" s="36">
        <f t="shared" si="62"/>
        <v>121.75872459323948</v>
      </c>
      <c r="Y272" s="36">
        <f t="shared" si="63"/>
        <v>134.47690356943258</v>
      </c>
      <c r="Z272" s="36">
        <f t="shared" si="64"/>
        <v>92.440844485781312</v>
      </c>
      <c r="AA272" s="36">
        <f t="shared" si="65"/>
        <v>72.12479235497932</v>
      </c>
      <c r="AB272" s="66">
        <f t="shared" si="66"/>
        <v>45</v>
      </c>
      <c r="AC272" s="28">
        <f t="shared" si="68"/>
        <v>1079.5226029858368</v>
      </c>
      <c r="AF272" s="28">
        <f>Q272-'2020 Metered Customers'!Q272</f>
        <v>7</v>
      </c>
      <c r="AG272" s="28">
        <f>R272-'2020 Metered Customers'!R272</f>
        <v>7</v>
      </c>
      <c r="AH272" s="28">
        <f>S272-'2020 Metered Customers'!S272</f>
        <v>7</v>
      </c>
      <c r="AI272" s="28">
        <f>T272-'2020 Metered Customers'!T272</f>
        <v>7</v>
      </c>
      <c r="AJ272" s="28">
        <f>U272-'2020 Metered Customers'!U272</f>
        <v>95.943914861326164</v>
      </c>
      <c r="AK272" s="28">
        <f>V272-'2020 Metered Customers'!V272</f>
        <v>48.709688971562628</v>
      </c>
      <c r="AL272" s="28">
        <f>W272-'2020 Metered Customers'!W272</f>
        <v>48.036734149515325</v>
      </c>
      <c r="AM272" s="28">
        <f>X272-'2020 Metered Customers'!X272</f>
        <v>50.807724593239485</v>
      </c>
      <c r="AN272" s="28">
        <f>Y272-'2020 Metered Customers'!Y272</f>
        <v>56.903903569432572</v>
      </c>
      <c r="AO272" s="28">
        <f>Z272-'2020 Metered Customers'!Z272</f>
        <v>36.754844485781312</v>
      </c>
      <c r="AP272" s="28">
        <f>AA272-'2020 Metered Customers'!AA272</f>
        <v>21.892792354979321</v>
      </c>
      <c r="AQ272" s="28">
        <f>AB272-'2020 Metered Customers'!AB272</f>
        <v>7</v>
      </c>
    </row>
    <row r="273" spans="1:43" ht="15.4" x14ac:dyDescent="0.45">
      <c r="A273" s="4">
        <v>1</v>
      </c>
      <c r="B273" s="85">
        <v>582</v>
      </c>
      <c r="C273" s="91">
        <v>0</v>
      </c>
      <c r="D273" s="50" t="s">
        <v>32</v>
      </c>
      <c r="E273" s="5" t="s">
        <v>32</v>
      </c>
      <c r="F273" s="79" t="s">
        <v>32</v>
      </c>
      <c r="G273" s="5" t="s">
        <v>32</v>
      </c>
      <c r="H273" s="79">
        <v>16310</v>
      </c>
      <c r="I273" s="5">
        <v>26230</v>
      </c>
      <c r="J273" s="79">
        <v>27760</v>
      </c>
      <c r="K273" s="5">
        <v>36240</v>
      </c>
      <c r="L273" s="79">
        <v>45970</v>
      </c>
      <c r="M273" s="5">
        <v>50100</v>
      </c>
      <c r="N273" s="79">
        <v>34490</v>
      </c>
      <c r="O273" s="7" t="s">
        <v>32</v>
      </c>
      <c r="Q273" s="65">
        <f t="shared" si="56"/>
        <v>45</v>
      </c>
      <c r="R273" s="36">
        <f t="shared" si="57"/>
        <v>45</v>
      </c>
      <c r="S273" s="36">
        <f t="shared" si="58"/>
        <v>45</v>
      </c>
      <c r="T273" s="36">
        <f t="shared" si="59"/>
        <v>45</v>
      </c>
      <c r="U273" s="36">
        <f t="shared" si="67"/>
        <v>118.395</v>
      </c>
      <c r="V273" s="36">
        <f t="shared" si="60"/>
        <v>257.16125109773412</v>
      </c>
      <c r="W273" s="36">
        <f t="shared" si="61"/>
        <v>272.46125109773413</v>
      </c>
      <c r="X273" s="36">
        <f t="shared" si="62"/>
        <v>357.26125109773409</v>
      </c>
      <c r="Y273" s="36">
        <f t="shared" si="63"/>
        <v>454.5612510977341</v>
      </c>
      <c r="Z273" s="36">
        <f t="shared" si="64"/>
        <v>495.86125109773411</v>
      </c>
      <c r="AA273" s="36">
        <f t="shared" si="65"/>
        <v>339.76125109773409</v>
      </c>
      <c r="AB273" s="66">
        <f t="shared" si="66"/>
        <v>45</v>
      </c>
      <c r="AC273" s="28">
        <f t="shared" si="68"/>
        <v>2520.4625065864047</v>
      </c>
      <c r="AF273" s="28">
        <f>Q273-'2020 Metered Customers'!Q273</f>
        <v>7</v>
      </c>
      <c r="AG273" s="28">
        <f>R273-'2020 Metered Customers'!R273</f>
        <v>7</v>
      </c>
      <c r="AH273" s="28">
        <f>S273-'2020 Metered Customers'!S273</f>
        <v>7</v>
      </c>
      <c r="AI273" s="28">
        <f>T273-'2020 Metered Customers'!T273</f>
        <v>7</v>
      </c>
      <c r="AJ273" s="28">
        <f>U273-'2020 Metered Customers'!U273</f>
        <v>44.512999999999991</v>
      </c>
      <c r="AK273" s="28">
        <f>V273-'2020 Metered Customers'!V273</f>
        <v>123.17225109773412</v>
      </c>
      <c r="AL273" s="28">
        <f>W273-'2020 Metered Customers'!W273</f>
        <v>131.89325109773412</v>
      </c>
      <c r="AM273" s="28">
        <f>X273-'2020 Metered Customers'!X273</f>
        <v>154.4380510977341</v>
      </c>
      <c r="AN273" s="28">
        <f>Y273-'2020 Metered Customers'!Y273</f>
        <v>179.44415109773411</v>
      </c>
      <c r="AO273" s="28">
        <f>Z273-'2020 Metered Customers'!Z273</f>
        <v>190.05825109773411</v>
      </c>
      <c r="AP273" s="28">
        <f>AA273-'2020 Metered Customers'!AA273</f>
        <v>149.9405510977341</v>
      </c>
      <c r="AQ273" s="28">
        <f>AB273-'2020 Metered Customers'!AB273</f>
        <v>7</v>
      </c>
    </row>
    <row r="274" spans="1:43" ht="15.4" x14ac:dyDescent="0.45">
      <c r="A274" s="4">
        <v>1</v>
      </c>
      <c r="B274" s="85">
        <v>583</v>
      </c>
      <c r="C274" s="91">
        <v>0</v>
      </c>
      <c r="D274" s="50" t="s">
        <v>32</v>
      </c>
      <c r="E274" s="5" t="s">
        <v>32</v>
      </c>
      <c r="F274" s="79" t="s">
        <v>32</v>
      </c>
      <c r="G274" s="5" t="s">
        <v>32</v>
      </c>
      <c r="H274" s="79">
        <v>4740</v>
      </c>
      <c r="I274" s="5">
        <v>6290</v>
      </c>
      <c r="J274" s="79">
        <v>5770</v>
      </c>
      <c r="K274" s="5">
        <v>4750</v>
      </c>
      <c r="L274" s="79">
        <v>5590</v>
      </c>
      <c r="M274" s="5">
        <v>7010</v>
      </c>
      <c r="N274" s="79">
        <v>4470</v>
      </c>
      <c r="O274" s="7" t="s">
        <v>32</v>
      </c>
      <c r="Q274" s="65">
        <f t="shared" si="56"/>
        <v>45</v>
      </c>
      <c r="R274" s="36">
        <f t="shared" si="57"/>
        <v>45</v>
      </c>
      <c r="S274" s="36">
        <f t="shared" si="58"/>
        <v>45</v>
      </c>
      <c r="T274" s="36">
        <f t="shared" si="59"/>
        <v>45</v>
      </c>
      <c r="U274" s="36">
        <f t="shared" si="67"/>
        <v>66.33</v>
      </c>
      <c r="V274" s="36">
        <f t="shared" si="60"/>
        <v>78.153539532005922</v>
      </c>
      <c r="W274" s="36">
        <f t="shared" si="61"/>
        <v>73.859089488096558</v>
      </c>
      <c r="X274" s="36">
        <f t="shared" si="62"/>
        <v>66.375</v>
      </c>
      <c r="Y274" s="36">
        <f t="shared" si="63"/>
        <v>72.372549088281772</v>
      </c>
      <c r="Z274" s="36">
        <f t="shared" si="64"/>
        <v>84.09970113126505</v>
      </c>
      <c r="AA274" s="36">
        <f t="shared" si="65"/>
        <v>65.114999999999995</v>
      </c>
      <c r="AB274" s="66">
        <f t="shared" si="66"/>
        <v>45</v>
      </c>
      <c r="AC274" s="28">
        <f t="shared" si="68"/>
        <v>731.30487923964938</v>
      </c>
      <c r="AF274" s="28">
        <f>Q274-'2020 Metered Customers'!Q274</f>
        <v>7</v>
      </c>
      <c r="AG274" s="28">
        <f>R274-'2020 Metered Customers'!R274</f>
        <v>7</v>
      </c>
      <c r="AH274" s="28">
        <f>S274-'2020 Metered Customers'!S274</f>
        <v>7</v>
      </c>
      <c r="AI274" s="28">
        <f>T274-'2020 Metered Customers'!T274</f>
        <v>7</v>
      </c>
      <c r="AJ274" s="28">
        <f>U274-'2020 Metered Customers'!U274</f>
        <v>17.902000000000001</v>
      </c>
      <c r="AK274" s="28">
        <f>V274-'2020 Metered Customers'!V274</f>
        <v>26.315539532005921</v>
      </c>
      <c r="AL274" s="28">
        <f>W274-'2020 Metered Customers'!W274</f>
        <v>23.165089488096555</v>
      </c>
      <c r="AM274" s="28">
        <f>X274-'2020 Metered Customers'!X274</f>
        <v>17.924999999999997</v>
      </c>
      <c r="AN274" s="28">
        <f>Y274-'2020 Metered Customers'!Y274</f>
        <v>22.074549088281771</v>
      </c>
      <c r="AO274" s="28">
        <f>Z274-'2020 Metered Customers'!Z274</f>
        <v>30.677701131265053</v>
      </c>
      <c r="AP274" s="28">
        <f>AA274-'2020 Metered Customers'!AA274</f>
        <v>17.280999999999992</v>
      </c>
      <c r="AQ274" s="28">
        <f>AB274-'2020 Metered Customers'!AB274</f>
        <v>7</v>
      </c>
    </row>
    <row r="275" spans="1:43" ht="15.4" x14ac:dyDescent="0.45">
      <c r="A275" s="4">
        <v>1</v>
      </c>
      <c r="B275" s="85">
        <v>584</v>
      </c>
      <c r="C275" s="91">
        <v>0</v>
      </c>
      <c r="D275" s="50" t="s">
        <v>32</v>
      </c>
      <c r="E275" s="5" t="s">
        <v>32</v>
      </c>
      <c r="F275" s="79" t="s">
        <v>32</v>
      </c>
      <c r="G275" s="5" t="s">
        <v>32</v>
      </c>
      <c r="H275" s="79">
        <v>7470</v>
      </c>
      <c r="I275" s="5">
        <v>3960</v>
      </c>
      <c r="J275" s="79">
        <v>12820</v>
      </c>
      <c r="K275" s="5">
        <v>9310</v>
      </c>
      <c r="L275" s="79">
        <v>11240</v>
      </c>
      <c r="M275" s="5">
        <v>13810</v>
      </c>
      <c r="N275" s="79">
        <v>8260</v>
      </c>
      <c r="O275" s="7" t="s">
        <v>32</v>
      </c>
      <c r="Q275" s="65">
        <f t="shared" si="56"/>
        <v>45</v>
      </c>
      <c r="R275" s="36">
        <f t="shared" si="57"/>
        <v>45</v>
      </c>
      <c r="S275" s="36">
        <f t="shared" si="58"/>
        <v>45</v>
      </c>
      <c r="T275" s="36">
        <f t="shared" si="59"/>
        <v>45</v>
      </c>
      <c r="U275" s="36">
        <f t="shared" si="67"/>
        <v>78.615000000000009</v>
      </c>
      <c r="V275" s="36">
        <f t="shared" si="60"/>
        <v>62.82</v>
      </c>
      <c r="W275" s="36">
        <f t="shared" si="61"/>
        <v>132.08192181417547</v>
      </c>
      <c r="X275" s="36">
        <f t="shared" si="62"/>
        <v>103.09438401778723</v>
      </c>
      <c r="Y275" s="36">
        <f t="shared" si="63"/>
        <v>119.03340052691237</v>
      </c>
      <c r="Z275" s="36">
        <f t="shared" si="64"/>
        <v>140.25789401315674</v>
      </c>
      <c r="AA275" s="36">
        <f t="shared" si="65"/>
        <v>94.422898352201017</v>
      </c>
      <c r="AB275" s="66">
        <f t="shared" si="66"/>
        <v>45</v>
      </c>
      <c r="AC275" s="28">
        <f t="shared" si="68"/>
        <v>955.32549872423283</v>
      </c>
      <c r="AF275" s="28">
        <f>Q275-'2020 Metered Customers'!Q275</f>
        <v>7</v>
      </c>
      <c r="AG275" s="28">
        <f>R275-'2020 Metered Customers'!R275</f>
        <v>7</v>
      </c>
      <c r="AH275" s="28">
        <f>S275-'2020 Metered Customers'!S275</f>
        <v>7</v>
      </c>
      <c r="AI275" s="28">
        <f>T275-'2020 Metered Customers'!T275</f>
        <v>7</v>
      </c>
      <c r="AJ275" s="28">
        <f>U275-'2020 Metered Customers'!U275</f>
        <v>24.181000000000012</v>
      </c>
      <c r="AK275" s="28">
        <f>V275-'2020 Metered Customers'!V275</f>
        <v>16.107999999999997</v>
      </c>
      <c r="AL275" s="28">
        <f>W275-'2020 Metered Customers'!W275</f>
        <v>55.75592181417548</v>
      </c>
      <c r="AM275" s="28">
        <f>X275-'2020 Metered Customers'!X275</f>
        <v>41.861384017787231</v>
      </c>
      <c r="AN275" s="28">
        <f>Y275-'2020 Metered Customers'!Y275</f>
        <v>49.501400526912377</v>
      </c>
      <c r="AO275" s="28">
        <f>Z275-'2020 Metered Customers'!Z275</f>
        <v>59.674894013156745</v>
      </c>
      <c r="AP275" s="28">
        <f>AA275-'2020 Metered Customers'!AA275</f>
        <v>37.704898352201013</v>
      </c>
      <c r="AQ275" s="28">
        <f>AB275-'2020 Metered Customers'!AB275</f>
        <v>7</v>
      </c>
    </row>
    <row r="276" spans="1:43" ht="15.4" x14ac:dyDescent="0.45">
      <c r="A276" s="4">
        <v>1</v>
      </c>
      <c r="B276" s="85">
        <v>585</v>
      </c>
      <c r="C276" s="91">
        <v>0</v>
      </c>
      <c r="D276" s="50" t="s">
        <v>32</v>
      </c>
      <c r="E276" s="5" t="s">
        <v>32</v>
      </c>
      <c r="F276" s="79" t="s">
        <v>32</v>
      </c>
      <c r="G276" s="5" t="s">
        <v>32</v>
      </c>
      <c r="H276" s="79">
        <v>25760</v>
      </c>
      <c r="I276" s="5">
        <v>26590</v>
      </c>
      <c r="J276" s="79">
        <v>6390</v>
      </c>
      <c r="K276" s="5">
        <v>18750</v>
      </c>
      <c r="L276" s="79">
        <v>40270</v>
      </c>
      <c r="M276" s="5">
        <v>29960</v>
      </c>
      <c r="N276" s="79">
        <v>8370</v>
      </c>
      <c r="O276" s="7" t="s">
        <v>32</v>
      </c>
      <c r="Q276" s="65">
        <f t="shared" si="56"/>
        <v>45</v>
      </c>
      <c r="R276" s="36">
        <f t="shared" si="57"/>
        <v>45</v>
      </c>
      <c r="S276" s="36">
        <f t="shared" si="58"/>
        <v>45</v>
      </c>
      <c r="T276" s="36">
        <f t="shared" si="59"/>
        <v>45</v>
      </c>
      <c r="U276" s="36">
        <f t="shared" si="67"/>
        <v>163.77650391032907</v>
      </c>
      <c r="V276" s="36">
        <f t="shared" si="60"/>
        <v>260.76125109773409</v>
      </c>
      <c r="W276" s="36">
        <f t="shared" si="61"/>
        <v>78.979395309680797</v>
      </c>
      <c r="X276" s="36">
        <f t="shared" si="62"/>
        <v>182.36125109773411</v>
      </c>
      <c r="Y276" s="36">
        <f t="shared" si="63"/>
        <v>397.5612510977341</v>
      </c>
      <c r="Z276" s="36">
        <f t="shared" si="64"/>
        <v>294.46125109773413</v>
      </c>
      <c r="AA276" s="36">
        <f t="shared" si="65"/>
        <v>95.33133970764338</v>
      </c>
      <c r="AB276" s="66">
        <f t="shared" si="66"/>
        <v>45</v>
      </c>
      <c r="AC276" s="28">
        <f t="shared" si="68"/>
        <v>1698.2322433185898</v>
      </c>
      <c r="AF276" s="28">
        <f>Q276-'2020 Metered Customers'!Q276</f>
        <v>7</v>
      </c>
      <c r="AG276" s="28">
        <f>R276-'2020 Metered Customers'!R276</f>
        <v>7</v>
      </c>
      <c r="AH276" s="28">
        <f>S276-'2020 Metered Customers'!S276</f>
        <v>7</v>
      </c>
      <c r="AI276" s="28">
        <f>T276-'2020 Metered Customers'!T276</f>
        <v>7</v>
      </c>
      <c r="AJ276" s="28">
        <f>U276-'2020 Metered Customers'!U276</f>
        <v>69.104503910329058</v>
      </c>
      <c r="AK276" s="28">
        <f>V276-'2020 Metered Customers'!V276</f>
        <v>125.22425109773408</v>
      </c>
      <c r="AL276" s="28">
        <f>W276-'2020 Metered Customers'!W276</f>
        <v>26.921395309680797</v>
      </c>
      <c r="AM276" s="28">
        <f>X276-'2020 Metered Customers'!X276</f>
        <v>80.536251097734109</v>
      </c>
      <c r="AN276" s="28">
        <f>Y276-'2020 Metered Customers'!Y276</f>
        <v>164.79515109773411</v>
      </c>
      <c r="AO276" s="28">
        <f>Z276-'2020 Metered Customers'!Z276</f>
        <v>138.29845109773413</v>
      </c>
      <c r="AP276" s="28">
        <f>AA276-'2020 Metered Customers'!AA276</f>
        <v>38.140339707643378</v>
      </c>
      <c r="AQ276" s="28">
        <f>AB276-'2020 Metered Customers'!AB276</f>
        <v>7</v>
      </c>
    </row>
    <row r="277" spans="1:43" ht="15.4" x14ac:dyDescent="0.45">
      <c r="A277" s="4">
        <v>1</v>
      </c>
      <c r="B277" s="85">
        <v>586</v>
      </c>
      <c r="C277" s="91">
        <v>0</v>
      </c>
      <c r="D277" s="50" t="s">
        <v>32</v>
      </c>
      <c r="E277" s="5" t="s">
        <v>32</v>
      </c>
      <c r="F277" s="79" t="s">
        <v>32</v>
      </c>
      <c r="G277" s="5" t="s">
        <v>32</v>
      </c>
      <c r="H277" s="79">
        <v>20570</v>
      </c>
      <c r="I277" s="5">
        <v>10590</v>
      </c>
      <c r="J277" s="79">
        <v>11860</v>
      </c>
      <c r="K277" s="5">
        <v>2460</v>
      </c>
      <c r="L277" s="79">
        <v>6450</v>
      </c>
      <c r="M277" s="5">
        <v>4500</v>
      </c>
      <c r="N277" s="79">
        <v>940</v>
      </c>
      <c r="O277" s="7" t="s">
        <v>32</v>
      </c>
      <c r="Q277" s="65">
        <f t="shared" si="56"/>
        <v>45</v>
      </c>
      <c r="R277" s="36">
        <f t="shared" si="57"/>
        <v>45</v>
      </c>
      <c r="S277" s="36">
        <f t="shared" si="58"/>
        <v>45</v>
      </c>
      <c r="T277" s="36">
        <f t="shared" si="59"/>
        <v>45</v>
      </c>
      <c r="U277" s="36">
        <f t="shared" si="67"/>
        <v>137.565</v>
      </c>
      <c r="V277" s="36">
        <f t="shared" si="60"/>
        <v>113.66533797202567</v>
      </c>
      <c r="W277" s="36">
        <f t="shared" si="61"/>
        <v>124.15370634849663</v>
      </c>
      <c r="X277" s="36">
        <f t="shared" si="62"/>
        <v>56.07</v>
      </c>
      <c r="Y277" s="36">
        <f t="shared" si="63"/>
        <v>79.47490877628573</v>
      </c>
      <c r="Z277" s="36">
        <f t="shared" si="64"/>
        <v>65.25</v>
      </c>
      <c r="AA277" s="36">
        <f t="shared" si="65"/>
        <v>49.23</v>
      </c>
      <c r="AB277" s="66">
        <f t="shared" si="66"/>
        <v>45</v>
      </c>
      <c r="AC277" s="28">
        <f t="shared" si="68"/>
        <v>850.40895309680809</v>
      </c>
      <c r="AF277" s="28">
        <f>Q277-'2020 Metered Customers'!Q277</f>
        <v>7</v>
      </c>
      <c r="AG277" s="28">
        <f>R277-'2020 Metered Customers'!R277</f>
        <v>7</v>
      </c>
      <c r="AH277" s="28">
        <f>S277-'2020 Metered Customers'!S277</f>
        <v>7</v>
      </c>
      <c r="AI277" s="28">
        <f>T277-'2020 Metered Customers'!T277</f>
        <v>7</v>
      </c>
      <c r="AJ277" s="28">
        <f>U277-'2020 Metered Customers'!U277</f>
        <v>54.310999999999993</v>
      </c>
      <c r="AK277" s="28">
        <f>V277-'2020 Metered Customers'!V277</f>
        <v>46.928337972025673</v>
      </c>
      <c r="AL277" s="28">
        <f>W277-'2020 Metered Customers'!W277</f>
        <v>51.955706348496619</v>
      </c>
      <c r="AM277" s="28">
        <f>X277-'2020 Metered Customers'!X277</f>
        <v>12.658000000000001</v>
      </c>
      <c r="AN277" s="28">
        <f>Y277-'2020 Metered Customers'!Y277</f>
        <v>27.284908776285732</v>
      </c>
      <c r="AO277" s="28">
        <f>Z277-'2020 Metered Customers'!Z277</f>
        <v>17.350000000000001</v>
      </c>
      <c r="AP277" s="28">
        <f>AA277-'2020 Metered Customers'!AA277</f>
        <v>9.161999999999999</v>
      </c>
      <c r="AQ277" s="28">
        <f>AB277-'2020 Metered Customers'!AB277</f>
        <v>7</v>
      </c>
    </row>
    <row r="278" spans="1:43" ht="15.4" x14ac:dyDescent="0.45">
      <c r="A278" s="4">
        <v>1</v>
      </c>
      <c r="B278" s="85">
        <v>587</v>
      </c>
      <c r="C278" s="91">
        <v>0</v>
      </c>
      <c r="D278" s="50" t="s">
        <v>32</v>
      </c>
      <c r="E278" s="5" t="s">
        <v>32</v>
      </c>
      <c r="F278" s="79" t="s">
        <v>32</v>
      </c>
      <c r="G278" s="5" t="s">
        <v>32</v>
      </c>
      <c r="H278" s="79" t="s">
        <v>32</v>
      </c>
      <c r="I278" s="5" t="s">
        <v>32</v>
      </c>
      <c r="J278" s="79" t="s">
        <v>32</v>
      </c>
      <c r="K278" s="5" t="s">
        <v>32</v>
      </c>
      <c r="L278" s="79" t="s">
        <v>32</v>
      </c>
      <c r="M278" s="5" t="s">
        <v>32</v>
      </c>
      <c r="N278" s="79">
        <v>2540</v>
      </c>
      <c r="O278" s="7" t="s">
        <v>32</v>
      </c>
      <c r="Q278" s="65">
        <f t="shared" si="56"/>
        <v>45</v>
      </c>
      <c r="R278" s="36">
        <f t="shared" si="57"/>
        <v>45</v>
      </c>
      <c r="S278" s="36">
        <f t="shared" si="58"/>
        <v>45</v>
      </c>
      <c r="T278" s="36">
        <f t="shared" si="59"/>
        <v>45</v>
      </c>
      <c r="U278" s="36">
        <f t="shared" si="67"/>
        <v>45</v>
      </c>
      <c r="V278" s="36">
        <f t="shared" si="60"/>
        <v>45</v>
      </c>
      <c r="W278" s="36">
        <f t="shared" si="61"/>
        <v>45</v>
      </c>
      <c r="X278" s="36">
        <f t="shared" si="62"/>
        <v>45</v>
      </c>
      <c r="Y278" s="36">
        <f t="shared" si="63"/>
        <v>45</v>
      </c>
      <c r="Z278" s="36">
        <f t="shared" si="64"/>
        <v>45</v>
      </c>
      <c r="AA278" s="36">
        <f t="shared" si="65"/>
        <v>56.43</v>
      </c>
      <c r="AB278" s="66">
        <f t="shared" si="66"/>
        <v>45</v>
      </c>
      <c r="AC278" s="28">
        <f t="shared" si="68"/>
        <v>551.43000000000006</v>
      </c>
      <c r="AF278" s="28">
        <f>Q278-'2020 Metered Customers'!Q278</f>
        <v>7</v>
      </c>
      <c r="AG278" s="28">
        <f>R278-'2020 Metered Customers'!R278</f>
        <v>7</v>
      </c>
      <c r="AH278" s="28">
        <f>S278-'2020 Metered Customers'!S278</f>
        <v>7</v>
      </c>
      <c r="AI278" s="28">
        <f>T278-'2020 Metered Customers'!T278</f>
        <v>7</v>
      </c>
      <c r="AJ278" s="28">
        <f>U278-'2020 Metered Customers'!U278</f>
        <v>7</v>
      </c>
      <c r="AK278" s="28">
        <f>V278-'2020 Metered Customers'!V278</f>
        <v>7</v>
      </c>
      <c r="AL278" s="28">
        <f>W278-'2020 Metered Customers'!W278</f>
        <v>7</v>
      </c>
      <c r="AM278" s="28">
        <f>X278-'2020 Metered Customers'!X278</f>
        <v>7</v>
      </c>
      <c r="AN278" s="28">
        <f>Y278-'2020 Metered Customers'!Y278</f>
        <v>7</v>
      </c>
      <c r="AO278" s="28">
        <f>Z278-'2020 Metered Customers'!Z278</f>
        <v>7</v>
      </c>
      <c r="AP278" s="28">
        <f>AA278-'2020 Metered Customers'!AA278</f>
        <v>12.841999999999999</v>
      </c>
      <c r="AQ278" s="28">
        <f>AB278-'2020 Metered Customers'!AB278</f>
        <v>7</v>
      </c>
    </row>
    <row r="279" spans="1:43" ht="15.4" x14ac:dyDescent="0.45">
      <c r="A279" s="4">
        <v>1</v>
      </c>
      <c r="B279" s="85">
        <v>588</v>
      </c>
      <c r="C279" s="91">
        <v>0</v>
      </c>
      <c r="D279" s="50" t="s">
        <v>32</v>
      </c>
      <c r="E279" s="5" t="s">
        <v>32</v>
      </c>
      <c r="F279" s="79" t="s">
        <v>32</v>
      </c>
      <c r="G279" s="5" t="s">
        <v>32</v>
      </c>
      <c r="H279" s="79">
        <v>3030</v>
      </c>
      <c r="I279" s="5">
        <v>820</v>
      </c>
      <c r="J279" s="79">
        <v>7760</v>
      </c>
      <c r="K279" s="5">
        <v>180</v>
      </c>
      <c r="L279" s="79">
        <v>2370</v>
      </c>
      <c r="M279" s="5">
        <v>1260</v>
      </c>
      <c r="N279" s="79">
        <v>1350</v>
      </c>
      <c r="O279" s="7" t="s">
        <v>32</v>
      </c>
      <c r="Q279" s="65">
        <f t="shared" si="56"/>
        <v>45</v>
      </c>
      <c r="R279" s="36">
        <f t="shared" si="57"/>
        <v>45</v>
      </c>
      <c r="S279" s="36">
        <f t="shared" si="58"/>
        <v>45</v>
      </c>
      <c r="T279" s="36">
        <f t="shared" si="59"/>
        <v>45</v>
      </c>
      <c r="U279" s="36">
        <f t="shared" si="67"/>
        <v>58.634999999999998</v>
      </c>
      <c r="V279" s="36">
        <f t="shared" si="60"/>
        <v>48.69</v>
      </c>
      <c r="W279" s="36">
        <f t="shared" si="61"/>
        <v>90.29361946382663</v>
      </c>
      <c r="X279" s="36">
        <f t="shared" si="62"/>
        <v>45.81</v>
      </c>
      <c r="Y279" s="36">
        <f t="shared" si="63"/>
        <v>55.664999999999999</v>
      </c>
      <c r="Z279" s="36">
        <f t="shared" si="64"/>
        <v>50.67</v>
      </c>
      <c r="AA279" s="36">
        <f t="shared" si="65"/>
        <v>51.075000000000003</v>
      </c>
      <c r="AB279" s="66">
        <f t="shared" si="66"/>
        <v>45</v>
      </c>
      <c r="AC279" s="28">
        <f t="shared" si="68"/>
        <v>625.83861946382672</v>
      </c>
      <c r="AF279" s="28">
        <f>Q279-'2020 Metered Customers'!Q279</f>
        <v>7</v>
      </c>
      <c r="AG279" s="28">
        <f>R279-'2020 Metered Customers'!R279</f>
        <v>7</v>
      </c>
      <c r="AH279" s="28">
        <f>S279-'2020 Metered Customers'!S279</f>
        <v>7</v>
      </c>
      <c r="AI279" s="28">
        <f>T279-'2020 Metered Customers'!T279</f>
        <v>7</v>
      </c>
      <c r="AJ279" s="28">
        <f>U279-'2020 Metered Customers'!U279</f>
        <v>13.969000000000001</v>
      </c>
      <c r="AK279" s="28">
        <f>V279-'2020 Metered Customers'!V279</f>
        <v>8.8859999999999957</v>
      </c>
      <c r="AL279" s="28">
        <f>W279-'2020 Metered Customers'!W279</f>
        <v>35.221619463826627</v>
      </c>
      <c r="AM279" s="28">
        <f>X279-'2020 Metered Customers'!X279</f>
        <v>7.4140000000000015</v>
      </c>
      <c r="AN279" s="28">
        <f>Y279-'2020 Metered Customers'!Y279</f>
        <v>12.451000000000001</v>
      </c>
      <c r="AO279" s="28">
        <f>Z279-'2020 Metered Customers'!Z279</f>
        <v>9.8980000000000032</v>
      </c>
      <c r="AP279" s="28">
        <f>AA279-'2020 Metered Customers'!AA279</f>
        <v>10.105000000000004</v>
      </c>
      <c r="AQ279" s="28">
        <f>AB279-'2020 Metered Customers'!AB279</f>
        <v>7</v>
      </c>
    </row>
    <row r="280" spans="1:43" ht="15.4" x14ac:dyDescent="0.45">
      <c r="A280" s="4">
        <v>1</v>
      </c>
      <c r="B280" s="85">
        <v>589</v>
      </c>
      <c r="C280" s="91">
        <v>0</v>
      </c>
      <c r="D280" s="50" t="s">
        <v>32</v>
      </c>
      <c r="E280" s="5" t="s">
        <v>32</v>
      </c>
      <c r="F280" s="79" t="s">
        <v>32</v>
      </c>
      <c r="G280" s="5" t="s">
        <v>32</v>
      </c>
      <c r="H280" s="79">
        <v>9610</v>
      </c>
      <c r="I280" s="5">
        <v>2390</v>
      </c>
      <c r="J280" s="79">
        <v>9270</v>
      </c>
      <c r="K280" s="5">
        <v>14880</v>
      </c>
      <c r="L280" s="79">
        <v>28380</v>
      </c>
      <c r="M280" s="5">
        <v>18360</v>
      </c>
      <c r="N280" s="79">
        <v>2370</v>
      </c>
      <c r="O280" s="7" t="s">
        <v>32</v>
      </c>
      <c r="Q280" s="65">
        <f t="shared" si="56"/>
        <v>45</v>
      </c>
      <c r="R280" s="36">
        <f t="shared" si="57"/>
        <v>45</v>
      </c>
      <c r="S280" s="36">
        <f t="shared" si="58"/>
        <v>45</v>
      </c>
      <c r="T280" s="36">
        <f t="shared" si="59"/>
        <v>45</v>
      </c>
      <c r="U280" s="36">
        <f t="shared" si="67"/>
        <v>88.245000000000005</v>
      </c>
      <c r="V280" s="36">
        <f t="shared" si="60"/>
        <v>55.755000000000003</v>
      </c>
      <c r="W280" s="36">
        <f t="shared" si="61"/>
        <v>102.76404170671728</v>
      </c>
      <c r="X280" s="36">
        <f t="shared" si="62"/>
        <v>149.09455083427792</v>
      </c>
      <c r="Y280" s="36">
        <f t="shared" si="63"/>
        <v>278.66125109773412</v>
      </c>
      <c r="Z280" s="36">
        <f t="shared" si="64"/>
        <v>178.46125109773411</v>
      </c>
      <c r="AA280" s="36">
        <f t="shared" si="65"/>
        <v>55.664999999999999</v>
      </c>
      <c r="AB280" s="66">
        <f t="shared" si="66"/>
        <v>45</v>
      </c>
      <c r="AC280" s="28">
        <f t="shared" si="68"/>
        <v>1133.6460947364633</v>
      </c>
      <c r="AF280" s="28">
        <f>Q280-'2020 Metered Customers'!Q280</f>
        <v>7</v>
      </c>
      <c r="AG280" s="28">
        <f>R280-'2020 Metered Customers'!R280</f>
        <v>7</v>
      </c>
      <c r="AH280" s="28">
        <f>S280-'2020 Metered Customers'!S280</f>
        <v>7</v>
      </c>
      <c r="AI280" s="28">
        <f>T280-'2020 Metered Customers'!T280</f>
        <v>7</v>
      </c>
      <c r="AJ280" s="28">
        <f>U280-'2020 Metered Customers'!U280</f>
        <v>29.103000000000009</v>
      </c>
      <c r="AK280" s="28">
        <f>V280-'2020 Metered Customers'!V280</f>
        <v>12.497</v>
      </c>
      <c r="AL280" s="28">
        <f>W280-'2020 Metered Customers'!W280</f>
        <v>41.703041706717279</v>
      </c>
      <c r="AM280" s="28">
        <f>X280-'2020 Metered Customers'!X280</f>
        <v>63.910550834277927</v>
      </c>
      <c r="AN280" s="28">
        <f>Y280-'2020 Metered Customers'!Y280</f>
        <v>134.23785109773414</v>
      </c>
      <c r="AO280" s="28">
        <f>Z280-'2020 Metered Customers'!Z280</f>
        <v>78.31325109773411</v>
      </c>
      <c r="AP280" s="28">
        <f>AA280-'2020 Metered Customers'!AA280</f>
        <v>12.451000000000001</v>
      </c>
      <c r="AQ280" s="28">
        <f>AB280-'2020 Metered Customers'!AB280</f>
        <v>7</v>
      </c>
    </row>
    <row r="281" spans="1:43" ht="15.4" x14ac:dyDescent="0.45">
      <c r="A281" s="4">
        <v>1</v>
      </c>
      <c r="B281" s="85">
        <v>590</v>
      </c>
      <c r="C281" s="91">
        <v>0</v>
      </c>
      <c r="D281" s="50" t="s">
        <v>32</v>
      </c>
      <c r="E281" s="5" t="s">
        <v>32</v>
      </c>
      <c r="F281" s="79" t="s">
        <v>32</v>
      </c>
      <c r="G281" s="5" t="s">
        <v>32</v>
      </c>
      <c r="H281" s="79">
        <v>2110</v>
      </c>
      <c r="I281" s="5">
        <v>300</v>
      </c>
      <c r="J281" s="79">
        <v>1220</v>
      </c>
      <c r="K281" s="5">
        <v>500</v>
      </c>
      <c r="L281" s="79">
        <v>1350</v>
      </c>
      <c r="M281" s="5">
        <v>630</v>
      </c>
      <c r="N281" s="79">
        <v>110</v>
      </c>
      <c r="O281" s="7" t="s">
        <v>32</v>
      </c>
      <c r="Q281" s="65">
        <f t="shared" si="56"/>
        <v>45</v>
      </c>
      <c r="R281" s="36">
        <f t="shared" si="57"/>
        <v>45</v>
      </c>
      <c r="S281" s="36">
        <f t="shared" si="58"/>
        <v>45</v>
      </c>
      <c r="T281" s="36">
        <f t="shared" si="59"/>
        <v>45</v>
      </c>
      <c r="U281" s="36">
        <f t="shared" si="67"/>
        <v>54.494999999999997</v>
      </c>
      <c r="V281" s="36">
        <f t="shared" si="60"/>
        <v>46.35</v>
      </c>
      <c r="W281" s="36">
        <f t="shared" si="61"/>
        <v>50.49</v>
      </c>
      <c r="X281" s="36">
        <f t="shared" si="62"/>
        <v>47.25</v>
      </c>
      <c r="Y281" s="36">
        <f t="shared" si="63"/>
        <v>51.075000000000003</v>
      </c>
      <c r="Z281" s="36">
        <f t="shared" si="64"/>
        <v>47.835000000000001</v>
      </c>
      <c r="AA281" s="36">
        <f t="shared" si="65"/>
        <v>45.494999999999997</v>
      </c>
      <c r="AB281" s="66">
        <f t="shared" si="66"/>
        <v>45</v>
      </c>
      <c r="AC281" s="28">
        <f t="shared" si="68"/>
        <v>567.99</v>
      </c>
      <c r="AF281" s="28">
        <f>Q281-'2020 Metered Customers'!Q281</f>
        <v>7</v>
      </c>
      <c r="AG281" s="28">
        <f>R281-'2020 Metered Customers'!R281</f>
        <v>7</v>
      </c>
      <c r="AH281" s="28">
        <f>S281-'2020 Metered Customers'!S281</f>
        <v>7</v>
      </c>
      <c r="AI281" s="28">
        <f>T281-'2020 Metered Customers'!T281</f>
        <v>7</v>
      </c>
      <c r="AJ281" s="28">
        <f>U281-'2020 Metered Customers'!U281</f>
        <v>11.852999999999994</v>
      </c>
      <c r="AK281" s="28">
        <f>V281-'2020 Metered Customers'!V281</f>
        <v>7.6900000000000048</v>
      </c>
      <c r="AL281" s="28">
        <f>W281-'2020 Metered Customers'!W281</f>
        <v>9.8060000000000045</v>
      </c>
      <c r="AM281" s="28">
        <f>X281-'2020 Metered Customers'!X281</f>
        <v>8.1499999999999986</v>
      </c>
      <c r="AN281" s="28">
        <f>Y281-'2020 Metered Customers'!Y281</f>
        <v>10.105000000000004</v>
      </c>
      <c r="AO281" s="28">
        <f>Z281-'2020 Metered Customers'!Z281</f>
        <v>8.4489999999999981</v>
      </c>
      <c r="AP281" s="28">
        <f>AA281-'2020 Metered Customers'!AA281</f>
        <v>7.2530000000000001</v>
      </c>
      <c r="AQ281" s="28">
        <f>AB281-'2020 Metered Customers'!AB281</f>
        <v>7</v>
      </c>
    </row>
    <row r="282" spans="1:43" ht="15.4" x14ac:dyDescent="0.45">
      <c r="A282" s="4">
        <v>1</v>
      </c>
      <c r="B282" s="85">
        <v>591</v>
      </c>
      <c r="C282" s="91">
        <v>0</v>
      </c>
      <c r="D282" s="50" t="s">
        <v>32</v>
      </c>
      <c r="E282" s="5" t="s">
        <v>32</v>
      </c>
      <c r="F282" s="79" t="s">
        <v>32</v>
      </c>
      <c r="G282" s="5" t="s">
        <v>32</v>
      </c>
      <c r="H282" s="79">
        <v>10870</v>
      </c>
      <c r="I282" s="5">
        <v>19270</v>
      </c>
      <c r="J282" s="79">
        <v>22940</v>
      </c>
      <c r="K282" s="5">
        <v>19900</v>
      </c>
      <c r="L282" s="79">
        <v>29340</v>
      </c>
      <c r="M282" s="5">
        <v>13410</v>
      </c>
      <c r="N282" s="79">
        <v>2790</v>
      </c>
      <c r="O282" s="7" t="s">
        <v>32</v>
      </c>
      <c r="Q282" s="65">
        <f t="shared" si="56"/>
        <v>45</v>
      </c>
      <c r="R282" s="36">
        <f t="shared" si="57"/>
        <v>45</v>
      </c>
      <c r="S282" s="36">
        <f t="shared" si="58"/>
        <v>45</v>
      </c>
      <c r="T282" s="36">
        <f t="shared" si="59"/>
        <v>45</v>
      </c>
      <c r="U282" s="36">
        <f t="shared" si="67"/>
        <v>93.914999999999992</v>
      </c>
      <c r="V282" s="36">
        <f t="shared" si="60"/>
        <v>187.5612510977341</v>
      </c>
      <c r="W282" s="36">
        <f t="shared" si="61"/>
        <v>224.26125109773412</v>
      </c>
      <c r="X282" s="36">
        <f t="shared" si="62"/>
        <v>193.86125109773411</v>
      </c>
      <c r="Y282" s="36">
        <f t="shared" si="63"/>
        <v>288.26125109773409</v>
      </c>
      <c r="Z282" s="36">
        <f t="shared" si="64"/>
        <v>136.95447090245722</v>
      </c>
      <c r="AA282" s="36">
        <f t="shared" si="65"/>
        <v>57.555</v>
      </c>
      <c r="AB282" s="66">
        <f t="shared" si="66"/>
        <v>45</v>
      </c>
      <c r="AC282" s="28">
        <f t="shared" si="68"/>
        <v>1407.3694752933936</v>
      </c>
      <c r="AF282" s="28">
        <f>Q282-'2020 Metered Customers'!Q282</f>
        <v>7</v>
      </c>
      <c r="AG282" s="28">
        <f>R282-'2020 Metered Customers'!R282</f>
        <v>7</v>
      </c>
      <c r="AH282" s="28">
        <f>S282-'2020 Metered Customers'!S282</f>
        <v>7</v>
      </c>
      <c r="AI282" s="28">
        <f>T282-'2020 Metered Customers'!T282</f>
        <v>7</v>
      </c>
      <c r="AJ282" s="28">
        <f>U282-'2020 Metered Customers'!U282</f>
        <v>32.000999999999991</v>
      </c>
      <c r="AK282" s="28">
        <f>V282-'2020 Metered Customers'!V282</f>
        <v>83.500251097734093</v>
      </c>
      <c r="AL282" s="28">
        <f>W282-'2020 Metered Customers'!W282</f>
        <v>104.41925109773413</v>
      </c>
      <c r="AM282" s="28">
        <f>X282-'2020 Metered Customers'!X282</f>
        <v>87.091251097734101</v>
      </c>
      <c r="AN282" s="28">
        <f>Y282-'2020 Metered Customers'!Y282</f>
        <v>136.7050510977341</v>
      </c>
      <c r="AO282" s="28">
        <f>Z282-'2020 Metered Customers'!Z282</f>
        <v>58.091470902457218</v>
      </c>
      <c r="AP282" s="28">
        <f>AA282-'2020 Metered Customers'!AA282</f>
        <v>13.417000000000002</v>
      </c>
      <c r="AQ282" s="28">
        <f>AB282-'2020 Metered Customers'!AB282</f>
        <v>7</v>
      </c>
    </row>
    <row r="283" spans="1:43" ht="15.4" x14ac:dyDescent="0.45">
      <c r="A283" s="4">
        <v>1</v>
      </c>
      <c r="B283" s="85">
        <v>592</v>
      </c>
      <c r="C283" s="91">
        <v>0</v>
      </c>
      <c r="D283" s="50" t="s">
        <v>32</v>
      </c>
      <c r="E283" s="5" t="s">
        <v>32</v>
      </c>
      <c r="F283" s="79" t="s">
        <v>32</v>
      </c>
      <c r="G283" s="5" t="s">
        <v>32</v>
      </c>
      <c r="H283" s="79">
        <v>31560</v>
      </c>
      <c r="I283" s="5">
        <v>5220</v>
      </c>
      <c r="J283" s="79">
        <v>10560</v>
      </c>
      <c r="K283" s="5">
        <v>17560</v>
      </c>
      <c r="L283" s="79">
        <v>18720</v>
      </c>
      <c r="M283" s="5">
        <v>21490</v>
      </c>
      <c r="N283" s="79">
        <v>7020</v>
      </c>
      <c r="O283" s="7" t="s">
        <v>32</v>
      </c>
      <c r="Q283" s="65">
        <f t="shared" si="56"/>
        <v>45</v>
      </c>
      <c r="R283" s="36">
        <f t="shared" si="57"/>
        <v>45</v>
      </c>
      <c r="S283" s="36">
        <f t="shared" si="58"/>
        <v>45</v>
      </c>
      <c r="T283" s="36">
        <f t="shared" si="59"/>
        <v>45</v>
      </c>
      <c r="U283" s="36">
        <f t="shared" si="67"/>
        <v>211.67613901547199</v>
      </c>
      <c r="V283" s="36">
        <f t="shared" si="60"/>
        <v>69.316882710884727</v>
      </c>
      <c r="W283" s="36">
        <f t="shared" si="61"/>
        <v>113.41758123872322</v>
      </c>
      <c r="X283" s="36">
        <f t="shared" si="62"/>
        <v>171.22748567596466</v>
      </c>
      <c r="Y283" s="36">
        <f t="shared" si="63"/>
        <v>182.0612510977341</v>
      </c>
      <c r="Z283" s="36">
        <f t="shared" si="64"/>
        <v>209.76125109773412</v>
      </c>
      <c r="AA283" s="36">
        <f t="shared" si="65"/>
        <v>84.182286709032525</v>
      </c>
      <c r="AB283" s="66">
        <f t="shared" si="66"/>
        <v>45</v>
      </c>
      <c r="AC283" s="28">
        <f t="shared" si="68"/>
        <v>1266.6428775455454</v>
      </c>
      <c r="AF283" s="28">
        <f>Q283-'2020 Metered Customers'!Q283</f>
        <v>7</v>
      </c>
      <c r="AG283" s="28">
        <f>R283-'2020 Metered Customers'!R283</f>
        <v>7</v>
      </c>
      <c r="AH283" s="28">
        <f>S283-'2020 Metered Customers'!S283</f>
        <v>7</v>
      </c>
      <c r="AI283" s="28">
        <f>T283-'2020 Metered Customers'!T283</f>
        <v>7</v>
      </c>
      <c r="AJ283" s="28">
        <f>U283-'2020 Metered Customers'!U283</f>
        <v>104.24413901547199</v>
      </c>
      <c r="AK283" s="28">
        <f>V283-'2020 Metered Customers'!V283</f>
        <v>19.832882710884725</v>
      </c>
      <c r="AL283" s="28">
        <f>W283-'2020 Metered Customers'!W283</f>
        <v>46.809581238723212</v>
      </c>
      <c r="AM283" s="28">
        <f>X283-'2020 Metered Customers'!X283</f>
        <v>74.51948567596466</v>
      </c>
      <c r="AN283" s="28">
        <f>Y283-'2020 Metered Customers'!Y283</f>
        <v>80.365251097734102</v>
      </c>
      <c r="AO283" s="28">
        <f>Z283-'2020 Metered Customers'!Z283</f>
        <v>96.154251097734118</v>
      </c>
      <c r="AP283" s="28">
        <f>AA283-'2020 Metered Customers'!AA283</f>
        <v>30.738286709032522</v>
      </c>
      <c r="AQ283" s="28">
        <f>AB283-'2020 Metered Customers'!AB283</f>
        <v>7</v>
      </c>
    </row>
    <row r="284" spans="1:43" ht="15.4" x14ac:dyDescent="0.45">
      <c r="A284" s="4">
        <v>1</v>
      </c>
      <c r="B284" s="85">
        <v>594</v>
      </c>
      <c r="C284" s="91">
        <v>0</v>
      </c>
      <c r="D284" s="50" t="s">
        <v>32</v>
      </c>
      <c r="E284" s="5" t="s">
        <v>32</v>
      </c>
      <c r="F284" s="79" t="s">
        <v>32</v>
      </c>
      <c r="G284" s="5" t="s">
        <v>32</v>
      </c>
      <c r="H284" s="79">
        <v>33270</v>
      </c>
      <c r="I284" s="5">
        <v>17080</v>
      </c>
      <c r="J284" s="79">
        <v>17110</v>
      </c>
      <c r="K284" s="5">
        <v>29150</v>
      </c>
      <c r="L284" s="79">
        <v>32610</v>
      </c>
      <c r="M284" s="5">
        <v>26310</v>
      </c>
      <c r="N284" s="79">
        <v>6310</v>
      </c>
      <c r="O284" s="7" t="s">
        <v>32</v>
      </c>
      <c r="Q284" s="65">
        <f t="shared" si="56"/>
        <v>45</v>
      </c>
      <c r="R284" s="36">
        <f t="shared" si="57"/>
        <v>45</v>
      </c>
      <c r="S284" s="36">
        <f t="shared" si="58"/>
        <v>45</v>
      </c>
      <c r="T284" s="36">
        <f t="shared" si="59"/>
        <v>45</v>
      </c>
      <c r="U284" s="36">
        <f t="shared" si="67"/>
        <v>225.7982728137124</v>
      </c>
      <c r="V284" s="36">
        <f t="shared" si="60"/>
        <v>167.26337794312525</v>
      </c>
      <c r="W284" s="36">
        <f t="shared" si="61"/>
        <v>167.5111346764277</v>
      </c>
      <c r="X284" s="36">
        <f t="shared" si="62"/>
        <v>286.36125109773411</v>
      </c>
      <c r="Y284" s="36">
        <f t="shared" si="63"/>
        <v>320.96125109773413</v>
      </c>
      <c r="Z284" s="36">
        <f t="shared" si="64"/>
        <v>257.96125109773413</v>
      </c>
      <c r="AA284" s="36">
        <f t="shared" si="65"/>
        <v>78.3187106875409</v>
      </c>
      <c r="AB284" s="66">
        <f t="shared" si="66"/>
        <v>45</v>
      </c>
      <c r="AC284" s="28">
        <f t="shared" si="68"/>
        <v>1729.1752494140085</v>
      </c>
      <c r="AF284" s="28">
        <f>Q284-'2020 Metered Customers'!Q284</f>
        <v>7</v>
      </c>
      <c r="AG284" s="28">
        <f>R284-'2020 Metered Customers'!R284</f>
        <v>7</v>
      </c>
      <c r="AH284" s="28">
        <f>S284-'2020 Metered Customers'!S284</f>
        <v>7</v>
      </c>
      <c r="AI284" s="28">
        <f>T284-'2020 Metered Customers'!T284</f>
        <v>7</v>
      </c>
      <c r="AJ284" s="28">
        <f>U284-'2020 Metered Customers'!U284</f>
        <v>114.60427281371238</v>
      </c>
      <c r="AK284" s="28">
        <f>V284-'2020 Metered Customers'!V284</f>
        <v>72.619377943125244</v>
      </c>
      <c r="AL284" s="28">
        <f>W284-'2020 Metered Customers'!W284</f>
        <v>72.738134676427705</v>
      </c>
      <c r="AM284" s="28">
        <f>X284-'2020 Metered Customers'!X284</f>
        <v>136.21675109773412</v>
      </c>
      <c r="AN284" s="28">
        <f>Y284-'2020 Metered Customers'!Y284</f>
        <v>145.10895109773415</v>
      </c>
      <c r="AO284" s="28">
        <f>Z284-'2020 Metered Customers'!Z284</f>
        <v>123.62825109773414</v>
      </c>
      <c r="AP284" s="28">
        <f>AA284-'2020 Metered Customers'!AA284</f>
        <v>26.436710687540902</v>
      </c>
      <c r="AQ284" s="28">
        <f>AB284-'2020 Metered Customers'!AB284</f>
        <v>7</v>
      </c>
    </row>
    <row r="285" spans="1:43" ht="15.4" x14ac:dyDescent="0.45">
      <c r="A285" s="4">
        <v>1</v>
      </c>
      <c r="B285" s="85">
        <v>595</v>
      </c>
      <c r="C285" s="91">
        <v>0</v>
      </c>
      <c r="D285" s="50" t="s">
        <v>32</v>
      </c>
      <c r="E285" s="5" t="s">
        <v>32</v>
      </c>
      <c r="F285" s="79" t="s">
        <v>32</v>
      </c>
      <c r="G285" s="5" t="s">
        <v>32</v>
      </c>
      <c r="H285" s="79">
        <v>15300</v>
      </c>
      <c r="I285" s="5">
        <v>3140</v>
      </c>
      <c r="J285" s="79">
        <v>920</v>
      </c>
      <c r="K285" s="5">
        <v>520</v>
      </c>
      <c r="L285" s="79">
        <v>960</v>
      </c>
      <c r="M285" s="5">
        <v>1100</v>
      </c>
      <c r="N285" s="79">
        <v>1260</v>
      </c>
      <c r="O285" s="7" t="s">
        <v>32</v>
      </c>
      <c r="Q285" s="65">
        <f t="shared" si="56"/>
        <v>45</v>
      </c>
      <c r="R285" s="36">
        <f t="shared" si="57"/>
        <v>45</v>
      </c>
      <c r="S285" s="36">
        <f t="shared" si="58"/>
        <v>45</v>
      </c>
      <c r="T285" s="36">
        <f t="shared" si="59"/>
        <v>45</v>
      </c>
      <c r="U285" s="36">
        <f t="shared" si="67"/>
        <v>113.85000000000001</v>
      </c>
      <c r="V285" s="36">
        <f t="shared" si="60"/>
        <v>59.13</v>
      </c>
      <c r="W285" s="36">
        <f t="shared" si="61"/>
        <v>49.14</v>
      </c>
      <c r="X285" s="36">
        <f t="shared" si="62"/>
        <v>47.34</v>
      </c>
      <c r="Y285" s="36">
        <f t="shared" si="63"/>
        <v>49.32</v>
      </c>
      <c r="Z285" s="36">
        <f t="shared" si="64"/>
        <v>49.95</v>
      </c>
      <c r="AA285" s="36">
        <f t="shared" si="65"/>
        <v>50.67</v>
      </c>
      <c r="AB285" s="66">
        <f t="shared" si="66"/>
        <v>45</v>
      </c>
      <c r="AC285" s="28">
        <f t="shared" si="68"/>
        <v>644.4</v>
      </c>
      <c r="AF285" s="28">
        <f>Q285-'2020 Metered Customers'!Q285</f>
        <v>7</v>
      </c>
      <c r="AG285" s="28">
        <f>R285-'2020 Metered Customers'!R285</f>
        <v>7</v>
      </c>
      <c r="AH285" s="28">
        <f>S285-'2020 Metered Customers'!S285</f>
        <v>7</v>
      </c>
      <c r="AI285" s="28">
        <f>T285-'2020 Metered Customers'!T285</f>
        <v>7</v>
      </c>
      <c r="AJ285" s="28">
        <f>U285-'2020 Metered Customers'!U285</f>
        <v>42.190000000000012</v>
      </c>
      <c r="AK285" s="28">
        <f>V285-'2020 Metered Customers'!V285</f>
        <v>14.222000000000001</v>
      </c>
      <c r="AL285" s="28">
        <f>W285-'2020 Metered Customers'!W285</f>
        <v>9.1159999999999997</v>
      </c>
      <c r="AM285" s="28">
        <f>X285-'2020 Metered Customers'!X285</f>
        <v>8.1960000000000051</v>
      </c>
      <c r="AN285" s="28">
        <f>Y285-'2020 Metered Customers'!Y285</f>
        <v>9.2079999999999984</v>
      </c>
      <c r="AO285" s="28">
        <f>Z285-'2020 Metered Customers'!Z285</f>
        <v>9.5300000000000011</v>
      </c>
      <c r="AP285" s="28">
        <f>AA285-'2020 Metered Customers'!AA285</f>
        <v>9.8980000000000032</v>
      </c>
      <c r="AQ285" s="28">
        <f>AB285-'2020 Metered Customers'!AB285</f>
        <v>7</v>
      </c>
    </row>
    <row r="286" spans="1:43" ht="15.4" x14ac:dyDescent="0.45">
      <c r="A286" s="4">
        <v>1</v>
      </c>
      <c r="B286" s="85">
        <v>596</v>
      </c>
      <c r="C286" s="91">
        <v>0</v>
      </c>
      <c r="D286" s="50" t="s">
        <v>32</v>
      </c>
      <c r="E286" s="5" t="s">
        <v>32</v>
      </c>
      <c r="F286" s="79" t="s">
        <v>32</v>
      </c>
      <c r="G286" s="5" t="s">
        <v>32</v>
      </c>
      <c r="H286" s="79">
        <v>6410</v>
      </c>
      <c r="I286" s="5">
        <v>7090</v>
      </c>
      <c r="J286" s="79">
        <v>26120</v>
      </c>
      <c r="K286" s="5">
        <v>19220</v>
      </c>
      <c r="L286" s="79">
        <v>28770</v>
      </c>
      <c r="M286" s="5">
        <v>24990</v>
      </c>
      <c r="N286" s="79">
        <v>18340</v>
      </c>
      <c r="O286" s="7" t="s">
        <v>32</v>
      </c>
      <c r="Q286" s="65">
        <f t="shared" si="56"/>
        <v>45</v>
      </c>
      <c r="R286" s="36">
        <f t="shared" si="57"/>
        <v>45</v>
      </c>
      <c r="S286" s="36">
        <f t="shared" si="58"/>
        <v>45</v>
      </c>
      <c r="T286" s="36">
        <f t="shared" si="59"/>
        <v>45</v>
      </c>
      <c r="U286" s="36">
        <f t="shared" si="67"/>
        <v>73.844999999999999</v>
      </c>
      <c r="V286" s="36">
        <f t="shared" si="60"/>
        <v>84.760385753404947</v>
      </c>
      <c r="W286" s="36">
        <f t="shared" si="61"/>
        <v>256.0612510977341</v>
      </c>
      <c r="X286" s="36">
        <f t="shared" si="62"/>
        <v>187.0612510977341</v>
      </c>
      <c r="Y286" s="36">
        <f t="shared" si="63"/>
        <v>282.5612510977341</v>
      </c>
      <c r="Z286" s="36">
        <f t="shared" si="64"/>
        <v>244.76125109773412</v>
      </c>
      <c r="AA286" s="36">
        <f t="shared" si="65"/>
        <v>178.26125109773412</v>
      </c>
      <c r="AB286" s="66">
        <f t="shared" si="66"/>
        <v>45</v>
      </c>
      <c r="AC286" s="28">
        <f t="shared" si="68"/>
        <v>1532.3116412420757</v>
      </c>
      <c r="AF286" s="28">
        <f>Q286-'2020 Metered Customers'!Q286</f>
        <v>7</v>
      </c>
      <c r="AG286" s="28">
        <f>R286-'2020 Metered Customers'!R286</f>
        <v>7</v>
      </c>
      <c r="AH286" s="28">
        <f>S286-'2020 Metered Customers'!S286</f>
        <v>7</v>
      </c>
      <c r="AI286" s="28">
        <f>T286-'2020 Metered Customers'!T286</f>
        <v>7</v>
      </c>
      <c r="AJ286" s="28">
        <f>U286-'2020 Metered Customers'!U286</f>
        <v>21.742999999999995</v>
      </c>
      <c r="AK286" s="28">
        <f>V286-'2020 Metered Customers'!V286</f>
        <v>31.162385753404948</v>
      </c>
      <c r="AL286" s="28">
        <f>W286-'2020 Metered Customers'!W286</f>
        <v>122.54525109773411</v>
      </c>
      <c r="AM286" s="28">
        <f>X286-'2020 Metered Customers'!X286</f>
        <v>83.215251097734097</v>
      </c>
      <c r="AN286" s="28">
        <f>Y286-'2020 Metered Customers'!Y286</f>
        <v>135.2401510977341</v>
      </c>
      <c r="AO286" s="28">
        <f>Z286-'2020 Metered Customers'!Z286</f>
        <v>116.10425109773414</v>
      </c>
      <c r="AP286" s="28">
        <f>AA286-'2020 Metered Customers'!AA286</f>
        <v>78.19925109773412</v>
      </c>
      <c r="AQ286" s="28">
        <f>AB286-'2020 Metered Customers'!AB286</f>
        <v>7</v>
      </c>
    </row>
    <row r="287" spans="1:43" ht="15.4" x14ac:dyDescent="0.45">
      <c r="A287" s="4">
        <v>1</v>
      </c>
      <c r="B287" s="85">
        <v>597</v>
      </c>
      <c r="C287" s="91">
        <v>0</v>
      </c>
      <c r="D287" s="50" t="s">
        <v>32</v>
      </c>
      <c r="E287" s="5" t="s">
        <v>32</v>
      </c>
      <c r="F287" s="79" t="s">
        <v>32</v>
      </c>
      <c r="G287" s="5" t="s">
        <v>32</v>
      </c>
      <c r="H287" s="79">
        <v>14330</v>
      </c>
      <c r="I287" s="5">
        <v>3150</v>
      </c>
      <c r="J287" s="79">
        <v>11110</v>
      </c>
      <c r="K287" s="5">
        <v>20040</v>
      </c>
      <c r="L287" s="79">
        <v>21590</v>
      </c>
      <c r="M287" s="5">
        <v>25900</v>
      </c>
      <c r="N287" s="79">
        <v>7150</v>
      </c>
      <c r="O287" s="7" t="s">
        <v>32</v>
      </c>
      <c r="Q287" s="65">
        <f t="shared" si="56"/>
        <v>45</v>
      </c>
      <c r="R287" s="36">
        <f t="shared" si="57"/>
        <v>45</v>
      </c>
      <c r="S287" s="36">
        <f t="shared" si="58"/>
        <v>45</v>
      </c>
      <c r="T287" s="36">
        <f t="shared" si="59"/>
        <v>45</v>
      </c>
      <c r="U287" s="36">
        <f t="shared" si="67"/>
        <v>109.485</v>
      </c>
      <c r="V287" s="36">
        <f t="shared" si="60"/>
        <v>59.174999999999997</v>
      </c>
      <c r="W287" s="36">
        <f t="shared" si="61"/>
        <v>117.95978801593503</v>
      </c>
      <c r="X287" s="36">
        <f t="shared" si="62"/>
        <v>195.26125109773412</v>
      </c>
      <c r="Y287" s="36">
        <f t="shared" si="63"/>
        <v>210.76125109773412</v>
      </c>
      <c r="Z287" s="36">
        <f t="shared" si="64"/>
        <v>253.86125109773411</v>
      </c>
      <c r="AA287" s="36">
        <f t="shared" si="65"/>
        <v>85.255899220009866</v>
      </c>
      <c r="AB287" s="66">
        <f t="shared" si="66"/>
        <v>45</v>
      </c>
      <c r="AC287" s="28">
        <f t="shared" si="68"/>
        <v>1256.7594405291472</v>
      </c>
      <c r="AF287" s="28">
        <f>Q287-'2020 Metered Customers'!Q287</f>
        <v>7</v>
      </c>
      <c r="AG287" s="28">
        <f>R287-'2020 Metered Customers'!R287</f>
        <v>7</v>
      </c>
      <c r="AH287" s="28">
        <f>S287-'2020 Metered Customers'!S287</f>
        <v>7</v>
      </c>
      <c r="AI287" s="28">
        <f>T287-'2020 Metered Customers'!T287</f>
        <v>7</v>
      </c>
      <c r="AJ287" s="28">
        <f>U287-'2020 Metered Customers'!U287</f>
        <v>39.958999999999989</v>
      </c>
      <c r="AK287" s="28">
        <f>V287-'2020 Metered Customers'!V287</f>
        <v>14.244999999999997</v>
      </c>
      <c r="AL287" s="28">
        <f>W287-'2020 Metered Customers'!W287</f>
        <v>48.986788015935034</v>
      </c>
      <c r="AM287" s="28">
        <f>X287-'2020 Metered Customers'!X287</f>
        <v>87.889251097734132</v>
      </c>
      <c r="AN287" s="28">
        <f>Y287-'2020 Metered Customers'!Y287</f>
        <v>96.724251097734111</v>
      </c>
      <c r="AO287" s="28">
        <f>Z287-'2020 Metered Customers'!Z287</f>
        <v>121.29125109773412</v>
      </c>
      <c r="AP287" s="28">
        <f>AA287-'2020 Metered Customers'!AA287</f>
        <v>31.525899220009862</v>
      </c>
      <c r="AQ287" s="28">
        <f>AB287-'2020 Metered Customers'!AB287</f>
        <v>7</v>
      </c>
    </row>
    <row r="288" spans="1:43" ht="15.4" x14ac:dyDescent="0.45">
      <c r="A288" s="4">
        <v>1</v>
      </c>
      <c r="B288" s="85">
        <v>619</v>
      </c>
      <c r="C288" s="91">
        <v>0</v>
      </c>
      <c r="D288" s="50" t="s">
        <v>32</v>
      </c>
      <c r="E288" s="5" t="s">
        <v>32</v>
      </c>
      <c r="F288" s="79" t="s">
        <v>32</v>
      </c>
      <c r="G288" s="5" t="s">
        <v>32</v>
      </c>
      <c r="H288" s="79">
        <v>6790</v>
      </c>
      <c r="I288" s="5">
        <v>2790</v>
      </c>
      <c r="J288" s="79">
        <v>20830</v>
      </c>
      <c r="K288" s="5">
        <v>16800</v>
      </c>
      <c r="L288" s="79">
        <v>19700</v>
      </c>
      <c r="M288" s="5">
        <v>27590</v>
      </c>
      <c r="N288" s="79">
        <v>17190</v>
      </c>
      <c r="O288" s="7" t="s">
        <v>32</v>
      </c>
      <c r="Q288" s="65">
        <f t="shared" si="56"/>
        <v>45</v>
      </c>
      <c r="R288" s="36">
        <f t="shared" si="57"/>
        <v>45</v>
      </c>
      <c r="S288" s="36">
        <f t="shared" si="58"/>
        <v>45</v>
      </c>
      <c r="T288" s="36">
        <f t="shared" si="59"/>
        <v>45</v>
      </c>
      <c r="U288" s="36">
        <f t="shared" si="67"/>
        <v>75.555000000000007</v>
      </c>
      <c r="V288" s="36">
        <f t="shared" si="60"/>
        <v>57.555</v>
      </c>
      <c r="W288" s="36">
        <f t="shared" si="61"/>
        <v>203.16125109773412</v>
      </c>
      <c r="X288" s="36">
        <f t="shared" si="62"/>
        <v>164.95098176563559</v>
      </c>
      <c r="Y288" s="36">
        <f t="shared" si="63"/>
        <v>191.86125109773411</v>
      </c>
      <c r="Z288" s="36">
        <f t="shared" si="64"/>
        <v>270.76125109773409</v>
      </c>
      <c r="AA288" s="36">
        <f t="shared" si="65"/>
        <v>168.17181929856761</v>
      </c>
      <c r="AB288" s="66">
        <f t="shared" si="66"/>
        <v>45</v>
      </c>
      <c r="AC288" s="28">
        <f t="shared" si="68"/>
        <v>1357.0165543574058</v>
      </c>
      <c r="AF288" s="28">
        <f>Q288-'2020 Metered Customers'!Q288</f>
        <v>7</v>
      </c>
      <c r="AG288" s="28">
        <f>R288-'2020 Metered Customers'!R288</f>
        <v>7</v>
      </c>
      <c r="AH288" s="28">
        <f>S288-'2020 Metered Customers'!S288</f>
        <v>7</v>
      </c>
      <c r="AI288" s="28">
        <f>T288-'2020 Metered Customers'!T288</f>
        <v>7</v>
      </c>
      <c r="AJ288" s="28">
        <f>U288-'2020 Metered Customers'!U288</f>
        <v>22.617000000000004</v>
      </c>
      <c r="AK288" s="28">
        <f>V288-'2020 Metered Customers'!V288</f>
        <v>13.417000000000002</v>
      </c>
      <c r="AL288" s="28">
        <f>W288-'2020 Metered Customers'!W288</f>
        <v>92.392251097734118</v>
      </c>
      <c r="AM288" s="28">
        <f>X288-'2020 Metered Customers'!X288</f>
        <v>71.510981765635592</v>
      </c>
      <c r="AN288" s="28">
        <f>Y288-'2020 Metered Customers'!Y288</f>
        <v>85.951251097734115</v>
      </c>
      <c r="AO288" s="28">
        <f>Z288-'2020 Metered Customers'!Z288</f>
        <v>130.9242510977341</v>
      </c>
      <c r="AP288" s="28">
        <f>AA288-'2020 Metered Customers'!AA288</f>
        <v>73.054819298567622</v>
      </c>
      <c r="AQ288" s="28">
        <f>AB288-'2020 Metered Customers'!AB288</f>
        <v>7</v>
      </c>
    </row>
    <row r="289" spans="1:43" ht="15.4" x14ac:dyDescent="0.45">
      <c r="A289" s="4">
        <v>1</v>
      </c>
      <c r="B289" s="85">
        <v>620</v>
      </c>
      <c r="C289" s="91">
        <v>0</v>
      </c>
      <c r="D289" s="50" t="s">
        <v>32</v>
      </c>
      <c r="E289" s="5" t="s">
        <v>32</v>
      </c>
      <c r="F289" s="79" t="s">
        <v>32</v>
      </c>
      <c r="G289" s="5" t="s">
        <v>32</v>
      </c>
      <c r="H289" s="79">
        <v>8340</v>
      </c>
      <c r="I289" s="5">
        <v>560</v>
      </c>
      <c r="J289" s="79">
        <v>2090</v>
      </c>
      <c r="K289" s="5">
        <v>1660</v>
      </c>
      <c r="L289" s="79">
        <v>2960</v>
      </c>
      <c r="M289" s="5">
        <v>1600</v>
      </c>
      <c r="N289" s="79">
        <v>940</v>
      </c>
      <c r="O289" s="7" t="s">
        <v>32</v>
      </c>
      <c r="Q289" s="65">
        <f t="shared" si="56"/>
        <v>45</v>
      </c>
      <c r="R289" s="36">
        <f t="shared" si="57"/>
        <v>45</v>
      </c>
      <c r="S289" s="36">
        <f t="shared" si="58"/>
        <v>45</v>
      </c>
      <c r="T289" s="36">
        <f t="shared" si="59"/>
        <v>45</v>
      </c>
      <c r="U289" s="36">
        <f t="shared" si="67"/>
        <v>82.53</v>
      </c>
      <c r="V289" s="36">
        <f t="shared" si="60"/>
        <v>47.52</v>
      </c>
      <c r="W289" s="36">
        <f t="shared" si="61"/>
        <v>54.405000000000001</v>
      </c>
      <c r="X289" s="36">
        <f t="shared" si="62"/>
        <v>52.47</v>
      </c>
      <c r="Y289" s="36">
        <f t="shared" si="63"/>
        <v>58.32</v>
      </c>
      <c r="Z289" s="36">
        <f t="shared" si="64"/>
        <v>52.2</v>
      </c>
      <c r="AA289" s="36">
        <f t="shared" si="65"/>
        <v>49.23</v>
      </c>
      <c r="AB289" s="66">
        <f t="shared" si="66"/>
        <v>45</v>
      </c>
      <c r="AC289" s="28">
        <f t="shared" si="68"/>
        <v>621.67499999999995</v>
      </c>
      <c r="AF289" s="28">
        <f>Q289-'2020 Metered Customers'!Q289</f>
        <v>7</v>
      </c>
      <c r="AG289" s="28">
        <f>R289-'2020 Metered Customers'!R289</f>
        <v>7</v>
      </c>
      <c r="AH289" s="28">
        <f>S289-'2020 Metered Customers'!S289</f>
        <v>7</v>
      </c>
      <c r="AI289" s="28">
        <f>T289-'2020 Metered Customers'!T289</f>
        <v>7</v>
      </c>
      <c r="AJ289" s="28">
        <f>U289-'2020 Metered Customers'!U289</f>
        <v>26.182000000000002</v>
      </c>
      <c r="AK289" s="28">
        <f>V289-'2020 Metered Customers'!V289</f>
        <v>8.2880000000000038</v>
      </c>
      <c r="AL289" s="28">
        <f>W289-'2020 Metered Customers'!W289</f>
        <v>11.807000000000002</v>
      </c>
      <c r="AM289" s="28">
        <f>X289-'2020 Metered Customers'!X289</f>
        <v>10.817999999999998</v>
      </c>
      <c r="AN289" s="28">
        <f>Y289-'2020 Metered Customers'!Y289</f>
        <v>13.808</v>
      </c>
      <c r="AO289" s="28">
        <f>Z289-'2020 Metered Customers'!Z289</f>
        <v>10.68</v>
      </c>
      <c r="AP289" s="28">
        <f>AA289-'2020 Metered Customers'!AA289</f>
        <v>9.161999999999999</v>
      </c>
      <c r="AQ289" s="28">
        <f>AB289-'2020 Metered Customers'!AB289</f>
        <v>7</v>
      </c>
    </row>
    <row r="290" spans="1:43" ht="15.4" x14ac:dyDescent="0.45">
      <c r="A290" s="4">
        <v>1</v>
      </c>
      <c r="B290" s="85">
        <v>621</v>
      </c>
      <c r="C290" s="91">
        <v>0</v>
      </c>
      <c r="D290" s="50" t="s">
        <v>32</v>
      </c>
      <c r="E290" s="5" t="s">
        <v>32</v>
      </c>
      <c r="F290" s="79" t="s">
        <v>32</v>
      </c>
      <c r="G290" s="5" t="s">
        <v>32</v>
      </c>
      <c r="H290" s="79">
        <v>3750</v>
      </c>
      <c r="I290" s="5">
        <v>2450</v>
      </c>
      <c r="J290" s="79">
        <v>670</v>
      </c>
      <c r="K290" s="5">
        <v>56190</v>
      </c>
      <c r="L290" s="79">
        <v>52510</v>
      </c>
      <c r="M290" s="5">
        <v>9570</v>
      </c>
      <c r="N290" s="79">
        <v>40</v>
      </c>
      <c r="O290" s="7" t="s">
        <v>32</v>
      </c>
      <c r="Q290" s="65">
        <f t="shared" si="56"/>
        <v>45</v>
      </c>
      <c r="R290" s="36">
        <f t="shared" si="57"/>
        <v>45</v>
      </c>
      <c r="S290" s="36">
        <f t="shared" si="58"/>
        <v>45</v>
      </c>
      <c r="T290" s="36">
        <f t="shared" si="59"/>
        <v>45</v>
      </c>
      <c r="U290" s="36">
        <f t="shared" si="67"/>
        <v>61.875</v>
      </c>
      <c r="V290" s="36">
        <f t="shared" si="60"/>
        <v>56.024999999999999</v>
      </c>
      <c r="W290" s="36">
        <f t="shared" si="61"/>
        <v>48.015000000000001</v>
      </c>
      <c r="X290" s="36">
        <f t="shared" si="62"/>
        <v>556.76125109773409</v>
      </c>
      <c r="Y290" s="36">
        <f t="shared" si="63"/>
        <v>519.96125109773402</v>
      </c>
      <c r="Z290" s="36">
        <f t="shared" si="64"/>
        <v>105.24160903974192</v>
      </c>
      <c r="AA290" s="36">
        <f t="shared" si="65"/>
        <v>45.18</v>
      </c>
      <c r="AB290" s="66">
        <f t="shared" si="66"/>
        <v>45</v>
      </c>
      <c r="AC290" s="28">
        <f t="shared" si="68"/>
        <v>1618.0591112352101</v>
      </c>
      <c r="AF290" s="28">
        <f>Q290-'2020 Metered Customers'!Q290</f>
        <v>7</v>
      </c>
      <c r="AG290" s="28">
        <f>R290-'2020 Metered Customers'!R290</f>
        <v>7</v>
      </c>
      <c r="AH290" s="28">
        <f>S290-'2020 Metered Customers'!S290</f>
        <v>7</v>
      </c>
      <c r="AI290" s="28">
        <f>T290-'2020 Metered Customers'!T290</f>
        <v>7</v>
      </c>
      <c r="AJ290" s="28">
        <f>U290-'2020 Metered Customers'!U290</f>
        <v>15.625</v>
      </c>
      <c r="AK290" s="28">
        <f>V290-'2020 Metered Customers'!V290</f>
        <v>12.634999999999998</v>
      </c>
      <c r="AL290" s="28">
        <f>W290-'2020 Metered Customers'!W290</f>
        <v>8.5409999999999968</v>
      </c>
      <c r="AM290" s="28">
        <f>X290-'2020 Metered Customers'!X290</f>
        <v>205.70955109773411</v>
      </c>
      <c r="AN290" s="28">
        <f>Y290-'2020 Metered Customers'!Y290</f>
        <v>196.25195109773404</v>
      </c>
      <c r="AO290" s="28">
        <f>Z290-'2020 Metered Customers'!Z290</f>
        <v>42.890609039741918</v>
      </c>
      <c r="AP290" s="28">
        <f>AA290-'2020 Metered Customers'!AA290</f>
        <v>7.0919999999999987</v>
      </c>
      <c r="AQ290" s="28">
        <f>AB290-'2020 Metered Customers'!AB290</f>
        <v>7</v>
      </c>
    </row>
    <row r="291" spans="1:43" ht="15.4" x14ac:dyDescent="0.45">
      <c r="A291" s="4">
        <v>1</v>
      </c>
      <c r="B291" s="85">
        <v>622</v>
      </c>
      <c r="C291" s="91">
        <v>0</v>
      </c>
      <c r="D291" s="50" t="s">
        <v>32</v>
      </c>
      <c r="E291" s="5" t="s">
        <v>32</v>
      </c>
      <c r="F291" s="79" t="s">
        <v>32</v>
      </c>
      <c r="G291" s="5" t="s">
        <v>32</v>
      </c>
      <c r="H291" s="79">
        <v>15970</v>
      </c>
      <c r="I291" s="5">
        <v>6010</v>
      </c>
      <c r="J291" s="79">
        <v>7760</v>
      </c>
      <c r="K291" s="5">
        <v>11250</v>
      </c>
      <c r="L291" s="79">
        <v>9970</v>
      </c>
      <c r="M291" s="5">
        <v>10290</v>
      </c>
      <c r="N291" s="79">
        <v>4420</v>
      </c>
      <c r="O291" s="7" t="s">
        <v>32</v>
      </c>
      <c r="Q291" s="65">
        <f t="shared" si="56"/>
        <v>45</v>
      </c>
      <c r="R291" s="36">
        <f t="shared" si="57"/>
        <v>45</v>
      </c>
      <c r="S291" s="36">
        <f t="shared" si="58"/>
        <v>45</v>
      </c>
      <c r="T291" s="36">
        <f t="shared" si="59"/>
        <v>45</v>
      </c>
      <c r="U291" s="36">
        <f t="shared" si="67"/>
        <v>116.86500000000001</v>
      </c>
      <c r="V291" s="36">
        <f t="shared" si="60"/>
        <v>75.841143354516262</v>
      </c>
      <c r="W291" s="36">
        <f t="shared" si="61"/>
        <v>90.29361946382663</v>
      </c>
      <c r="X291" s="36">
        <f t="shared" si="62"/>
        <v>119.11598610467988</v>
      </c>
      <c r="Y291" s="36">
        <f t="shared" si="63"/>
        <v>108.54503215044143</v>
      </c>
      <c r="Z291" s="36">
        <f t="shared" si="64"/>
        <v>111.18777063900103</v>
      </c>
      <c r="AA291" s="36">
        <f t="shared" si="65"/>
        <v>64.89</v>
      </c>
      <c r="AB291" s="66">
        <f t="shared" si="66"/>
        <v>45</v>
      </c>
      <c r="AC291" s="28">
        <f t="shared" si="68"/>
        <v>911.73855171246521</v>
      </c>
      <c r="AF291" s="28">
        <f>Q291-'2020 Metered Customers'!Q291</f>
        <v>7</v>
      </c>
      <c r="AG291" s="28">
        <f>R291-'2020 Metered Customers'!R291</f>
        <v>7</v>
      </c>
      <c r="AH291" s="28">
        <f>S291-'2020 Metered Customers'!S291</f>
        <v>7</v>
      </c>
      <c r="AI291" s="28">
        <f>T291-'2020 Metered Customers'!T291</f>
        <v>7</v>
      </c>
      <c r="AJ291" s="28">
        <f>U291-'2020 Metered Customers'!U291</f>
        <v>43.730999999999995</v>
      </c>
      <c r="AK291" s="28">
        <f>V291-'2020 Metered Customers'!V291</f>
        <v>24.619143354516261</v>
      </c>
      <c r="AL291" s="28">
        <f>W291-'2020 Metered Customers'!W291</f>
        <v>35.221619463826627</v>
      </c>
      <c r="AM291" s="28">
        <f>X291-'2020 Metered Customers'!X291</f>
        <v>49.540986104679874</v>
      </c>
      <c r="AN291" s="28">
        <f>Y291-'2020 Metered Customers'!Y291</f>
        <v>44.474032150441431</v>
      </c>
      <c r="AO291" s="28">
        <f>Z291-'2020 Metered Customers'!Z291</f>
        <v>45.740770639001028</v>
      </c>
      <c r="AP291" s="28">
        <f>AA291-'2020 Metered Customers'!AA291</f>
        <v>17.165999999999997</v>
      </c>
      <c r="AQ291" s="28">
        <f>AB291-'2020 Metered Customers'!AB291</f>
        <v>7</v>
      </c>
    </row>
    <row r="292" spans="1:43" ht="15.4" x14ac:dyDescent="0.45">
      <c r="A292" s="4">
        <v>1</v>
      </c>
      <c r="B292" s="85">
        <v>623</v>
      </c>
      <c r="C292" s="91">
        <v>0</v>
      </c>
      <c r="D292" s="50" t="s">
        <v>32</v>
      </c>
      <c r="E292" s="5" t="s">
        <v>32</v>
      </c>
      <c r="F292" s="79" t="s">
        <v>32</v>
      </c>
      <c r="G292" s="5" t="s">
        <v>32</v>
      </c>
      <c r="H292" s="79">
        <v>5920</v>
      </c>
      <c r="I292" s="5">
        <v>10320</v>
      </c>
      <c r="J292" s="79">
        <v>36340</v>
      </c>
      <c r="K292" s="5">
        <v>39110</v>
      </c>
      <c r="L292" s="79">
        <v>37530</v>
      </c>
      <c r="M292" s="5">
        <v>43190</v>
      </c>
      <c r="N292" s="79">
        <v>15590</v>
      </c>
      <c r="O292" s="7" t="s">
        <v>32</v>
      </c>
      <c r="Q292" s="65">
        <f t="shared" si="56"/>
        <v>45</v>
      </c>
      <c r="R292" s="36">
        <f t="shared" si="57"/>
        <v>45</v>
      </c>
      <c r="S292" s="36">
        <f t="shared" si="58"/>
        <v>45</v>
      </c>
      <c r="T292" s="36">
        <f t="shared" si="59"/>
        <v>45</v>
      </c>
      <c r="U292" s="36">
        <f t="shared" si="67"/>
        <v>71.64</v>
      </c>
      <c r="V292" s="36">
        <f t="shared" si="60"/>
        <v>111.43552737230351</v>
      </c>
      <c r="W292" s="36">
        <f t="shared" si="61"/>
        <v>358.26125109773409</v>
      </c>
      <c r="X292" s="36">
        <f t="shared" si="62"/>
        <v>385.96125109773413</v>
      </c>
      <c r="Y292" s="36">
        <f t="shared" si="63"/>
        <v>370.16125109773412</v>
      </c>
      <c r="Z292" s="36">
        <f t="shared" si="64"/>
        <v>426.76125109773409</v>
      </c>
      <c r="AA292" s="36">
        <f t="shared" si="65"/>
        <v>154.95812685576956</v>
      </c>
      <c r="AB292" s="66">
        <f t="shared" si="66"/>
        <v>45</v>
      </c>
      <c r="AC292" s="28">
        <f t="shared" si="68"/>
        <v>2104.1786586190092</v>
      </c>
      <c r="AF292" s="28">
        <f>Q292-'2020 Metered Customers'!Q292</f>
        <v>7</v>
      </c>
      <c r="AG292" s="28">
        <f>R292-'2020 Metered Customers'!R292</f>
        <v>7</v>
      </c>
      <c r="AH292" s="28">
        <f>S292-'2020 Metered Customers'!S292</f>
        <v>7</v>
      </c>
      <c r="AI292" s="28">
        <f>T292-'2020 Metered Customers'!T292</f>
        <v>7</v>
      </c>
      <c r="AJ292" s="28">
        <f>U292-'2020 Metered Customers'!U292</f>
        <v>20.616</v>
      </c>
      <c r="AK292" s="28">
        <f>V292-'2020 Metered Customers'!V292</f>
        <v>45.859527372303518</v>
      </c>
      <c r="AL292" s="28">
        <f>W292-'2020 Metered Customers'!W292</f>
        <v>154.69505109773411</v>
      </c>
      <c r="AM292" s="28">
        <f>X292-'2020 Metered Customers'!X292</f>
        <v>161.81395109773416</v>
      </c>
      <c r="AN292" s="28">
        <f>Y292-'2020 Metered Customers'!Y292</f>
        <v>157.75335109773414</v>
      </c>
      <c r="AO292" s="28">
        <f>Z292-'2020 Metered Customers'!Z292</f>
        <v>172.29955109773408</v>
      </c>
      <c r="AP292" s="28">
        <f>AA292-'2020 Metered Customers'!AA292</f>
        <v>66.721126855769569</v>
      </c>
      <c r="AQ292" s="28">
        <f>AB292-'2020 Metered Customers'!AB292</f>
        <v>7</v>
      </c>
    </row>
    <row r="293" spans="1:43" ht="15.4" x14ac:dyDescent="0.45">
      <c r="A293" s="4">
        <v>1</v>
      </c>
      <c r="B293" s="85">
        <v>624</v>
      </c>
      <c r="C293" s="91">
        <v>0</v>
      </c>
      <c r="D293" s="50" t="s">
        <v>32</v>
      </c>
      <c r="E293" s="5" t="s">
        <v>32</v>
      </c>
      <c r="F293" s="79" t="s">
        <v>32</v>
      </c>
      <c r="G293" s="5" t="s">
        <v>32</v>
      </c>
      <c r="H293" s="79">
        <v>4880</v>
      </c>
      <c r="I293" s="5">
        <v>8430</v>
      </c>
      <c r="J293" s="79">
        <v>15910</v>
      </c>
      <c r="K293" s="5">
        <v>10460</v>
      </c>
      <c r="L293" s="79">
        <v>15330</v>
      </c>
      <c r="M293" s="5">
        <v>14780</v>
      </c>
      <c r="N293" s="79">
        <v>10890</v>
      </c>
      <c r="O293" s="7" t="s">
        <v>32</v>
      </c>
      <c r="Q293" s="65">
        <f t="shared" si="56"/>
        <v>45</v>
      </c>
      <c r="R293" s="36">
        <f t="shared" si="57"/>
        <v>45</v>
      </c>
      <c r="S293" s="36">
        <f t="shared" si="58"/>
        <v>45</v>
      </c>
      <c r="T293" s="36">
        <f t="shared" si="59"/>
        <v>45</v>
      </c>
      <c r="U293" s="36">
        <f t="shared" si="67"/>
        <v>66.960000000000008</v>
      </c>
      <c r="V293" s="36">
        <f t="shared" si="60"/>
        <v>95.826853174248313</v>
      </c>
      <c r="W293" s="36">
        <f t="shared" si="61"/>
        <v>157.60086534432918</v>
      </c>
      <c r="X293" s="36">
        <f t="shared" si="62"/>
        <v>112.59172546104833</v>
      </c>
      <c r="Y293" s="36">
        <f t="shared" si="63"/>
        <v>152.81090183381488</v>
      </c>
      <c r="Z293" s="36">
        <f t="shared" si="64"/>
        <v>148.26869505660306</v>
      </c>
      <c r="AA293" s="36">
        <f t="shared" si="65"/>
        <v>116.14290530505031</v>
      </c>
      <c r="AB293" s="66">
        <f t="shared" si="66"/>
        <v>45</v>
      </c>
      <c r="AC293" s="28">
        <f t="shared" si="68"/>
        <v>1075.201946175094</v>
      </c>
      <c r="AF293" s="28">
        <f>Q293-'2020 Metered Customers'!Q293</f>
        <v>7</v>
      </c>
      <c r="AG293" s="28">
        <f>R293-'2020 Metered Customers'!R293</f>
        <v>7</v>
      </c>
      <c r="AH293" s="28">
        <f>S293-'2020 Metered Customers'!S293</f>
        <v>7</v>
      </c>
      <c r="AI293" s="28">
        <f>T293-'2020 Metered Customers'!T293</f>
        <v>7</v>
      </c>
      <c r="AJ293" s="28">
        <f>U293-'2020 Metered Customers'!U293</f>
        <v>18.224000000000004</v>
      </c>
      <c r="AK293" s="28">
        <f>V293-'2020 Metered Customers'!V293</f>
        <v>38.377853174248315</v>
      </c>
      <c r="AL293" s="28">
        <f>W293-'2020 Metered Customers'!W293</f>
        <v>67.98786534432918</v>
      </c>
      <c r="AM293" s="28">
        <f>X293-'2020 Metered Customers'!X293</f>
        <v>46.41372546104833</v>
      </c>
      <c r="AN293" s="28">
        <f>Y293-'2020 Metered Customers'!Y293</f>
        <v>65.691901833814882</v>
      </c>
      <c r="AO293" s="28">
        <f>Z293-'2020 Metered Customers'!Z293</f>
        <v>63.51469505660306</v>
      </c>
      <c r="AP293" s="28">
        <f>AA293-'2020 Metered Customers'!AA293</f>
        <v>48.115905305050305</v>
      </c>
      <c r="AQ293" s="28">
        <f>AB293-'2020 Metered Customers'!AB293</f>
        <v>7</v>
      </c>
    </row>
    <row r="294" spans="1:43" ht="15.4" x14ac:dyDescent="0.45">
      <c r="A294" s="4">
        <v>1</v>
      </c>
      <c r="B294" s="85">
        <v>625</v>
      </c>
      <c r="C294" s="91">
        <v>0</v>
      </c>
      <c r="D294" s="50" t="s">
        <v>32</v>
      </c>
      <c r="E294" s="5" t="s">
        <v>32</v>
      </c>
      <c r="F294" s="79" t="s">
        <v>32</v>
      </c>
      <c r="G294" s="5" t="s">
        <v>32</v>
      </c>
      <c r="H294" s="79">
        <v>3130</v>
      </c>
      <c r="I294" s="5">
        <v>1320</v>
      </c>
      <c r="J294" s="79">
        <v>1650</v>
      </c>
      <c r="K294" s="5">
        <v>2320</v>
      </c>
      <c r="L294" s="79">
        <v>11950</v>
      </c>
      <c r="M294" s="5">
        <v>12870</v>
      </c>
      <c r="N294" s="79">
        <v>10400</v>
      </c>
      <c r="O294" s="7" t="s">
        <v>32</v>
      </c>
      <c r="Q294" s="65">
        <f t="shared" si="56"/>
        <v>45</v>
      </c>
      <c r="R294" s="36">
        <f t="shared" si="57"/>
        <v>45</v>
      </c>
      <c r="S294" s="36">
        <f t="shared" si="58"/>
        <v>45</v>
      </c>
      <c r="T294" s="36">
        <f t="shared" si="59"/>
        <v>45</v>
      </c>
      <c r="U294" s="36">
        <f t="shared" si="67"/>
        <v>59.085000000000001</v>
      </c>
      <c r="V294" s="36">
        <f t="shared" si="60"/>
        <v>50.94</v>
      </c>
      <c r="W294" s="36">
        <f t="shared" si="61"/>
        <v>52.424999999999997</v>
      </c>
      <c r="X294" s="36">
        <f t="shared" si="62"/>
        <v>55.44</v>
      </c>
      <c r="Y294" s="36">
        <f t="shared" si="63"/>
        <v>124.89697654840401</v>
      </c>
      <c r="Z294" s="36">
        <f t="shared" si="64"/>
        <v>132.4948497030129</v>
      </c>
      <c r="AA294" s="36">
        <f t="shared" si="65"/>
        <v>112.09621199444341</v>
      </c>
      <c r="AB294" s="66">
        <f t="shared" si="66"/>
        <v>45</v>
      </c>
      <c r="AC294" s="28">
        <f t="shared" si="68"/>
        <v>812.37803824586035</v>
      </c>
      <c r="AF294" s="28">
        <f>Q294-'2020 Metered Customers'!Q294</f>
        <v>7</v>
      </c>
      <c r="AG294" s="28">
        <f>R294-'2020 Metered Customers'!R294</f>
        <v>7</v>
      </c>
      <c r="AH294" s="28">
        <f>S294-'2020 Metered Customers'!S294</f>
        <v>7</v>
      </c>
      <c r="AI294" s="28">
        <f>T294-'2020 Metered Customers'!T294</f>
        <v>7</v>
      </c>
      <c r="AJ294" s="28">
        <f>U294-'2020 Metered Customers'!U294</f>
        <v>14.198999999999998</v>
      </c>
      <c r="AK294" s="28">
        <f>V294-'2020 Metered Customers'!V294</f>
        <v>10.035999999999994</v>
      </c>
      <c r="AL294" s="28">
        <f>W294-'2020 Metered Customers'!W294</f>
        <v>10.794999999999995</v>
      </c>
      <c r="AM294" s="28">
        <f>X294-'2020 Metered Customers'!X294</f>
        <v>12.335999999999999</v>
      </c>
      <c r="AN294" s="28">
        <f>Y294-'2020 Metered Customers'!Y294</f>
        <v>52.311976548404004</v>
      </c>
      <c r="AO294" s="28">
        <f>Z294-'2020 Metered Customers'!Z294</f>
        <v>55.953849703012907</v>
      </c>
      <c r="AP294" s="28">
        <f>AA294-'2020 Metered Customers'!AA294</f>
        <v>46.176211994443406</v>
      </c>
      <c r="AQ294" s="28">
        <f>AB294-'2020 Metered Customers'!AB294</f>
        <v>7</v>
      </c>
    </row>
    <row r="295" spans="1:43" ht="15.4" x14ac:dyDescent="0.45">
      <c r="A295" s="4">
        <v>1</v>
      </c>
      <c r="B295" s="85">
        <v>626</v>
      </c>
      <c r="C295" s="91">
        <v>0</v>
      </c>
      <c r="D295" s="50" t="s">
        <v>32</v>
      </c>
      <c r="E295" s="5" t="s">
        <v>32</v>
      </c>
      <c r="F295" s="79" t="s">
        <v>32</v>
      </c>
      <c r="G295" s="5" t="s">
        <v>32</v>
      </c>
      <c r="H295" s="79">
        <v>9520</v>
      </c>
      <c r="I295" s="5">
        <v>14130</v>
      </c>
      <c r="J295" s="79">
        <v>19150</v>
      </c>
      <c r="K295" s="5">
        <v>14520</v>
      </c>
      <c r="L295" s="79">
        <v>38740</v>
      </c>
      <c r="M295" s="5">
        <v>48110</v>
      </c>
      <c r="N295" s="79">
        <v>18540</v>
      </c>
      <c r="O295" s="7" t="s">
        <v>32</v>
      </c>
      <c r="Q295" s="65">
        <f t="shared" si="56"/>
        <v>45</v>
      </c>
      <c r="R295" s="36">
        <f t="shared" si="57"/>
        <v>45</v>
      </c>
      <c r="S295" s="36">
        <f t="shared" si="58"/>
        <v>45</v>
      </c>
      <c r="T295" s="36">
        <f t="shared" si="59"/>
        <v>45</v>
      </c>
      <c r="U295" s="36">
        <f t="shared" si="67"/>
        <v>87.84</v>
      </c>
      <c r="V295" s="36">
        <f t="shared" si="60"/>
        <v>142.90063250171636</v>
      </c>
      <c r="W295" s="36">
        <f t="shared" si="61"/>
        <v>186.36125109773411</v>
      </c>
      <c r="X295" s="36">
        <f t="shared" si="62"/>
        <v>146.12147003464838</v>
      </c>
      <c r="Y295" s="36">
        <f t="shared" si="63"/>
        <v>382.26125109773409</v>
      </c>
      <c r="Z295" s="36">
        <f t="shared" si="64"/>
        <v>475.96125109773413</v>
      </c>
      <c r="AA295" s="36">
        <f t="shared" si="65"/>
        <v>180.26125109773412</v>
      </c>
      <c r="AB295" s="66">
        <f t="shared" si="66"/>
        <v>45</v>
      </c>
      <c r="AC295" s="28">
        <f t="shared" si="68"/>
        <v>1826.7071069273011</v>
      </c>
      <c r="AF295" s="28">
        <f>Q295-'2020 Metered Customers'!Q295</f>
        <v>7</v>
      </c>
      <c r="AG295" s="28">
        <f>R295-'2020 Metered Customers'!R295</f>
        <v>7</v>
      </c>
      <c r="AH295" s="28">
        <f>S295-'2020 Metered Customers'!S295</f>
        <v>7</v>
      </c>
      <c r="AI295" s="28">
        <f>T295-'2020 Metered Customers'!T295</f>
        <v>7</v>
      </c>
      <c r="AJ295" s="28">
        <f>U295-'2020 Metered Customers'!U295</f>
        <v>28.896000000000001</v>
      </c>
      <c r="AK295" s="28">
        <f>V295-'2020 Metered Customers'!V295</f>
        <v>60.941632501716356</v>
      </c>
      <c r="AL295" s="28">
        <f>W295-'2020 Metered Customers'!W295</f>
        <v>82.81625109773411</v>
      </c>
      <c r="AM295" s="28">
        <f>X295-'2020 Metered Customers'!X295</f>
        <v>62.485470034648387</v>
      </c>
      <c r="AN295" s="28">
        <f>Y295-'2020 Metered Customers'!Y295</f>
        <v>160.86305109773411</v>
      </c>
      <c r="AO295" s="28">
        <f>Z295-'2020 Metered Customers'!Z295</f>
        <v>184.94395109773416</v>
      </c>
      <c r="AP295" s="28">
        <f>AA295-'2020 Metered Customers'!AA295</f>
        <v>79.33925109773412</v>
      </c>
      <c r="AQ295" s="28">
        <f>AB295-'2020 Metered Customers'!AB295</f>
        <v>7</v>
      </c>
    </row>
    <row r="296" spans="1:43" ht="15.4" x14ac:dyDescent="0.45">
      <c r="A296" s="4">
        <v>1</v>
      </c>
      <c r="B296" s="85">
        <v>627</v>
      </c>
      <c r="C296" s="91">
        <v>0</v>
      </c>
      <c r="D296" s="50" t="s">
        <v>32</v>
      </c>
      <c r="E296" s="5" t="s">
        <v>32</v>
      </c>
      <c r="F296" s="79" t="s">
        <v>32</v>
      </c>
      <c r="G296" s="5" t="s">
        <v>32</v>
      </c>
      <c r="H296" s="79">
        <v>18340</v>
      </c>
      <c r="I296" s="5">
        <v>4040</v>
      </c>
      <c r="J296" s="79">
        <v>6700</v>
      </c>
      <c r="K296" s="5">
        <v>6360</v>
      </c>
      <c r="L296" s="79">
        <v>4420</v>
      </c>
      <c r="M296" s="5">
        <v>4280</v>
      </c>
      <c r="N296" s="79">
        <v>4610</v>
      </c>
      <c r="O296" s="7" t="s">
        <v>32</v>
      </c>
      <c r="Q296" s="65">
        <f t="shared" si="56"/>
        <v>45</v>
      </c>
      <c r="R296" s="36">
        <f t="shared" si="57"/>
        <v>45</v>
      </c>
      <c r="S296" s="36">
        <f t="shared" si="58"/>
        <v>45</v>
      </c>
      <c r="T296" s="36">
        <f t="shared" si="59"/>
        <v>45</v>
      </c>
      <c r="U296" s="36">
        <f t="shared" si="67"/>
        <v>127.53</v>
      </c>
      <c r="V296" s="36">
        <f t="shared" si="60"/>
        <v>63.18</v>
      </c>
      <c r="W296" s="36">
        <f t="shared" si="61"/>
        <v>81.539548220472923</v>
      </c>
      <c r="X296" s="36">
        <f t="shared" si="62"/>
        <v>78.731638576378344</v>
      </c>
      <c r="Y296" s="36">
        <f t="shared" si="63"/>
        <v>64.89</v>
      </c>
      <c r="Z296" s="36">
        <f t="shared" si="64"/>
        <v>64.260000000000005</v>
      </c>
      <c r="AA296" s="36">
        <f t="shared" si="65"/>
        <v>65.745000000000005</v>
      </c>
      <c r="AB296" s="66">
        <f t="shared" si="66"/>
        <v>45</v>
      </c>
      <c r="AC296" s="28">
        <f t="shared" si="68"/>
        <v>770.87618679685124</v>
      </c>
      <c r="AF296" s="28">
        <f>Q296-'2020 Metered Customers'!Q296</f>
        <v>7</v>
      </c>
      <c r="AG296" s="28">
        <f>R296-'2020 Metered Customers'!R296</f>
        <v>7</v>
      </c>
      <c r="AH296" s="28">
        <f>S296-'2020 Metered Customers'!S296</f>
        <v>7</v>
      </c>
      <c r="AI296" s="28">
        <f>T296-'2020 Metered Customers'!T296</f>
        <v>7</v>
      </c>
      <c r="AJ296" s="28">
        <f>U296-'2020 Metered Customers'!U296</f>
        <v>49.181999999999988</v>
      </c>
      <c r="AK296" s="28">
        <f>V296-'2020 Metered Customers'!V296</f>
        <v>16.291999999999994</v>
      </c>
      <c r="AL296" s="28">
        <f>W296-'2020 Metered Customers'!W296</f>
        <v>28.799548220472921</v>
      </c>
      <c r="AM296" s="28">
        <f>X296-'2020 Metered Customers'!X296</f>
        <v>26.73963857637834</v>
      </c>
      <c r="AN296" s="28">
        <f>Y296-'2020 Metered Customers'!Y296</f>
        <v>17.165999999999997</v>
      </c>
      <c r="AO296" s="28">
        <f>Z296-'2020 Metered Customers'!Z296</f>
        <v>16.844000000000001</v>
      </c>
      <c r="AP296" s="28">
        <f>AA296-'2020 Metered Customers'!AA296</f>
        <v>17.603000000000002</v>
      </c>
      <c r="AQ296" s="28">
        <f>AB296-'2020 Metered Customers'!AB296</f>
        <v>7</v>
      </c>
    </row>
    <row r="297" spans="1:43" ht="15.4" x14ac:dyDescent="0.45">
      <c r="A297" s="4">
        <v>1</v>
      </c>
      <c r="B297" s="85">
        <v>628</v>
      </c>
      <c r="C297" s="91">
        <v>0</v>
      </c>
      <c r="D297" s="50" t="s">
        <v>32</v>
      </c>
      <c r="E297" s="5" t="s">
        <v>32</v>
      </c>
      <c r="F297" s="79" t="s">
        <v>32</v>
      </c>
      <c r="G297" s="5" t="s">
        <v>32</v>
      </c>
      <c r="H297" s="79">
        <v>9130</v>
      </c>
      <c r="I297" s="5">
        <v>2050</v>
      </c>
      <c r="J297" s="79">
        <v>1450</v>
      </c>
      <c r="K297" s="5">
        <v>960</v>
      </c>
      <c r="L297" s="79">
        <v>1740</v>
      </c>
      <c r="M297" s="5">
        <v>2270</v>
      </c>
      <c r="N297" s="79">
        <v>2660</v>
      </c>
      <c r="O297" s="7" t="s">
        <v>32</v>
      </c>
      <c r="Q297" s="65">
        <f t="shared" si="56"/>
        <v>45</v>
      </c>
      <c r="R297" s="36">
        <f t="shared" si="57"/>
        <v>45</v>
      </c>
      <c r="S297" s="36">
        <f t="shared" si="58"/>
        <v>45</v>
      </c>
      <c r="T297" s="36">
        <f t="shared" si="59"/>
        <v>45</v>
      </c>
      <c r="U297" s="36">
        <f t="shared" si="67"/>
        <v>86.085000000000008</v>
      </c>
      <c r="V297" s="36">
        <f t="shared" si="60"/>
        <v>54.225000000000001</v>
      </c>
      <c r="W297" s="36">
        <f t="shared" si="61"/>
        <v>51.524999999999999</v>
      </c>
      <c r="X297" s="36">
        <f t="shared" si="62"/>
        <v>49.32</v>
      </c>
      <c r="Y297" s="36">
        <f t="shared" si="63"/>
        <v>52.83</v>
      </c>
      <c r="Z297" s="36">
        <f t="shared" si="64"/>
        <v>55.215000000000003</v>
      </c>
      <c r="AA297" s="36">
        <f t="shared" si="65"/>
        <v>56.97</v>
      </c>
      <c r="AB297" s="66">
        <f t="shared" si="66"/>
        <v>45</v>
      </c>
      <c r="AC297" s="28">
        <f t="shared" si="68"/>
        <v>631.17000000000007</v>
      </c>
      <c r="AF297" s="28">
        <f>Q297-'2020 Metered Customers'!Q297</f>
        <v>7</v>
      </c>
      <c r="AG297" s="28">
        <f>R297-'2020 Metered Customers'!R297</f>
        <v>7</v>
      </c>
      <c r="AH297" s="28">
        <f>S297-'2020 Metered Customers'!S297</f>
        <v>7</v>
      </c>
      <c r="AI297" s="28">
        <f>T297-'2020 Metered Customers'!T297</f>
        <v>7</v>
      </c>
      <c r="AJ297" s="28">
        <f>U297-'2020 Metered Customers'!U297</f>
        <v>27.999000000000009</v>
      </c>
      <c r="AK297" s="28">
        <f>V297-'2020 Metered Customers'!V297</f>
        <v>11.715000000000003</v>
      </c>
      <c r="AL297" s="28">
        <f>W297-'2020 Metered Customers'!W297</f>
        <v>10.335000000000001</v>
      </c>
      <c r="AM297" s="28">
        <f>X297-'2020 Metered Customers'!X297</f>
        <v>9.2079999999999984</v>
      </c>
      <c r="AN297" s="28">
        <f>Y297-'2020 Metered Customers'!Y297</f>
        <v>11.001999999999995</v>
      </c>
      <c r="AO297" s="28">
        <f>Z297-'2020 Metered Customers'!Z297</f>
        <v>12.221000000000004</v>
      </c>
      <c r="AP297" s="28">
        <f>AA297-'2020 Metered Customers'!AA297</f>
        <v>13.117999999999995</v>
      </c>
      <c r="AQ297" s="28">
        <f>AB297-'2020 Metered Customers'!AB297</f>
        <v>7</v>
      </c>
    </row>
    <row r="298" spans="1:43" ht="15.4" x14ac:dyDescent="0.45">
      <c r="A298" s="4">
        <v>1</v>
      </c>
      <c r="B298" s="85">
        <v>629</v>
      </c>
      <c r="C298" s="91">
        <v>0</v>
      </c>
      <c r="D298" s="50" t="s">
        <v>32</v>
      </c>
      <c r="E298" s="5" t="s">
        <v>32</v>
      </c>
      <c r="F298" s="79" t="s">
        <v>32</v>
      </c>
      <c r="G298" s="5" t="s">
        <v>32</v>
      </c>
      <c r="H298" s="79">
        <v>32090</v>
      </c>
      <c r="I298" s="5">
        <v>4240</v>
      </c>
      <c r="J298" s="79">
        <v>4800</v>
      </c>
      <c r="K298" s="5">
        <v>2170</v>
      </c>
      <c r="L298" s="79">
        <v>7110</v>
      </c>
      <c r="M298" s="5">
        <v>4030</v>
      </c>
      <c r="N298" s="79">
        <v>4690</v>
      </c>
      <c r="O298" s="7" t="s">
        <v>32</v>
      </c>
      <c r="Q298" s="65">
        <f t="shared" si="56"/>
        <v>45</v>
      </c>
      <c r="R298" s="36">
        <f t="shared" si="57"/>
        <v>45</v>
      </c>
      <c r="S298" s="36">
        <f t="shared" si="58"/>
        <v>45</v>
      </c>
      <c r="T298" s="36">
        <f t="shared" si="59"/>
        <v>45</v>
      </c>
      <c r="U298" s="36">
        <f t="shared" si="67"/>
        <v>216.05317463714886</v>
      </c>
      <c r="V298" s="36">
        <f t="shared" si="60"/>
        <v>64.08</v>
      </c>
      <c r="W298" s="36">
        <f t="shared" si="61"/>
        <v>66.599999999999994</v>
      </c>
      <c r="X298" s="36">
        <f t="shared" si="62"/>
        <v>54.765000000000001</v>
      </c>
      <c r="Y298" s="36">
        <f t="shared" si="63"/>
        <v>84.925556908939924</v>
      </c>
      <c r="Z298" s="36">
        <f t="shared" si="64"/>
        <v>63.135000000000005</v>
      </c>
      <c r="AA298" s="36">
        <f t="shared" si="65"/>
        <v>66.105000000000004</v>
      </c>
      <c r="AB298" s="66">
        <f t="shared" si="66"/>
        <v>45</v>
      </c>
      <c r="AC298" s="28">
        <f t="shared" si="68"/>
        <v>840.6637315460888</v>
      </c>
      <c r="AF298" s="28">
        <f>Q298-'2020 Metered Customers'!Q298</f>
        <v>7</v>
      </c>
      <c r="AG298" s="28">
        <f>R298-'2020 Metered Customers'!R298</f>
        <v>7</v>
      </c>
      <c r="AH298" s="28">
        <f>S298-'2020 Metered Customers'!S298</f>
        <v>7</v>
      </c>
      <c r="AI298" s="28">
        <f>T298-'2020 Metered Customers'!T298</f>
        <v>7</v>
      </c>
      <c r="AJ298" s="28">
        <f>U298-'2020 Metered Customers'!U298</f>
        <v>107.45517463714884</v>
      </c>
      <c r="AK298" s="28">
        <f>V298-'2020 Metered Customers'!V298</f>
        <v>16.751999999999995</v>
      </c>
      <c r="AL298" s="28">
        <f>W298-'2020 Metered Customers'!W298</f>
        <v>18.039999999999992</v>
      </c>
      <c r="AM298" s="28">
        <f>X298-'2020 Metered Customers'!X298</f>
        <v>11.991</v>
      </c>
      <c r="AN298" s="28">
        <f>Y298-'2020 Metered Customers'!Y298</f>
        <v>31.283556908939921</v>
      </c>
      <c r="AO298" s="28">
        <f>Z298-'2020 Metered Customers'!Z298</f>
        <v>16.269000000000005</v>
      </c>
      <c r="AP298" s="28">
        <f>AA298-'2020 Metered Customers'!AA298</f>
        <v>17.787000000000006</v>
      </c>
      <c r="AQ298" s="28">
        <f>AB298-'2020 Metered Customers'!AB298</f>
        <v>7</v>
      </c>
    </row>
    <row r="299" spans="1:43" ht="15.4" x14ac:dyDescent="0.45">
      <c r="A299" s="4">
        <v>1</v>
      </c>
      <c r="B299" s="85">
        <v>630</v>
      </c>
      <c r="C299" s="91">
        <v>0</v>
      </c>
      <c r="D299" s="50" t="s">
        <v>32</v>
      </c>
      <c r="E299" s="5" t="s">
        <v>32</v>
      </c>
      <c r="F299" s="79" t="s">
        <v>32</v>
      </c>
      <c r="G299" s="5" t="s">
        <v>32</v>
      </c>
      <c r="H299" s="79">
        <v>13260</v>
      </c>
      <c r="I299" s="5">
        <v>5600</v>
      </c>
      <c r="J299" s="79">
        <v>5270</v>
      </c>
      <c r="K299" s="5">
        <v>4060</v>
      </c>
      <c r="L299" s="79">
        <v>6890</v>
      </c>
      <c r="M299" s="5">
        <v>4940</v>
      </c>
      <c r="N299" s="79">
        <v>6550</v>
      </c>
      <c r="O299" s="7" t="s">
        <v>32</v>
      </c>
      <c r="Q299" s="65">
        <f t="shared" si="56"/>
        <v>45</v>
      </c>
      <c r="R299" s="36">
        <f t="shared" si="57"/>
        <v>45</v>
      </c>
      <c r="S299" s="36">
        <f t="shared" si="58"/>
        <v>45</v>
      </c>
      <c r="T299" s="36">
        <f t="shared" si="59"/>
        <v>45</v>
      </c>
      <c r="U299" s="36">
        <f t="shared" si="67"/>
        <v>104.67</v>
      </c>
      <c r="V299" s="36">
        <f t="shared" si="60"/>
        <v>72.455134666049261</v>
      </c>
      <c r="W299" s="36">
        <f t="shared" si="61"/>
        <v>69.729810599722171</v>
      </c>
      <c r="X299" s="36">
        <f t="shared" si="62"/>
        <v>63.269999999999996</v>
      </c>
      <c r="Y299" s="36">
        <f t="shared" si="63"/>
        <v>83.108674198055184</v>
      </c>
      <c r="Z299" s="36">
        <f t="shared" si="64"/>
        <v>67.23</v>
      </c>
      <c r="AA299" s="36">
        <f t="shared" si="65"/>
        <v>80.300764553960605</v>
      </c>
      <c r="AB299" s="66">
        <f t="shared" si="66"/>
        <v>45</v>
      </c>
      <c r="AC299" s="28">
        <f t="shared" si="68"/>
        <v>765.76438401778717</v>
      </c>
      <c r="AF299" s="28">
        <f>Q299-'2020 Metered Customers'!Q299</f>
        <v>7</v>
      </c>
      <c r="AG299" s="28">
        <f>R299-'2020 Metered Customers'!R299</f>
        <v>7</v>
      </c>
      <c r="AH299" s="28">
        <f>S299-'2020 Metered Customers'!S299</f>
        <v>7</v>
      </c>
      <c r="AI299" s="28">
        <f>T299-'2020 Metered Customers'!T299</f>
        <v>7</v>
      </c>
      <c r="AJ299" s="28">
        <f>U299-'2020 Metered Customers'!U299</f>
        <v>37.498000000000005</v>
      </c>
      <c r="AK299" s="28">
        <f>V299-'2020 Metered Customers'!V299</f>
        <v>22.135134666049261</v>
      </c>
      <c r="AL299" s="28">
        <f>W299-'2020 Metered Customers'!W299</f>
        <v>20.13581059972217</v>
      </c>
      <c r="AM299" s="28">
        <f>X299-'2020 Metered Customers'!X299</f>
        <v>16.337999999999994</v>
      </c>
      <c r="AN299" s="28">
        <f>Y299-'2020 Metered Customers'!Y299</f>
        <v>29.950674198055182</v>
      </c>
      <c r="AO299" s="28">
        <f>Z299-'2020 Metered Customers'!Z299</f>
        <v>18.362000000000002</v>
      </c>
      <c r="AP299" s="28">
        <f>AA299-'2020 Metered Customers'!AA299</f>
        <v>27.890764553960608</v>
      </c>
      <c r="AQ299" s="28">
        <f>AB299-'2020 Metered Customers'!AB299</f>
        <v>7</v>
      </c>
    </row>
    <row r="300" spans="1:43" ht="15.4" x14ac:dyDescent="0.45">
      <c r="A300" s="4">
        <v>1</v>
      </c>
      <c r="B300" s="85">
        <v>631</v>
      </c>
      <c r="C300" s="91">
        <v>0</v>
      </c>
      <c r="D300" s="50" t="s">
        <v>32</v>
      </c>
      <c r="E300" s="5" t="s">
        <v>32</v>
      </c>
      <c r="F300" s="79" t="s">
        <v>32</v>
      </c>
      <c r="G300" s="5" t="s">
        <v>32</v>
      </c>
      <c r="H300" s="79">
        <v>7190</v>
      </c>
      <c r="I300" s="5">
        <v>1480</v>
      </c>
      <c r="J300" s="79">
        <v>1080</v>
      </c>
      <c r="K300" s="5">
        <v>720</v>
      </c>
      <c r="L300" s="79">
        <v>1050</v>
      </c>
      <c r="M300" s="5">
        <v>70</v>
      </c>
      <c r="N300" s="79">
        <v>60</v>
      </c>
      <c r="O300" s="7" t="s">
        <v>32</v>
      </c>
      <c r="Q300" s="65">
        <f t="shared" si="56"/>
        <v>45</v>
      </c>
      <c r="R300" s="36">
        <f t="shared" si="57"/>
        <v>45</v>
      </c>
      <c r="S300" s="36">
        <f t="shared" si="58"/>
        <v>45</v>
      </c>
      <c r="T300" s="36">
        <f t="shared" si="59"/>
        <v>45</v>
      </c>
      <c r="U300" s="36">
        <f t="shared" si="67"/>
        <v>77.355000000000004</v>
      </c>
      <c r="V300" s="36">
        <f t="shared" si="60"/>
        <v>51.66</v>
      </c>
      <c r="W300" s="36">
        <f t="shared" si="61"/>
        <v>49.86</v>
      </c>
      <c r="X300" s="36">
        <f t="shared" si="62"/>
        <v>48.24</v>
      </c>
      <c r="Y300" s="36">
        <f t="shared" si="63"/>
        <v>49.725000000000001</v>
      </c>
      <c r="Z300" s="36">
        <f t="shared" si="64"/>
        <v>45.314999999999998</v>
      </c>
      <c r="AA300" s="36">
        <f t="shared" si="65"/>
        <v>45.27</v>
      </c>
      <c r="AB300" s="66">
        <f t="shared" si="66"/>
        <v>45</v>
      </c>
      <c r="AC300" s="28">
        <f t="shared" si="68"/>
        <v>592.42500000000007</v>
      </c>
      <c r="AF300" s="28">
        <f>Q300-'2020 Metered Customers'!Q300</f>
        <v>7</v>
      </c>
      <c r="AG300" s="28">
        <f>R300-'2020 Metered Customers'!R300</f>
        <v>7</v>
      </c>
      <c r="AH300" s="28">
        <f>S300-'2020 Metered Customers'!S300</f>
        <v>7</v>
      </c>
      <c r="AI300" s="28">
        <f>T300-'2020 Metered Customers'!T300</f>
        <v>7</v>
      </c>
      <c r="AJ300" s="28">
        <f>U300-'2020 Metered Customers'!U300</f>
        <v>23.537000000000006</v>
      </c>
      <c r="AK300" s="28">
        <f>V300-'2020 Metered Customers'!V300</f>
        <v>10.403999999999996</v>
      </c>
      <c r="AL300" s="28">
        <f>W300-'2020 Metered Customers'!W300</f>
        <v>9.4840000000000018</v>
      </c>
      <c r="AM300" s="28">
        <f>X300-'2020 Metered Customers'!X300</f>
        <v>8.6559999999999988</v>
      </c>
      <c r="AN300" s="28">
        <f>Y300-'2020 Metered Customers'!Y300</f>
        <v>9.4149999999999991</v>
      </c>
      <c r="AO300" s="28">
        <f>Z300-'2020 Metered Customers'!Z300</f>
        <v>7.1609999999999943</v>
      </c>
      <c r="AP300" s="28">
        <f>AA300-'2020 Metered Customers'!AA300</f>
        <v>7.1380000000000052</v>
      </c>
      <c r="AQ300" s="28">
        <f>AB300-'2020 Metered Customers'!AB300</f>
        <v>7</v>
      </c>
    </row>
    <row r="301" spans="1:43" ht="15.4" x14ac:dyDescent="0.45">
      <c r="A301" s="4">
        <v>1</v>
      </c>
      <c r="B301" s="85">
        <v>632</v>
      </c>
      <c r="C301" s="91">
        <v>0</v>
      </c>
      <c r="D301" s="50" t="s">
        <v>32</v>
      </c>
      <c r="E301" s="5" t="s">
        <v>32</v>
      </c>
      <c r="F301" s="79" t="s">
        <v>32</v>
      </c>
      <c r="G301" s="5" t="s">
        <v>32</v>
      </c>
      <c r="H301" s="79">
        <v>11800</v>
      </c>
      <c r="I301" s="5">
        <v>7930</v>
      </c>
      <c r="J301" s="79">
        <v>6530</v>
      </c>
      <c r="K301" s="5">
        <v>9340</v>
      </c>
      <c r="L301" s="79">
        <v>4980</v>
      </c>
      <c r="M301" s="5">
        <v>7230</v>
      </c>
      <c r="N301" s="79">
        <v>5580</v>
      </c>
      <c r="O301" s="7" t="s">
        <v>32</v>
      </c>
      <c r="Q301" s="65">
        <f t="shared" si="56"/>
        <v>45</v>
      </c>
      <c r="R301" s="36">
        <f t="shared" si="57"/>
        <v>45</v>
      </c>
      <c r="S301" s="36">
        <f t="shared" si="58"/>
        <v>45</v>
      </c>
      <c r="T301" s="36">
        <f t="shared" si="59"/>
        <v>45</v>
      </c>
      <c r="U301" s="36">
        <f t="shared" si="67"/>
        <v>98.1</v>
      </c>
      <c r="V301" s="36">
        <f t="shared" si="60"/>
        <v>91.697574285873927</v>
      </c>
      <c r="W301" s="36">
        <f t="shared" si="61"/>
        <v>80.135593398425627</v>
      </c>
      <c r="X301" s="36">
        <f t="shared" si="62"/>
        <v>103.3421407510897</v>
      </c>
      <c r="Y301" s="36">
        <f t="shared" si="63"/>
        <v>67.41</v>
      </c>
      <c r="Z301" s="36">
        <f t="shared" si="64"/>
        <v>85.916583842149777</v>
      </c>
      <c r="AA301" s="36">
        <f t="shared" si="65"/>
        <v>72.289963510514298</v>
      </c>
      <c r="AB301" s="66">
        <f t="shared" si="66"/>
        <v>45</v>
      </c>
      <c r="AC301" s="28">
        <f t="shared" si="68"/>
        <v>823.89185578805336</v>
      </c>
      <c r="AF301" s="28">
        <f>Q301-'2020 Metered Customers'!Q301</f>
        <v>7</v>
      </c>
      <c r="AG301" s="28">
        <f>R301-'2020 Metered Customers'!R301</f>
        <v>7</v>
      </c>
      <c r="AH301" s="28">
        <f>S301-'2020 Metered Customers'!S301</f>
        <v>7</v>
      </c>
      <c r="AI301" s="28">
        <f>T301-'2020 Metered Customers'!T301</f>
        <v>7</v>
      </c>
      <c r="AJ301" s="28">
        <f>U301-'2020 Metered Customers'!U301</f>
        <v>34.139999999999986</v>
      </c>
      <c r="AK301" s="28">
        <f>V301-'2020 Metered Customers'!V301</f>
        <v>36.251574285873929</v>
      </c>
      <c r="AL301" s="28">
        <f>W301-'2020 Metered Customers'!W301</f>
        <v>27.769593398425627</v>
      </c>
      <c r="AM301" s="28">
        <f>X301-'2020 Metered Customers'!X301</f>
        <v>41.980140751089699</v>
      </c>
      <c r="AN301" s="28">
        <f>Y301-'2020 Metered Customers'!Y301</f>
        <v>18.453999999999994</v>
      </c>
      <c r="AO301" s="28">
        <f>Z301-'2020 Metered Customers'!Z301</f>
        <v>32.010583842149771</v>
      </c>
      <c r="AP301" s="28">
        <f>AA301-'2020 Metered Customers'!AA301</f>
        <v>22.013963510514294</v>
      </c>
      <c r="AQ301" s="28">
        <f>AB301-'2020 Metered Customers'!AB301</f>
        <v>7</v>
      </c>
    </row>
    <row r="302" spans="1:43" ht="15.4" x14ac:dyDescent="0.45">
      <c r="A302" s="4">
        <v>1</v>
      </c>
      <c r="B302" s="85">
        <v>633</v>
      </c>
      <c r="C302" s="91">
        <v>0</v>
      </c>
      <c r="D302" s="50" t="s">
        <v>32</v>
      </c>
      <c r="E302" s="5" t="s">
        <v>32</v>
      </c>
      <c r="F302" s="79" t="s">
        <v>32</v>
      </c>
      <c r="G302" s="5" t="s">
        <v>32</v>
      </c>
      <c r="H302" s="79">
        <v>13210</v>
      </c>
      <c r="I302" s="5">
        <v>4640</v>
      </c>
      <c r="J302" s="79">
        <v>3820</v>
      </c>
      <c r="K302" s="5">
        <v>1650</v>
      </c>
      <c r="L302" s="79">
        <v>3420</v>
      </c>
      <c r="M302" s="5">
        <v>3020</v>
      </c>
      <c r="N302" s="79">
        <v>2180</v>
      </c>
      <c r="O302" s="7" t="s">
        <v>32</v>
      </c>
      <c r="Q302" s="65">
        <f t="shared" si="56"/>
        <v>45</v>
      </c>
      <c r="R302" s="36">
        <f t="shared" si="57"/>
        <v>45</v>
      </c>
      <c r="S302" s="36">
        <f t="shared" si="58"/>
        <v>45</v>
      </c>
      <c r="T302" s="36">
        <f t="shared" si="59"/>
        <v>45</v>
      </c>
      <c r="U302" s="36">
        <f t="shared" si="67"/>
        <v>104.44500000000001</v>
      </c>
      <c r="V302" s="36">
        <f t="shared" si="60"/>
        <v>65.88</v>
      </c>
      <c r="W302" s="36">
        <f t="shared" si="61"/>
        <v>62.19</v>
      </c>
      <c r="X302" s="36">
        <f t="shared" si="62"/>
        <v>52.424999999999997</v>
      </c>
      <c r="Y302" s="36">
        <f t="shared" si="63"/>
        <v>60.39</v>
      </c>
      <c r="Z302" s="36">
        <f t="shared" si="64"/>
        <v>58.59</v>
      </c>
      <c r="AA302" s="36">
        <f t="shared" si="65"/>
        <v>54.81</v>
      </c>
      <c r="AB302" s="66">
        <f t="shared" si="66"/>
        <v>45</v>
      </c>
      <c r="AC302" s="28">
        <f t="shared" si="68"/>
        <v>683.73</v>
      </c>
      <c r="AF302" s="28">
        <f>Q302-'2020 Metered Customers'!Q302</f>
        <v>7</v>
      </c>
      <c r="AG302" s="28">
        <f>R302-'2020 Metered Customers'!R302</f>
        <v>7</v>
      </c>
      <c r="AH302" s="28">
        <f>S302-'2020 Metered Customers'!S302</f>
        <v>7</v>
      </c>
      <c r="AI302" s="28">
        <f>T302-'2020 Metered Customers'!T302</f>
        <v>7</v>
      </c>
      <c r="AJ302" s="28">
        <f>U302-'2020 Metered Customers'!U302</f>
        <v>37.382999999999996</v>
      </c>
      <c r="AK302" s="28">
        <f>V302-'2020 Metered Customers'!V302</f>
        <v>17.671999999999997</v>
      </c>
      <c r="AL302" s="28">
        <f>W302-'2020 Metered Customers'!W302</f>
        <v>15.786000000000001</v>
      </c>
      <c r="AM302" s="28">
        <f>X302-'2020 Metered Customers'!X302</f>
        <v>10.794999999999995</v>
      </c>
      <c r="AN302" s="28">
        <f>Y302-'2020 Metered Customers'!Y302</f>
        <v>14.866</v>
      </c>
      <c r="AO302" s="28">
        <f>Z302-'2020 Metered Customers'!Z302</f>
        <v>13.946000000000005</v>
      </c>
      <c r="AP302" s="28">
        <f>AA302-'2020 Metered Customers'!AA302</f>
        <v>12.014000000000003</v>
      </c>
      <c r="AQ302" s="28">
        <f>AB302-'2020 Metered Customers'!AB302</f>
        <v>7</v>
      </c>
    </row>
    <row r="303" spans="1:43" ht="15.4" x14ac:dyDescent="0.45">
      <c r="A303" s="4">
        <v>1</v>
      </c>
      <c r="B303" s="85">
        <v>634</v>
      </c>
      <c r="C303" s="91">
        <v>0</v>
      </c>
      <c r="D303" s="50" t="s">
        <v>32</v>
      </c>
      <c r="E303" s="5" t="s">
        <v>32</v>
      </c>
      <c r="F303" s="79" t="s">
        <v>32</v>
      </c>
      <c r="G303" s="5" t="s">
        <v>32</v>
      </c>
      <c r="H303" s="79">
        <v>20270</v>
      </c>
      <c r="I303" s="5">
        <v>10710</v>
      </c>
      <c r="J303" s="79">
        <v>11800</v>
      </c>
      <c r="K303" s="5">
        <v>8260</v>
      </c>
      <c r="L303" s="79">
        <v>8700</v>
      </c>
      <c r="M303" s="5">
        <v>6880</v>
      </c>
      <c r="N303" s="79">
        <v>1640</v>
      </c>
      <c r="O303" s="7" t="s">
        <v>32</v>
      </c>
      <c r="Q303" s="65">
        <f t="shared" si="56"/>
        <v>45</v>
      </c>
      <c r="R303" s="36">
        <f t="shared" si="57"/>
        <v>45</v>
      </c>
      <c r="S303" s="36">
        <f t="shared" si="58"/>
        <v>45</v>
      </c>
      <c r="T303" s="36">
        <f t="shared" si="59"/>
        <v>45</v>
      </c>
      <c r="U303" s="36">
        <f t="shared" si="67"/>
        <v>136.215</v>
      </c>
      <c r="V303" s="36">
        <f t="shared" si="60"/>
        <v>114.65636490523553</v>
      </c>
      <c r="W303" s="36">
        <f t="shared" si="61"/>
        <v>123.65819288189169</v>
      </c>
      <c r="X303" s="36">
        <f t="shared" si="62"/>
        <v>94.422898352201017</v>
      </c>
      <c r="Y303" s="36">
        <f t="shared" si="63"/>
        <v>98.056663773970484</v>
      </c>
      <c r="Z303" s="36">
        <f t="shared" si="64"/>
        <v>83.026088620287709</v>
      </c>
      <c r="AA303" s="36">
        <f t="shared" si="65"/>
        <v>52.38</v>
      </c>
      <c r="AB303" s="66">
        <f t="shared" si="66"/>
        <v>45</v>
      </c>
      <c r="AC303" s="28">
        <f t="shared" si="68"/>
        <v>927.41520853358656</v>
      </c>
      <c r="AF303" s="28">
        <f>Q303-'2020 Metered Customers'!Q303</f>
        <v>7</v>
      </c>
      <c r="AG303" s="28">
        <f>R303-'2020 Metered Customers'!R303</f>
        <v>7</v>
      </c>
      <c r="AH303" s="28">
        <f>S303-'2020 Metered Customers'!S303</f>
        <v>7</v>
      </c>
      <c r="AI303" s="28">
        <f>T303-'2020 Metered Customers'!T303</f>
        <v>7</v>
      </c>
      <c r="AJ303" s="28">
        <f>U303-'2020 Metered Customers'!U303</f>
        <v>53.621000000000009</v>
      </c>
      <c r="AK303" s="28">
        <f>V303-'2020 Metered Customers'!V303</f>
        <v>47.403364905235534</v>
      </c>
      <c r="AL303" s="28">
        <f>W303-'2020 Metered Customers'!W303</f>
        <v>51.718192881891696</v>
      </c>
      <c r="AM303" s="28">
        <f>X303-'2020 Metered Customers'!X303</f>
        <v>37.704898352201013</v>
      </c>
      <c r="AN303" s="28">
        <f>Y303-'2020 Metered Customers'!Y303</f>
        <v>39.446663773970485</v>
      </c>
      <c r="AO303" s="28">
        <f>Z303-'2020 Metered Customers'!Z303</f>
        <v>29.890088620287706</v>
      </c>
      <c r="AP303" s="28">
        <f>AA303-'2020 Metered Customers'!AA303</f>
        <v>10.772000000000006</v>
      </c>
      <c r="AQ303" s="28">
        <f>AB303-'2020 Metered Customers'!AB303</f>
        <v>7</v>
      </c>
    </row>
    <row r="304" spans="1:43" ht="15.4" x14ac:dyDescent="0.45">
      <c r="A304" s="4">
        <v>1</v>
      </c>
      <c r="B304" s="85">
        <v>635</v>
      </c>
      <c r="C304" s="91">
        <v>0</v>
      </c>
      <c r="D304" s="50" t="s">
        <v>32</v>
      </c>
      <c r="E304" s="5" t="s">
        <v>32</v>
      </c>
      <c r="F304" s="79" t="s">
        <v>32</v>
      </c>
      <c r="G304" s="5" t="s">
        <v>32</v>
      </c>
      <c r="H304" s="79">
        <v>7820</v>
      </c>
      <c r="I304" s="5">
        <v>3160</v>
      </c>
      <c r="J304" s="79">
        <v>3050</v>
      </c>
      <c r="K304" s="5">
        <v>690</v>
      </c>
      <c r="L304" s="79">
        <v>1370</v>
      </c>
      <c r="M304" s="5">
        <v>970</v>
      </c>
      <c r="N304" s="79">
        <v>500</v>
      </c>
      <c r="O304" s="7" t="s">
        <v>32</v>
      </c>
      <c r="Q304" s="65">
        <f t="shared" si="56"/>
        <v>45</v>
      </c>
      <c r="R304" s="36">
        <f t="shared" si="57"/>
        <v>45</v>
      </c>
      <c r="S304" s="36">
        <f t="shared" si="58"/>
        <v>45</v>
      </c>
      <c r="T304" s="36">
        <f t="shared" si="59"/>
        <v>45</v>
      </c>
      <c r="U304" s="36">
        <f t="shared" si="67"/>
        <v>80.19</v>
      </c>
      <c r="V304" s="36">
        <f t="shared" si="60"/>
        <v>59.22</v>
      </c>
      <c r="W304" s="36">
        <f t="shared" si="61"/>
        <v>58.725000000000001</v>
      </c>
      <c r="X304" s="36">
        <f t="shared" si="62"/>
        <v>48.104999999999997</v>
      </c>
      <c r="Y304" s="36">
        <f t="shared" si="63"/>
        <v>51.164999999999999</v>
      </c>
      <c r="Z304" s="36">
        <f t="shared" si="64"/>
        <v>49.365000000000002</v>
      </c>
      <c r="AA304" s="36">
        <f t="shared" si="65"/>
        <v>47.25</v>
      </c>
      <c r="AB304" s="66">
        <f t="shared" si="66"/>
        <v>45</v>
      </c>
      <c r="AC304" s="28">
        <f t="shared" si="68"/>
        <v>619.02</v>
      </c>
      <c r="AF304" s="28">
        <f>Q304-'2020 Metered Customers'!Q304</f>
        <v>7</v>
      </c>
      <c r="AG304" s="28">
        <f>R304-'2020 Metered Customers'!R304</f>
        <v>7</v>
      </c>
      <c r="AH304" s="28">
        <f>S304-'2020 Metered Customers'!S304</f>
        <v>7</v>
      </c>
      <c r="AI304" s="28">
        <f>T304-'2020 Metered Customers'!T304</f>
        <v>7</v>
      </c>
      <c r="AJ304" s="28">
        <f>U304-'2020 Metered Customers'!U304</f>
        <v>24.985999999999997</v>
      </c>
      <c r="AK304" s="28">
        <f>V304-'2020 Metered Customers'!V304</f>
        <v>14.268000000000001</v>
      </c>
      <c r="AL304" s="28">
        <f>W304-'2020 Metered Customers'!W304</f>
        <v>14.015000000000001</v>
      </c>
      <c r="AM304" s="28">
        <f>X304-'2020 Metered Customers'!X304</f>
        <v>8.5869999999999962</v>
      </c>
      <c r="AN304" s="28">
        <f>Y304-'2020 Metered Customers'!Y304</f>
        <v>10.150999999999996</v>
      </c>
      <c r="AO304" s="28">
        <f>Z304-'2020 Metered Customers'!Z304</f>
        <v>9.2310000000000016</v>
      </c>
      <c r="AP304" s="28">
        <f>AA304-'2020 Metered Customers'!AA304</f>
        <v>8.1499999999999986</v>
      </c>
      <c r="AQ304" s="28">
        <f>AB304-'2020 Metered Customers'!AB304</f>
        <v>7</v>
      </c>
    </row>
    <row r="305" spans="1:43" ht="15.4" x14ac:dyDescent="0.45">
      <c r="A305" s="4">
        <v>1</v>
      </c>
      <c r="B305" s="85">
        <v>637</v>
      </c>
      <c r="C305" s="91">
        <v>0</v>
      </c>
      <c r="D305" s="50" t="s">
        <v>32</v>
      </c>
      <c r="E305" s="5" t="s">
        <v>32</v>
      </c>
      <c r="F305" s="79" t="s">
        <v>32</v>
      </c>
      <c r="G305" s="5" t="s">
        <v>32</v>
      </c>
      <c r="H305" s="79">
        <v>31000</v>
      </c>
      <c r="I305" s="5">
        <v>28030</v>
      </c>
      <c r="J305" s="79">
        <v>32830</v>
      </c>
      <c r="K305" s="5">
        <v>26380</v>
      </c>
      <c r="L305" s="79">
        <v>93230</v>
      </c>
      <c r="M305" s="5">
        <v>74500</v>
      </c>
      <c r="N305" s="79">
        <v>11070</v>
      </c>
      <c r="O305" s="7" t="s">
        <v>32</v>
      </c>
      <c r="Q305" s="65">
        <f t="shared" si="56"/>
        <v>45</v>
      </c>
      <c r="R305" s="36">
        <f t="shared" si="57"/>
        <v>45</v>
      </c>
      <c r="S305" s="36">
        <f t="shared" si="58"/>
        <v>45</v>
      </c>
      <c r="T305" s="36">
        <f t="shared" si="59"/>
        <v>45</v>
      </c>
      <c r="U305" s="36">
        <f t="shared" si="67"/>
        <v>207.05134666049267</v>
      </c>
      <c r="V305" s="36">
        <f t="shared" si="60"/>
        <v>275.16125109773412</v>
      </c>
      <c r="W305" s="36">
        <f t="shared" si="61"/>
        <v>323.16125109773412</v>
      </c>
      <c r="X305" s="36">
        <f t="shared" si="62"/>
        <v>258.66125109773412</v>
      </c>
      <c r="Y305" s="36">
        <f t="shared" si="63"/>
        <v>927.16125109773418</v>
      </c>
      <c r="Z305" s="36">
        <f t="shared" si="64"/>
        <v>739.86125109773411</v>
      </c>
      <c r="AA305" s="36">
        <f t="shared" si="65"/>
        <v>117.62944570486509</v>
      </c>
      <c r="AB305" s="66">
        <f t="shared" si="66"/>
        <v>45</v>
      </c>
      <c r="AC305" s="28">
        <f t="shared" si="68"/>
        <v>3073.6870478540286</v>
      </c>
      <c r="AF305" s="28">
        <f>Q305-'2020 Metered Customers'!Q305</f>
        <v>7</v>
      </c>
      <c r="AG305" s="28">
        <f>R305-'2020 Metered Customers'!R305</f>
        <v>7</v>
      </c>
      <c r="AH305" s="28">
        <f>S305-'2020 Metered Customers'!S305</f>
        <v>7</v>
      </c>
      <c r="AI305" s="28">
        <f>T305-'2020 Metered Customers'!T305</f>
        <v>7</v>
      </c>
      <c r="AJ305" s="28">
        <f>U305-'2020 Metered Customers'!U305</f>
        <v>100.85134666049267</v>
      </c>
      <c r="AK305" s="28">
        <f>V305-'2020 Metered Customers'!V305</f>
        <v>133.33835109773412</v>
      </c>
      <c r="AL305" s="28">
        <f>W305-'2020 Metered Customers'!W305</f>
        <v>145.67435109773413</v>
      </c>
      <c r="AM305" s="28">
        <f>X305-'2020 Metered Customers'!X305</f>
        <v>124.02725109773414</v>
      </c>
      <c r="AN305" s="28">
        <f>Y305-'2020 Metered Customers'!Y305</f>
        <v>300.90235109773414</v>
      </c>
      <c r="AO305" s="28">
        <f>Z305-'2020 Metered Customers'!Z305</f>
        <v>252.76625109773408</v>
      </c>
      <c r="AP305" s="28">
        <f>AA305-'2020 Metered Customers'!AA305</f>
        <v>48.828445704865089</v>
      </c>
      <c r="AQ305" s="28">
        <f>AB305-'2020 Metered Customers'!AB305</f>
        <v>7</v>
      </c>
    </row>
    <row r="306" spans="1:43" ht="15.4" x14ac:dyDescent="0.45">
      <c r="A306" s="4">
        <v>1</v>
      </c>
      <c r="B306" s="85">
        <v>638</v>
      </c>
      <c r="C306" s="91">
        <v>0</v>
      </c>
      <c r="D306" s="50" t="s">
        <v>32</v>
      </c>
      <c r="E306" s="5" t="s">
        <v>32</v>
      </c>
      <c r="F306" s="79" t="s">
        <v>32</v>
      </c>
      <c r="G306" s="5" t="s">
        <v>32</v>
      </c>
      <c r="H306" s="79">
        <v>9060</v>
      </c>
      <c r="I306" s="5">
        <v>12620</v>
      </c>
      <c r="J306" s="79">
        <v>16910</v>
      </c>
      <c r="K306" s="5">
        <v>17490</v>
      </c>
      <c r="L306" s="79">
        <v>22270</v>
      </c>
      <c r="M306" s="5">
        <v>18230</v>
      </c>
      <c r="N306" s="79">
        <v>2920</v>
      </c>
      <c r="O306" s="7" t="s">
        <v>32</v>
      </c>
      <c r="Q306" s="65">
        <f t="shared" si="56"/>
        <v>45</v>
      </c>
      <c r="R306" s="36">
        <f t="shared" si="57"/>
        <v>45</v>
      </c>
      <c r="S306" s="36">
        <f t="shared" si="58"/>
        <v>45</v>
      </c>
      <c r="T306" s="36">
        <f t="shared" si="59"/>
        <v>45</v>
      </c>
      <c r="U306" s="36">
        <f t="shared" si="67"/>
        <v>85.77000000000001</v>
      </c>
      <c r="V306" s="36">
        <f t="shared" si="60"/>
        <v>130.4302102588257</v>
      </c>
      <c r="W306" s="36">
        <f t="shared" si="61"/>
        <v>165.85942312107795</v>
      </c>
      <c r="X306" s="36">
        <f t="shared" si="62"/>
        <v>170.64938663159225</v>
      </c>
      <c r="Y306" s="36">
        <f t="shared" si="63"/>
        <v>217.5612510977341</v>
      </c>
      <c r="Z306" s="36">
        <f t="shared" si="64"/>
        <v>177.16125109773412</v>
      </c>
      <c r="AA306" s="36">
        <f t="shared" si="65"/>
        <v>58.14</v>
      </c>
      <c r="AB306" s="66">
        <f t="shared" si="66"/>
        <v>45</v>
      </c>
      <c r="AC306" s="28">
        <f t="shared" si="68"/>
        <v>1230.5715222069641</v>
      </c>
      <c r="AF306" s="28">
        <f>Q306-'2020 Metered Customers'!Q306</f>
        <v>7</v>
      </c>
      <c r="AG306" s="28">
        <f>R306-'2020 Metered Customers'!R306</f>
        <v>7</v>
      </c>
      <c r="AH306" s="28">
        <f>S306-'2020 Metered Customers'!S306</f>
        <v>7</v>
      </c>
      <c r="AI306" s="28">
        <f>T306-'2020 Metered Customers'!T306</f>
        <v>7</v>
      </c>
      <c r="AJ306" s="28">
        <f>U306-'2020 Metered Customers'!U306</f>
        <v>27.838000000000008</v>
      </c>
      <c r="AK306" s="28">
        <f>V306-'2020 Metered Customers'!V306</f>
        <v>54.964210258825688</v>
      </c>
      <c r="AL306" s="28">
        <f>W306-'2020 Metered Customers'!W306</f>
        <v>71.946423121077942</v>
      </c>
      <c r="AM306" s="28">
        <f>X306-'2020 Metered Customers'!X306</f>
        <v>74.24238663159224</v>
      </c>
      <c r="AN306" s="28">
        <f>Y306-'2020 Metered Customers'!Y306</f>
        <v>100.6002510977341</v>
      </c>
      <c r="AO306" s="28">
        <f>Z306-'2020 Metered Customers'!Z306</f>
        <v>77.572251097734124</v>
      </c>
      <c r="AP306" s="28">
        <f>AA306-'2020 Metered Customers'!AA306</f>
        <v>13.716000000000001</v>
      </c>
      <c r="AQ306" s="28">
        <f>AB306-'2020 Metered Customers'!AB306</f>
        <v>7</v>
      </c>
    </row>
    <row r="307" spans="1:43" ht="15.4" x14ac:dyDescent="0.45">
      <c r="A307" s="4">
        <v>1</v>
      </c>
      <c r="B307" s="85">
        <v>639</v>
      </c>
      <c r="C307" s="91">
        <v>0</v>
      </c>
      <c r="D307" s="50" t="s">
        <v>32</v>
      </c>
      <c r="E307" s="5" t="s">
        <v>32</v>
      </c>
      <c r="F307" s="79" t="s">
        <v>32</v>
      </c>
      <c r="G307" s="5" t="s">
        <v>32</v>
      </c>
      <c r="H307" s="79">
        <v>5570</v>
      </c>
      <c r="I307" s="5">
        <v>820</v>
      </c>
      <c r="J307" s="79">
        <v>5050</v>
      </c>
      <c r="K307" s="5">
        <v>9660</v>
      </c>
      <c r="L307" s="79">
        <v>19460</v>
      </c>
      <c r="M307" s="5">
        <v>15300</v>
      </c>
      <c r="N307" s="79">
        <v>7260</v>
      </c>
      <c r="O307" s="7" t="s">
        <v>32</v>
      </c>
      <c r="Q307" s="65">
        <f t="shared" si="56"/>
        <v>45</v>
      </c>
      <c r="R307" s="36">
        <f t="shared" si="57"/>
        <v>45</v>
      </c>
      <c r="S307" s="36">
        <f t="shared" si="58"/>
        <v>45</v>
      </c>
      <c r="T307" s="36">
        <f t="shared" si="59"/>
        <v>45</v>
      </c>
      <c r="U307" s="36">
        <f t="shared" si="67"/>
        <v>70.064999999999998</v>
      </c>
      <c r="V307" s="36">
        <f t="shared" si="60"/>
        <v>48.69</v>
      </c>
      <c r="W307" s="36">
        <f t="shared" si="61"/>
        <v>67.912927888837444</v>
      </c>
      <c r="X307" s="36">
        <f t="shared" si="62"/>
        <v>105.9848792396493</v>
      </c>
      <c r="Y307" s="36">
        <f t="shared" si="63"/>
        <v>189.46125109773411</v>
      </c>
      <c r="Z307" s="36">
        <f t="shared" si="64"/>
        <v>152.56314510051243</v>
      </c>
      <c r="AA307" s="36">
        <f t="shared" si="65"/>
        <v>86.164340575452243</v>
      </c>
      <c r="AB307" s="66">
        <f t="shared" si="66"/>
        <v>45</v>
      </c>
      <c r="AC307" s="28">
        <f t="shared" si="68"/>
        <v>945.84154390218555</v>
      </c>
      <c r="AF307" s="28">
        <f>Q307-'2020 Metered Customers'!Q307</f>
        <v>7</v>
      </c>
      <c r="AG307" s="28">
        <f>R307-'2020 Metered Customers'!R307</f>
        <v>7</v>
      </c>
      <c r="AH307" s="28">
        <f>S307-'2020 Metered Customers'!S307</f>
        <v>7</v>
      </c>
      <c r="AI307" s="28">
        <f>T307-'2020 Metered Customers'!T307</f>
        <v>7</v>
      </c>
      <c r="AJ307" s="28">
        <f>U307-'2020 Metered Customers'!U307</f>
        <v>19.810999999999993</v>
      </c>
      <c r="AK307" s="28">
        <f>V307-'2020 Metered Customers'!V307</f>
        <v>8.8859999999999957</v>
      </c>
      <c r="AL307" s="28">
        <f>W307-'2020 Metered Customers'!W307</f>
        <v>18.802927888837445</v>
      </c>
      <c r="AM307" s="28">
        <f>X307-'2020 Metered Customers'!X307</f>
        <v>43.246879239649303</v>
      </c>
      <c r="AN307" s="28">
        <f>Y307-'2020 Metered Customers'!Y307</f>
        <v>84.583251097734106</v>
      </c>
      <c r="AO307" s="28">
        <f>Z307-'2020 Metered Customers'!Z307</f>
        <v>65.573145100512434</v>
      </c>
      <c r="AP307" s="28">
        <f>AA307-'2020 Metered Customers'!AA307</f>
        <v>32.192340575452242</v>
      </c>
      <c r="AQ307" s="28">
        <f>AB307-'2020 Metered Customers'!AB307</f>
        <v>7</v>
      </c>
    </row>
    <row r="308" spans="1:43" ht="15.4" x14ac:dyDescent="0.45">
      <c r="A308" s="4">
        <v>1</v>
      </c>
      <c r="B308" s="85">
        <v>640</v>
      </c>
      <c r="C308" s="91">
        <v>0</v>
      </c>
      <c r="D308" s="50" t="s">
        <v>32</v>
      </c>
      <c r="E308" s="5" t="s">
        <v>32</v>
      </c>
      <c r="F308" s="79" t="s">
        <v>32</v>
      </c>
      <c r="G308" s="5">
        <v>4850</v>
      </c>
      <c r="H308" s="79">
        <v>3380</v>
      </c>
      <c r="I308" s="5">
        <v>2780</v>
      </c>
      <c r="J308" s="79">
        <v>2120</v>
      </c>
      <c r="K308" s="5" t="s">
        <v>32</v>
      </c>
      <c r="L308" s="79" t="s">
        <v>32</v>
      </c>
      <c r="M308" s="5" t="s">
        <v>32</v>
      </c>
      <c r="N308" s="79">
        <v>8800</v>
      </c>
      <c r="O308" s="7" t="s">
        <v>32</v>
      </c>
      <c r="Q308" s="65">
        <f t="shared" si="56"/>
        <v>45</v>
      </c>
      <c r="R308" s="36">
        <f t="shared" si="57"/>
        <v>45</v>
      </c>
      <c r="S308" s="36">
        <f t="shared" si="58"/>
        <v>45</v>
      </c>
      <c r="T308" s="36">
        <f t="shared" si="59"/>
        <v>66.825000000000003</v>
      </c>
      <c r="U308" s="36">
        <f t="shared" si="67"/>
        <v>60.21</v>
      </c>
      <c r="V308" s="36">
        <f t="shared" si="60"/>
        <v>57.51</v>
      </c>
      <c r="W308" s="36">
        <f t="shared" si="61"/>
        <v>54.54</v>
      </c>
      <c r="X308" s="36">
        <f t="shared" si="62"/>
        <v>45</v>
      </c>
      <c r="Y308" s="36">
        <f t="shared" si="63"/>
        <v>45</v>
      </c>
      <c r="Z308" s="36">
        <f t="shared" si="64"/>
        <v>45</v>
      </c>
      <c r="AA308" s="36">
        <f t="shared" si="65"/>
        <v>98.882519551645359</v>
      </c>
      <c r="AB308" s="66">
        <f t="shared" si="66"/>
        <v>45</v>
      </c>
      <c r="AC308" s="28">
        <f t="shared" si="68"/>
        <v>652.9675195516453</v>
      </c>
      <c r="AF308" s="28">
        <f>Q308-'2020 Metered Customers'!Q308</f>
        <v>7</v>
      </c>
      <c r="AG308" s="28">
        <f>R308-'2020 Metered Customers'!R308</f>
        <v>7</v>
      </c>
      <c r="AH308" s="28">
        <f>S308-'2020 Metered Customers'!S308</f>
        <v>7</v>
      </c>
      <c r="AI308" s="28">
        <f>T308-'2020 Metered Customers'!T308</f>
        <v>18.155000000000001</v>
      </c>
      <c r="AJ308" s="28">
        <f>U308-'2020 Metered Customers'!U308</f>
        <v>14.774000000000001</v>
      </c>
      <c r="AK308" s="28">
        <f>V308-'2020 Metered Customers'!V308</f>
        <v>13.393999999999998</v>
      </c>
      <c r="AL308" s="28">
        <f>W308-'2020 Metered Customers'!W308</f>
        <v>11.875999999999998</v>
      </c>
      <c r="AM308" s="28">
        <f>X308-'2020 Metered Customers'!X308</f>
        <v>7</v>
      </c>
      <c r="AN308" s="28">
        <f>Y308-'2020 Metered Customers'!Y308</f>
        <v>7</v>
      </c>
      <c r="AO308" s="28">
        <f>Z308-'2020 Metered Customers'!Z308</f>
        <v>7</v>
      </c>
      <c r="AP308" s="28">
        <f>AA308-'2020 Metered Customers'!AA308</f>
        <v>39.84251955164536</v>
      </c>
      <c r="AQ308" s="28">
        <f>AB308-'2020 Metered Customers'!AB308</f>
        <v>7</v>
      </c>
    </row>
    <row r="309" spans="1:43" ht="15.4" x14ac:dyDescent="0.45">
      <c r="A309" s="4">
        <v>1</v>
      </c>
      <c r="B309" s="85">
        <v>641</v>
      </c>
      <c r="C309" s="91">
        <v>0</v>
      </c>
      <c r="D309" s="50" t="s">
        <v>32</v>
      </c>
      <c r="E309" s="5" t="s">
        <v>32</v>
      </c>
      <c r="F309" s="79" t="s">
        <v>32</v>
      </c>
      <c r="G309" s="5" t="s">
        <v>32</v>
      </c>
      <c r="H309" s="79">
        <v>24900</v>
      </c>
      <c r="I309" s="5">
        <v>75350</v>
      </c>
      <c r="J309" s="79">
        <v>96410</v>
      </c>
      <c r="K309" s="5">
        <v>61830</v>
      </c>
      <c r="L309" s="79">
        <v>77390</v>
      </c>
      <c r="M309" s="5">
        <v>18380</v>
      </c>
      <c r="N309" s="79">
        <v>640</v>
      </c>
      <c r="O309" s="7" t="s">
        <v>32</v>
      </c>
      <c r="Q309" s="65">
        <f t="shared" si="56"/>
        <v>45</v>
      </c>
      <c r="R309" s="36">
        <f t="shared" si="57"/>
        <v>45</v>
      </c>
      <c r="S309" s="36">
        <f t="shared" si="58"/>
        <v>45</v>
      </c>
      <c r="T309" s="36">
        <f t="shared" si="59"/>
        <v>45</v>
      </c>
      <c r="U309" s="36">
        <f t="shared" si="67"/>
        <v>157.05000000000001</v>
      </c>
      <c r="V309" s="36">
        <f t="shared" si="60"/>
        <v>748.36125109773411</v>
      </c>
      <c r="W309" s="36">
        <f t="shared" si="61"/>
        <v>958.96125109773402</v>
      </c>
      <c r="X309" s="36">
        <f t="shared" si="62"/>
        <v>613.16125109773407</v>
      </c>
      <c r="Y309" s="36">
        <f t="shared" si="63"/>
        <v>768.76125109773409</v>
      </c>
      <c r="Z309" s="36">
        <f t="shared" si="64"/>
        <v>178.66125109773412</v>
      </c>
      <c r="AA309" s="36">
        <f t="shared" si="65"/>
        <v>47.88</v>
      </c>
      <c r="AB309" s="66">
        <f t="shared" si="66"/>
        <v>45</v>
      </c>
      <c r="AC309" s="28">
        <f t="shared" si="68"/>
        <v>3697.8362554886708</v>
      </c>
      <c r="AF309" s="28">
        <f>Q309-'2020 Metered Customers'!Q309</f>
        <v>7</v>
      </c>
      <c r="AG309" s="28">
        <f>R309-'2020 Metered Customers'!R309</f>
        <v>7</v>
      </c>
      <c r="AH309" s="28">
        <f>S309-'2020 Metered Customers'!S309</f>
        <v>7</v>
      </c>
      <c r="AI309" s="28">
        <f>T309-'2020 Metered Customers'!T309</f>
        <v>7</v>
      </c>
      <c r="AJ309" s="28">
        <f>U309-'2020 Metered Customers'!U309</f>
        <v>64.27000000000001</v>
      </c>
      <c r="AK309" s="28">
        <f>V309-'2020 Metered Customers'!V309</f>
        <v>254.95075109773416</v>
      </c>
      <c r="AL309" s="28">
        <f>W309-'2020 Metered Customers'!W309</f>
        <v>309.07495109773402</v>
      </c>
      <c r="AM309" s="28">
        <f>X309-'2020 Metered Customers'!X309</f>
        <v>220.2043510977341</v>
      </c>
      <c r="AN309" s="28">
        <f>Y309-'2020 Metered Customers'!Y309</f>
        <v>260.19355109773414</v>
      </c>
      <c r="AO309" s="28">
        <f>Z309-'2020 Metered Customers'!Z309</f>
        <v>78.427251097734114</v>
      </c>
      <c r="AP309" s="28">
        <f>AA309-'2020 Metered Customers'!AA309</f>
        <v>8.4720000000000013</v>
      </c>
      <c r="AQ309" s="28">
        <f>AB309-'2020 Metered Customers'!AB309</f>
        <v>7</v>
      </c>
    </row>
    <row r="310" spans="1:43" ht="15.4" x14ac:dyDescent="0.45">
      <c r="A310" s="4">
        <v>1</v>
      </c>
      <c r="B310" s="85">
        <v>642</v>
      </c>
      <c r="C310" s="91">
        <v>0</v>
      </c>
      <c r="D310" s="50" t="s">
        <v>32</v>
      </c>
      <c r="E310" s="5" t="s">
        <v>32</v>
      </c>
      <c r="F310" s="79" t="s">
        <v>32</v>
      </c>
      <c r="G310" s="5" t="s">
        <v>32</v>
      </c>
      <c r="H310" s="79">
        <v>21060</v>
      </c>
      <c r="I310" s="5">
        <v>36030</v>
      </c>
      <c r="J310" s="79">
        <v>39430</v>
      </c>
      <c r="K310" s="5">
        <v>29770</v>
      </c>
      <c r="L310" s="79">
        <v>32270</v>
      </c>
      <c r="M310" s="5">
        <v>35810</v>
      </c>
      <c r="N310" s="79">
        <v>21030</v>
      </c>
      <c r="O310" s="7" t="s">
        <v>32</v>
      </c>
      <c r="Q310" s="65">
        <f t="shared" si="56"/>
        <v>45</v>
      </c>
      <c r="R310" s="36">
        <f t="shared" si="57"/>
        <v>45</v>
      </c>
      <c r="S310" s="36">
        <f t="shared" si="58"/>
        <v>45</v>
      </c>
      <c r="T310" s="36">
        <f t="shared" si="59"/>
        <v>45</v>
      </c>
      <c r="U310" s="36">
        <f t="shared" si="67"/>
        <v>139.76999999999998</v>
      </c>
      <c r="V310" s="36">
        <f t="shared" si="60"/>
        <v>355.16125109773412</v>
      </c>
      <c r="W310" s="36">
        <f t="shared" si="61"/>
        <v>389.16125109773412</v>
      </c>
      <c r="X310" s="36">
        <f t="shared" si="62"/>
        <v>292.5612510977341</v>
      </c>
      <c r="Y310" s="36">
        <f t="shared" si="63"/>
        <v>317.5612510977341</v>
      </c>
      <c r="Z310" s="36">
        <f t="shared" si="64"/>
        <v>352.96125109773413</v>
      </c>
      <c r="AA310" s="36">
        <f t="shared" si="65"/>
        <v>205.16125109773412</v>
      </c>
      <c r="AB310" s="66">
        <f t="shared" si="66"/>
        <v>45</v>
      </c>
      <c r="AC310" s="28">
        <f t="shared" si="68"/>
        <v>2277.3375065864047</v>
      </c>
      <c r="AF310" s="28">
        <f>Q310-'2020 Metered Customers'!Q310</f>
        <v>7</v>
      </c>
      <c r="AG310" s="28">
        <f>R310-'2020 Metered Customers'!R310</f>
        <v>7</v>
      </c>
      <c r="AH310" s="28">
        <f>S310-'2020 Metered Customers'!S310</f>
        <v>7</v>
      </c>
      <c r="AI310" s="28">
        <f>T310-'2020 Metered Customers'!T310</f>
        <v>7</v>
      </c>
      <c r="AJ310" s="28">
        <f>U310-'2020 Metered Customers'!U310</f>
        <v>55.437999999999988</v>
      </c>
      <c r="AK310" s="28">
        <f>V310-'2020 Metered Customers'!V310</f>
        <v>153.89835109773412</v>
      </c>
      <c r="AL310" s="28">
        <f>W310-'2020 Metered Customers'!W310</f>
        <v>162.63635109773412</v>
      </c>
      <c r="AM310" s="28">
        <f>X310-'2020 Metered Customers'!X310</f>
        <v>137.81015109773409</v>
      </c>
      <c r="AN310" s="28">
        <f>Y310-'2020 Metered Customers'!Y310</f>
        <v>144.2351510977341</v>
      </c>
      <c r="AO310" s="28">
        <f>Z310-'2020 Metered Customers'!Z310</f>
        <v>153.33295109773414</v>
      </c>
      <c r="AP310" s="28">
        <f>AA310-'2020 Metered Customers'!AA310</f>
        <v>93.532251097734132</v>
      </c>
      <c r="AQ310" s="28">
        <f>AB310-'2020 Metered Customers'!AB310</f>
        <v>7</v>
      </c>
    </row>
    <row r="311" spans="1:43" ht="15.4" x14ac:dyDescent="0.45">
      <c r="A311" s="4">
        <v>1</v>
      </c>
      <c r="B311" s="85">
        <v>643</v>
      </c>
      <c r="C311" s="91">
        <v>0</v>
      </c>
      <c r="D311" s="50" t="s">
        <v>32</v>
      </c>
      <c r="E311" s="5" t="s">
        <v>32</v>
      </c>
      <c r="F311" s="79" t="s">
        <v>32</v>
      </c>
      <c r="G311" s="5" t="s">
        <v>32</v>
      </c>
      <c r="H311" s="79">
        <v>7360</v>
      </c>
      <c r="I311" s="5">
        <v>2960</v>
      </c>
      <c r="J311" s="79">
        <v>3590</v>
      </c>
      <c r="K311" s="5">
        <v>1500</v>
      </c>
      <c r="L311" s="79">
        <v>4860</v>
      </c>
      <c r="M311" s="5">
        <v>3190</v>
      </c>
      <c r="N311" s="79">
        <v>560</v>
      </c>
      <c r="O311" s="7" t="s">
        <v>32</v>
      </c>
      <c r="Q311" s="65">
        <f t="shared" si="56"/>
        <v>45</v>
      </c>
      <c r="R311" s="36">
        <f t="shared" si="57"/>
        <v>45</v>
      </c>
      <c r="S311" s="36">
        <f t="shared" si="58"/>
        <v>45</v>
      </c>
      <c r="T311" s="36">
        <f t="shared" si="59"/>
        <v>45</v>
      </c>
      <c r="U311" s="36">
        <f t="shared" si="67"/>
        <v>78.12</v>
      </c>
      <c r="V311" s="36">
        <f t="shared" si="60"/>
        <v>58.32</v>
      </c>
      <c r="W311" s="36">
        <f t="shared" si="61"/>
        <v>61.155000000000001</v>
      </c>
      <c r="X311" s="36">
        <f t="shared" si="62"/>
        <v>51.75</v>
      </c>
      <c r="Y311" s="36">
        <f t="shared" si="63"/>
        <v>66.87</v>
      </c>
      <c r="Z311" s="36">
        <f t="shared" si="64"/>
        <v>59.355000000000004</v>
      </c>
      <c r="AA311" s="36">
        <f t="shared" si="65"/>
        <v>47.52</v>
      </c>
      <c r="AB311" s="66">
        <f t="shared" si="66"/>
        <v>45</v>
      </c>
      <c r="AC311" s="28">
        <f t="shared" si="68"/>
        <v>648.09</v>
      </c>
      <c r="AF311" s="28">
        <f>Q311-'2020 Metered Customers'!Q311</f>
        <v>7</v>
      </c>
      <c r="AG311" s="28">
        <f>R311-'2020 Metered Customers'!R311</f>
        <v>7</v>
      </c>
      <c r="AH311" s="28">
        <f>S311-'2020 Metered Customers'!S311</f>
        <v>7</v>
      </c>
      <c r="AI311" s="28">
        <f>T311-'2020 Metered Customers'!T311</f>
        <v>7</v>
      </c>
      <c r="AJ311" s="28">
        <f>U311-'2020 Metered Customers'!U311</f>
        <v>23.927999999999997</v>
      </c>
      <c r="AK311" s="28">
        <f>V311-'2020 Metered Customers'!V311</f>
        <v>13.808</v>
      </c>
      <c r="AL311" s="28">
        <f>W311-'2020 Metered Customers'!W311</f>
        <v>15.256999999999998</v>
      </c>
      <c r="AM311" s="28">
        <f>X311-'2020 Metered Customers'!X311</f>
        <v>10.450000000000003</v>
      </c>
      <c r="AN311" s="28">
        <f>Y311-'2020 Metered Customers'!Y311</f>
        <v>18.178000000000004</v>
      </c>
      <c r="AO311" s="28">
        <f>Z311-'2020 Metered Customers'!Z311</f>
        <v>14.337000000000003</v>
      </c>
      <c r="AP311" s="28">
        <f>AA311-'2020 Metered Customers'!AA311</f>
        <v>8.2880000000000038</v>
      </c>
      <c r="AQ311" s="28">
        <f>AB311-'2020 Metered Customers'!AB311</f>
        <v>7</v>
      </c>
    </row>
    <row r="312" spans="1:43" ht="15.4" x14ac:dyDescent="0.45">
      <c r="A312" s="4">
        <v>1</v>
      </c>
      <c r="B312" s="85">
        <v>644</v>
      </c>
      <c r="C312" s="91">
        <v>0</v>
      </c>
      <c r="D312" s="50" t="s">
        <v>32</v>
      </c>
      <c r="E312" s="5" t="s">
        <v>32</v>
      </c>
      <c r="F312" s="79" t="s">
        <v>32</v>
      </c>
      <c r="G312" s="5" t="s">
        <v>32</v>
      </c>
      <c r="H312" s="79">
        <v>790</v>
      </c>
      <c r="I312" s="5">
        <v>1510</v>
      </c>
      <c r="J312" s="79">
        <v>19780</v>
      </c>
      <c r="K312" s="5">
        <v>14010</v>
      </c>
      <c r="L312" s="79">
        <v>21380</v>
      </c>
      <c r="M312" s="5">
        <v>15340</v>
      </c>
      <c r="N312" s="79">
        <v>1940</v>
      </c>
      <c r="O312" s="7" t="s">
        <v>32</v>
      </c>
      <c r="Q312" s="65">
        <f t="shared" si="56"/>
        <v>45</v>
      </c>
      <c r="R312" s="36">
        <f t="shared" si="57"/>
        <v>45</v>
      </c>
      <c r="S312" s="36">
        <f t="shared" si="58"/>
        <v>45</v>
      </c>
      <c r="T312" s="36">
        <f t="shared" si="59"/>
        <v>45</v>
      </c>
      <c r="U312" s="36">
        <f t="shared" si="67"/>
        <v>48.555</v>
      </c>
      <c r="V312" s="36">
        <f t="shared" si="60"/>
        <v>51.795000000000002</v>
      </c>
      <c r="W312" s="36">
        <f t="shared" si="61"/>
        <v>192.66125109773412</v>
      </c>
      <c r="X312" s="36">
        <f t="shared" si="62"/>
        <v>141.90960556850649</v>
      </c>
      <c r="Y312" s="36">
        <f t="shared" si="63"/>
        <v>208.66125109773412</v>
      </c>
      <c r="Z312" s="36">
        <f t="shared" si="64"/>
        <v>152.89348741158238</v>
      </c>
      <c r="AA312" s="36">
        <f t="shared" si="65"/>
        <v>53.730000000000004</v>
      </c>
      <c r="AB312" s="66">
        <f t="shared" si="66"/>
        <v>45</v>
      </c>
      <c r="AC312" s="28">
        <f t="shared" si="68"/>
        <v>1075.2055951755572</v>
      </c>
      <c r="AF312" s="28">
        <f>Q312-'2020 Metered Customers'!Q312</f>
        <v>7</v>
      </c>
      <c r="AG312" s="28">
        <f>R312-'2020 Metered Customers'!R312</f>
        <v>7</v>
      </c>
      <c r="AH312" s="28">
        <f>S312-'2020 Metered Customers'!S312</f>
        <v>7</v>
      </c>
      <c r="AI312" s="28">
        <f>T312-'2020 Metered Customers'!T312</f>
        <v>7</v>
      </c>
      <c r="AJ312" s="28">
        <f>U312-'2020 Metered Customers'!U312</f>
        <v>8.8170000000000002</v>
      </c>
      <c r="AK312" s="28">
        <f>V312-'2020 Metered Customers'!V312</f>
        <v>10.472999999999999</v>
      </c>
      <c r="AL312" s="28">
        <f>W312-'2020 Metered Customers'!W312</f>
        <v>86.407251097734132</v>
      </c>
      <c r="AM312" s="28">
        <f>X312-'2020 Metered Customers'!X312</f>
        <v>60.466605568506495</v>
      </c>
      <c r="AN312" s="28">
        <f>Y312-'2020 Metered Customers'!Y312</f>
        <v>95.527251097734123</v>
      </c>
      <c r="AO312" s="28">
        <f>Z312-'2020 Metered Customers'!Z312</f>
        <v>65.731487411582378</v>
      </c>
      <c r="AP312" s="28">
        <f>AA312-'2020 Metered Customers'!AA312</f>
        <v>11.462000000000003</v>
      </c>
      <c r="AQ312" s="28">
        <f>AB312-'2020 Metered Customers'!AB312</f>
        <v>7</v>
      </c>
    </row>
    <row r="313" spans="1:43" ht="15.4" x14ac:dyDescent="0.45">
      <c r="A313" s="4">
        <v>1</v>
      </c>
      <c r="B313" s="85">
        <v>645</v>
      </c>
      <c r="C313" s="91">
        <v>0</v>
      </c>
      <c r="D313" s="50" t="s">
        <v>32</v>
      </c>
      <c r="E313" s="5" t="s">
        <v>32</v>
      </c>
      <c r="F313" s="79" t="s">
        <v>32</v>
      </c>
      <c r="G313" s="5" t="s">
        <v>32</v>
      </c>
      <c r="H313" s="79">
        <v>310</v>
      </c>
      <c r="I313" s="5">
        <v>14770</v>
      </c>
      <c r="J313" s="79">
        <v>23960</v>
      </c>
      <c r="K313" s="5">
        <v>30340</v>
      </c>
      <c r="L313" s="79">
        <v>62060</v>
      </c>
      <c r="M313" s="5">
        <v>34790</v>
      </c>
      <c r="N313" s="79">
        <v>15660</v>
      </c>
      <c r="O313" s="7" t="s">
        <v>32</v>
      </c>
      <c r="Q313" s="65">
        <f t="shared" si="56"/>
        <v>45</v>
      </c>
      <c r="R313" s="36">
        <f t="shared" si="57"/>
        <v>45</v>
      </c>
      <c r="S313" s="36">
        <f t="shared" si="58"/>
        <v>45</v>
      </c>
      <c r="T313" s="36">
        <f t="shared" si="59"/>
        <v>45</v>
      </c>
      <c r="U313" s="36">
        <f t="shared" si="67"/>
        <v>46.395000000000003</v>
      </c>
      <c r="V313" s="36">
        <f t="shared" si="60"/>
        <v>148.18610947883556</v>
      </c>
      <c r="W313" s="36">
        <f t="shared" si="61"/>
        <v>234.46125109773411</v>
      </c>
      <c r="X313" s="36">
        <f t="shared" si="62"/>
        <v>298.26125109773409</v>
      </c>
      <c r="Y313" s="36">
        <f t="shared" si="63"/>
        <v>615.46125109773413</v>
      </c>
      <c r="Z313" s="36">
        <f t="shared" si="64"/>
        <v>342.76125109773409</v>
      </c>
      <c r="AA313" s="36">
        <f t="shared" si="65"/>
        <v>155.53622590014197</v>
      </c>
      <c r="AB313" s="66">
        <f t="shared" si="66"/>
        <v>45</v>
      </c>
      <c r="AC313" s="28">
        <f t="shared" si="68"/>
        <v>2066.0623397699137</v>
      </c>
      <c r="AF313" s="28">
        <f>Q313-'2020 Metered Customers'!Q313</f>
        <v>7</v>
      </c>
      <c r="AG313" s="28">
        <f>R313-'2020 Metered Customers'!R313</f>
        <v>7</v>
      </c>
      <c r="AH313" s="28">
        <f>S313-'2020 Metered Customers'!S313</f>
        <v>7</v>
      </c>
      <c r="AI313" s="28">
        <f>T313-'2020 Metered Customers'!T313</f>
        <v>7</v>
      </c>
      <c r="AJ313" s="28">
        <f>U313-'2020 Metered Customers'!U313</f>
        <v>7.713000000000001</v>
      </c>
      <c r="AK313" s="28">
        <f>V313-'2020 Metered Customers'!V313</f>
        <v>63.475109478835563</v>
      </c>
      <c r="AL313" s="28">
        <f>W313-'2020 Metered Customers'!W313</f>
        <v>110.2332510977341</v>
      </c>
      <c r="AM313" s="28">
        <f>X313-'2020 Metered Customers'!X313</f>
        <v>139.27505109773409</v>
      </c>
      <c r="AN313" s="28">
        <f>Y313-'2020 Metered Customers'!Y313</f>
        <v>220.79545109773414</v>
      </c>
      <c r="AO313" s="28">
        <f>Z313-'2020 Metered Customers'!Z313</f>
        <v>150.71155109773409</v>
      </c>
      <c r="AP313" s="28">
        <f>AA313-'2020 Metered Customers'!AA313</f>
        <v>66.998225900141961</v>
      </c>
      <c r="AQ313" s="28">
        <f>AB313-'2020 Metered Customers'!AB313</f>
        <v>7</v>
      </c>
    </row>
    <row r="314" spans="1:43" ht="15.4" x14ac:dyDescent="0.45">
      <c r="A314" s="4">
        <v>1</v>
      </c>
      <c r="B314" s="85">
        <v>646</v>
      </c>
      <c r="C314" s="91">
        <v>0</v>
      </c>
      <c r="D314" s="50" t="s">
        <v>32</v>
      </c>
      <c r="E314" s="5" t="s">
        <v>32</v>
      </c>
      <c r="F314" s="79" t="s">
        <v>32</v>
      </c>
      <c r="G314" s="5" t="s">
        <v>32</v>
      </c>
      <c r="H314" s="79">
        <v>11370</v>
      </c>
      <c r="I314" s="5">
        <v>7010</v>
      </c>
      <c r="J314" s="79">
        <v>24830</v>
      </c>
      <c r="K314" s="5">
        <v>27290</v>
      </c>
      <c r="L314" s="79">
        <v>30020</v>
      </c>
      <c r="M314" s="5">
        <v>21710</v>
      </c>
      <c r="N314" s="79">
        <v>1860</v>
      </c>
      <c r="O314" s="7" t="s">
        <v>32</v>
      </c>
      <c r="Q314" s="65">
        <f t="shared" si="56"/>
        <v>45</v>
      </c>
      <c r="R314" s="36">
        <f t="shared" si="57"/>
        <v>45</v>
      </c>
      <c r="S314" s="36">
        <f t="shared" si="58"/>
        <v>45</v>
      </c>
      <c r="T314" s="36">
        <f t="shared" si="59"/>
        <v>45</v>
      </c>
      <c r="U314" s="36">
        <f t="shared" si="67"/>
        <v>96.164999999999992</v>
      </c>
      <c r="V314" s="36">
        <f t="shared" si="60"/>
        <v>84.09970113126505</v>
      </c>
      <c r="W314" s="36">
        <f t="shared" si="61"/>
        <v>243.16125109773412</v>
      </c>
      <c r="X314" s="36">
        <f t="shared" si="62"/>
        <v>267.76125109773409</v>
      </c>
      <c r="Y314" s="36">
        <f t="shared" si="63"/>
        <v>295.0612510977341</v>
      </c>
      <c r="Z314" s="36">
        <f t="shared" si="64"/>
        <v>211.96125109773411</v>
      </c>
      <c r="AA314" s="36">
        <f t="shared" si="65"/>
        <v>53.370000000000005</v>
      </c>
      <c r="AB314" s="66">
        <f t="shared" si="66"/>
        <v>45</v>
      </c>
      <c r="AC314" s="28">
        <f t="shared" si="68"/>
        <v>1476.5797055222015</v>
      </c>
      <c r="AF314" s="28">
        <f>Q314-'2020 Metered Customers'!Q314</f>
        <v>7</v>
      </c>
      <c r="AG314" s="28">
        <f>R314-'2020 Metered Customers'!R314</f>
        <v>7</v>
      </c>
      <c r="AH314" s="28">
        <f>S314-'2020 Metered Customers'!S314</f>
        <v>7</v>
      </c>
      <c r="AI314" s="28">
        <f>T314-'2020 Metered Customers'!T314</f>
        <v>7</v>
      </c>
      <c r="AJ314" s="28">
        <f>U314-'2020 Metered Customers'!U314</f>
        <v>33.150999999999996</v>
      </c>
      <c r="AK314" s="28">
        <f>V314-'2020 Metered Customers'!V314</f>
        <v>30.677701131265053</v>
      </c>
      <c r="AL314" s="28">
        <f>W314-'2020 Metered Customers'!W314</f>
        <v>115.19225109773413</v>
      </c>
      <c r="AM314" s="28">
        <f>X314-'2020 Metered Customers'!X314</f>
        <v>129.21425109773409</v>
      </c>
      <c r="AN314" s="28">
        <f>Y314-'2020 Metered Customers'!Y314</f>
        <v>138.4526510977341</v>
      </c>
      <c r="AO314" s="28">
        <f>Z314-'2020 Metered Customers'!Z314</f>
        <v>97.408251097734109</v>
      </c>
      <c r="AP314" s="28">
        <f>AA314-'2020 Metered Customers'!AA314</f>
        <v>11.278000000000006</v>
      </c>
      <c r="AQ314" s="28">
        <f>AB314-'2020 Metered Customers'!AB314</f>
        <v>7</v>
      </c>
    </row>
    <row r="315" spans="1:43" ht="15.4" x14ac:dyDescent="0.45">
      <c r="A315" s="4">
        <v>1</v>
      </c>
      <c r="B315" s="85">
        <v>647</v>
      </c>
      <c r="C315" s="91">
        <v>0</v>
      </c>
      <c r="D315" s="50" t="s">
        <v>32</v>
      </c>
      <c r="E315" s="5" t="s">
        <v>32</v>
      </c>
      <c r="F315" s="79" t="s">
        <v>32</v>
      </c>
      <c r="G315" s="5" t="s">
        <v>32</v>
      </c>
      <c r="H315" s="79">
        <v>4530</v>
      </c>
      <c r="I315" s="5">
        <v>540</v>
      </c>
      <c r="J315" s="79">
        <v>860</v>
      </c>
      <c r="K315" s="5">
        <v>560</v>
      </c>
      <c r="L315" s="79">
        <v>41420</v>
      </c>
      <c r="M315" s="5">
        <v>48310</v>
      </c>
      <c r="N315" s="79">
        <v>43140</v>
      </c>
      <c r="O315" s="7" t="s">
        <v>32</v>
      </c>
      <c r="Q315" s="65">
        <f t="shared" si="56"/>
        <v>45</v>
      </c>
      <c r="R315" s="36">
        <f t="shared" si="57"/>
        <v>45</v>
      </c>
      <c r="S315" s="36">
        <f t="shared" si="58"/>
        <v>45</v>
      </c>
      <c r="T315" s="36">
        <f t="shared" si="59"/>
        <v>45</v>
      </c>
      <c r="U315" s="36">
        <f t="shared" si="67"/>
        <v>65.385000000000005</v>
      </c>
      <c r="V315" s="36">
        <f t="shared" si="60"/>
        <v>47.43</v>
      </c>
      <c r="W315" s="36">
        <f t="shared" si="61"/>
        <v>48.87</v>
      </c>
      <c r="X315" s="36">
        <f t="shared" si="62"/>
        <v>47.52</v>
      </c>
      <c r="Y315" s="36">
        <f t="shared" si="63"/>
        <v>409.06125109773416</v>
      </c>
      <c r="Z315" s="36">
        <f t="shared" si="64"/>
        <v>477.96125109773408</v>
      </c>
      <c r="AA315" s="36">
        <f t="shared" si="65"/>
        <v>426.26125109773409</v>
      </c>
      <c r="AB315" s="66">
        <f t="shared" si="66"/>
        <v>45</v>
      </c>
      <c r="AC315" s="28">
        <f t="shared" si="68"/>
        <v>1747.4887532932021</v>
      </c>
      <c r="AF315" s="28">
        <f>Q315-'2020 Metered Customers'!Q315</f>
        <v>7</v>
      </c>
      <c r="AG315" s="28">
        <f>R315-'2020 Metered Customers'!R315</f>
        <v>7</v>
      </c>
      <c r="AH315" s="28">
        <f>S315-'2020 Metered Customers'!S315</f>
        <v>7</v>
      </c>
      <c r="AI315" s="28">
        <f>T315-'2020 Metered Customers'!T315</f>
        <v>7</v>
      </c>
      <c r="AJ315" s="28">
        <f>U315-'2020 Metered Customers'!U315</f>
        <v>17.419000000000004</v>
      </c>
      <c r="AK315" s="28">
        <f>V315-'2020 Metered Customers'!V315</f>
        <v>8.2419999999999973</v>
      </c>
      <c r="AL315" s="28">
        <f>W315-'2020 Metered Customers'!W315</f>
        <v>8.9779999999999944</v>
      </c>
      <c r="AM315" s="28">
        <f>X315-'2020 Metered Customers'!X315</f>
        <v>8.2880000000000038</v>
      </c>
      <c r="AN315" s="28">
        <f>Y315-'2020 Metered Customers'!Y315</f>
        <v>167.75065109773416</v>
      </c>
      <c r="AO315" s="28">
        <f>Z315-'2020 Metered Customers'!Z315</f>
        <v>185.45795109773411</v>
      </c>
      <c r="AP315" s="28">
        <f>AA315-'2020 Metered Customers'!AA315</f>
        <v>172.17105109773411</v>
      </c>
      <c r="AQ315" s="28">
        <f>AB315-'2020 Metered Customers'!AB315</f>
        <v>7</v>
      </c>
    </row>
    <row r="316" spans="1:43" ht="15.4" x14ac:dyDescent="0.45">
      <c r="A316" s="4">
        <v>1</v>
      </c>
      <c r="B316" s="85">
        <v>648</v>
      </c>
      <c r="C316" s="91">
        <v>0</v>
      </c>
      <c r="D316" s="50" t="s">
        <v>32</v>
      </c>
      <c r="E316" s="5" t="s">
        <v>32</v>
      </c>
      <c r="F316" s="79" t="s">
        <v>32</v>
      </c>
      <c r="G316" s="5" t="s">
        <v>32</v>
      </c>
      <c r="H316" s="79">
        <v>11630</v>
      </c>
      <c r="I316" s="5">
        <v>5190</v>
      </c>
      <c r="J316" s="79">
        <v>4880</v>
      </c>
      <c r="K316" s="5">
        <v>7380</v>
      </c>
      <c r="L316" s="79">
        <v>7980</v>
      </c>
      <c r="M316" s="5">
        <v>23670</v>
      </c>
      <c r="N316" s="79">
        <v>1090</v>
      </c>
      <c r="O316" s="7" t="s">
        <v>32</v>
      </c>
      <c r="Q316" s="65">
        <f t="shared" si="56"/>
        <v>45</v>
      </c>
      <c r="R316" s="36">
        <f t="shared" si="57"/>
        <v>45</v>
      </c>
      <c r="S316" s="36">
        <f t="shared" si="58"/>
        <v>45</v>
      </c>
      <c r="T316" s="36">
        <f t="shared" si="59"/>
        <v>45</v>
      </c>
      <c r="U316" s="36">
        <f t="shared" si="67"/>
        <v>97.335000000000008</v>
      </c>
      <c r="V316" s="36">
        <f t="shared" si="60"/>
        <v>69.069125977582274</v>
      </c>
      <c r="W316" s="36">
        <f t="shared" si="61"/>
        <v>66.960000000000008</v>
      </c>
      <c r="X316" s="36">
        <f t="shared" si="62"/>
        <v>87.155367508662096</v>
      </c>
      <c r="Y316" s="36">
        <f t="shared" si="63"/>
        <v>92.110502174711357</v>
      </c>
      <c r="Z316" s="36">
        <f t="shared" si="64"/>
        <v>231.5612510977341</v>
      </c>
      <c r="AA316" s="36">
        <f t="shared" si="65"/>
        <v>49.905000000000001</v>
      </c>
      <c r="AB316" s="66">
        <f t="shared" si="66"/>
        <v>45</v>
      </c>
      <c r="AC316" s="28">
        <f t="shared" si="68"/>
        <v>919.09624675868986</v>
      </c>
      <c r="AF316" s="28">
        <f>Q316-'2020 Metered Customers'!Q316</f>
        <v>7</v>
      </c>
      <c r="AG316" s="28">
        <f>R316-'2020 Metered Customers'!R316</f>
        <v>7</v>
      </c>
      <c r="AH316" s="28">
        <f>S316-'2020 Metered Customers'!S316</f>
        <v>7</v>
      </c>
      <c r="AI316" s="28">
        <f>T316-'2020 Metered Customers'!T316</f>
        <v>7</v>
      </c>
      <c r="AJ316" s="28">
        <f>U316-'2020 Metered Customers'!U316</f>
        <v>33.749000000000009</v>
      </c>
      <c r="AK316" s="28">
        <f>V316-'2020 Metered Customers'!V316</f>
        <v>19.651125977582275</v>
      </c>
      <c r="AL316" s="28">
        <f>W316-'2020 Metered Customers'!W316</f>
        <v>18.224000000000004</v>
      </c>
      <c r="AM316" s="28">
        <f>X316-'2020 Metered Customers'!X316</f>
        <v>32.919367508662091</v>
      </c>
      <c r="AN316" s="28">
        <f>Y316-'2020 Metered Customers'!Y316</f>
        <v>36.554502174711359</v>
      </c>
      <c r="AO316" s="28">
        <f>Z316-'2020 Metered Customers'!Z316</f>
        <v>108.58025109773411</v>
      </c>
      <c r="AP316" s="28">
        <f>AA316-'2020 Metered Customers'!AA316</f>
        <v>9.5069999999999979</v>
      </c>
      <c r="AQ316" s="28">
        <f>AB316-'2020 Metered Customers'!AB316</f>
        <v>7</v>
      </c>
    </row>
    <row r="317" spans="1:43" ht="15.4" x14ac:dyDescent="0.45">
      <c r="A317" s="4">
        <v>1</v>
      </c>
      <c r="B317" s="85">
        <v>649</v>
      </c>
      <c r="C317" s="91">
        <v>0</v>
      </c>
      <c r="D317" s="50" t="s">
        <v>32</v>
      </c>
      <c r="E317" s="5" t="s">
        <v>32</v>
      </c>
      <c r="F317" s="79" t="s">
        <v>32</v>
      </c>
      <c r="G317" s="5" t="s">
        <v>32</v>
      </c>
      <c r="H317" s="79">
        <v>33470</v>
      </c>
      <c r="I317" s="5">
        <v>17180</v>
      </c>
      <c r="J317" s="79">
        <v>28950</v>
      </c>
      <c r="K317" s="5">
        <v>36840</v>
      </c>
      <c r="L317" s="79">
        <v>39150</v>
      </c>
      <c r="M317" s="5">
        <v>21810</v>
      </c>
      <c r="N317" s="79">
        <v>9790</v>
      </c>
      <c r="O317" s="7" t="s">
        <v>32</v>
      </c>
      <c r="Q317" s="65">
        <f t="shared" si="56"/>
        <v>45</v>
      </c>
      <c r="R317" s="36">
        <f t="shared" si="57"/>
        <v>45</v>
      </c>
      <c r="S317" s="36">
        <f t="shared" si="58"/>
        <v>45</v>
      </c>
      <c r="T317" s="36">
        <f t="shared" si="59"/>
        <v>45</v>
      </c>
      <c r="U317" s="36">
        <f t="shared" si="67"/>
        <v>227.44998436906218</v>
      </c>
      <c r="V317" s="36">
        <f t="shared" si="60"/>
        <v>168.08923372080011</v>
      </c>
      <c r="W317" s="36">
        <f t="shared" si="61"/>
        <v>284.36125109773411</v>
      </c>
      <c r="X317" s="36">
        <f t="shared" si="62"/>
        <v>363.26125109773409</v>
      </c>
      <c r="Y317" s="36">
        <f t="shared" si="63"/>
        <v>386.36125109773411</v>
      </c>
      <c r="Z317" s="36">
        <f t="shared" si="64"/>
        <v>212.96125109773411</v>
      </c>
      <c r="AA317" s="36">
        <f t="shared" si="65"/>
        <v>107.05849175062664</v>
      </c>
      <c r="AB317" s="66">
        <f t="shared" si="66"/>
        <v>45</v>
      </c>
      <c r="AC317" s="28">
        <f t="shared" si="68"/>
        <v>1974.5427142314252</v>
      </c>
      <c r="AF317" s="28">
        <f>Q317-'2020 Metered Customers'!Q317</f>
        <v>7</v>
      </c>
      <c r="AG317" s="28">
        <f>R317-'2020 Metered Customers'!R317</f>
        <v>7</v>
      </c>
      <c r="AH317" s="28">
        <f>S317-'2020 Metered Customers'!S317</f>
        <v>7</v>
      </c>
      <c r="AI317" s="28">
        <f>T317-'2020 Metered Customers'!T317</f>
        <v>7</v>
      </c>
      <c r="AJ317" s="28">
        <f>U317-'2020 Metered Customers'!U317</f>
        <v>115.81598436906218</v>
      </c>
      <c r="AK317" s="28">
        <f>V317-'2020 Metered Customers'!V317</f>
        <v>73.015233720800111</v>
      </c>
      <c r="AL317" s="28">
        <f>W317-'2020 Metered Customers'!W317</f>
        <v>135.70275109773411</v>
      </c>
      <c r="AM317" s="28">
        <f>X317-'2020 Metered Customers'!X317</f>
        <v>155.9800510977341</v>
      </c>
      <c r="AN317" s="28">
        <f>Y317-'2020 Metered Customers'!Y317</f>
        <v>161.91675109773411</v>
      </c>
      <c r="AO317" s="28">
        <f>Z317-'2020 Metered Customers'!Z317</f>
        <v>97.978251097734102</v>
      </c>
      <c r="AP317" s="28">
        <f>AA317-'2020 Metered Customers'!AA317</f>
        <v>43.761491750626639</v>
      </c>
      <c r="AQ317" s="28">
        <f>AB317-'2020 Metered Customers'!AB317</f>
        <v>7</v>
      </c>
    </row>
    <row r="318" spans="1:43" ht="15.4" x14ac:dyDescent="0.45">
      <c r="A318" s="4">
        <v>1</v>
      </c>
      <c r="B318" s="85">
        <v>650</v>
      </c>
      <c r="C318" s="91">
        <v>0</v>
      </c>
      <c r="D318" s="50" t="s">
        <v>32</v>
      </c>
      <c r="E318" s="5" t="s">
        <v>32</v>
      </c>
      <c r="F318" s="79" t="s">
        <v>32</v>
      </c>
      <c r="G318" s="5" t="s">
        <v>32</v>
      </c>
      <c r="H318" s="79">
        <v>5030</v>
      </c>
      <c r="I318" s="5">
        <v>60</v>
      </c>
      <c r="J318" s="79">
        <v>850</v>
      </c>
      <c r="K318" s="5">
        <v>10</v>
      </c>
      <c r="L318" s="79">
        <v>1650</v>
      </c>
      <c r="M318" s="5">
        <v>850</v>
      </c>
      <c r="N318" s="79">
        <v>2600</v>
      </c>
      <c r="O318" s="7" t="s">
        <v>32</v>
      </c>
      <c r="Q318" s="65">
        <f t="shared" si="56"/>
        <v>45</v>
      </c>
      <c r="R318" s="36">
        <f t="shared" si="57"/>
        <v>45</v>
      </c>
      <c r="S318" s="36">
        <f t="shared" si="58"/>
        <v>45</v>
      </c>
      <c r="T318" s="36">
        <f t="shared" si="59"/>
        <v>45</v>
      </c>
      <c r="U318" s="36">
        <f t="shared" si="67"/>
        <v>67.635000000000005</v>
      </c>
      <c r="V318" s="36">
        <f t="shared" si="60"/>
        <v>45.27</v>
      </c>
      <c r="W318" s="36">
        <f t="shared" si="61"/>
        <v>48.825000000000003</v>
      </c>
      <c r="X318" s="36">
        <f t="shared" si="62"/>
        <v>45.045000000000002</v>
      </c>
      <c r="Y318" s="36">
        <f t="shared" si="63"/>
        <v>52.424999999999997</v>
      </c>
      <c r="Z318" s="36">
        <f t="shared" si="64"/>
        <v>48.825000000000003</v>
      </c>
      <c r="AA318" s="36">
        <f t="shared" si="65"/>
        <v>56.7</v>
      </c>
      <c r="AB318" s="66">
        <f t="shared" si="66"/>
        <v>45</v>
      </c>
      <c r="AC318" s="28">
        <f t="shared" si="68"/>
        <v>589.72500000000002</v>
      </c>
      <c r="AF318" s="28">
        <f>Q318-'2020 Metered Customers'!Q318</f>
        <v>7</v>
      </c>
      <c r="AG318" s="28">
        <f>R318-'2020 Metered Customers'!R318</f>
        <v>7</v>
      </c>
      <c r="AH318" s="28">
        <f>S318-'2020 Metered Customers'!S318</f>
        <v>7</v>
      </c>
      <c r="AI318" s="28">
        <f>T318-'2020 Metered Customers'!T318</f>
        <v>7</v>
      </c>
      <c r="AJ318" s="28">
        <f>U318-'2020 Metered Customers'!U318</f>
        <v>18.569000000000003</v>
      </c>
      <c r="AK318" s="28">
        <f>V318-'2020 Metered Customers'!V318</f>
        <v>7.1380000000000052</v>
      </c>
      <c r="AL318" s="28">
        <f>W318-'2020 Metered Customers'!W318</f>
        <v>8.9550000000000054</v>
      </c>
      <c r="AM318" s="28">
        <f>X318-'2020 Metered Customers'!X318</f>
        <v>7.0230000000000032</v>
      </c>
      <c r="AN318" s="28">
        <f>Y318-'2020 Metered Customers'!Y318</f>
        <v>10.794999999999995</v>
      </c>
      <c r="AO318" s="28">
        <f>Z318-'2020 Metered Customers'!Z318</f>
        <v>8.9550000000000054</v>
      </c>
      <c r="AP318" s="28">
        <f>AA318-'2020 Metered Customers'!AA318</f>
        <v>12.980000000000004</v>
      </c>
      <c r="AQ318" s="28">
        <f>AB318-'2020 Metered Customers'!AB318</f>
        <v>7</v>
      </c>
    </row>
    <row r="319" spans="1:43" ht="15.4" x14ac:dyDescent="0.45">
      <c r="A319" s="4">
        <v>1</v>
      </c>
      <c r="B319" s="85">
        <v>651</v>
      </c>
      <c r="C319" s="91">
        <v>0</v>
      </c>
      <c r="D319" s="50" t="s">
        <v>32</v>
      </c>
      <c r="E319" s="5" t="s">
        <v>32</v>
      </c>
      <c r="F319" s="79" t="s">
        <v>32</v>
      </c>
      <c r="G319" s="5" t="s">
        <v>32</v>
      </c>
      <c r="H319" s="79">
        <v>26370</v>
      </c>
      <c r="I319" s="5">
        <v>28720</v>
      </c>
      <c r="J319" s="79">
        <v>29380</v>
      </c>
      <c r="K319" s="5">
        <v>24190</v>
      </c>
      <c r="L319" s="79">
        <v>27670</v>
      </c>
      <c r="M319" s="5">
        <v>26170</v>
      </c>
      <c r="N319" s="79">
        <v>10550</v>
      </c>
      <c r="O319" s="7" t="s">
        <v>32</v>
      </c>
      <c r="Q319" s="65">
        <f t="shared" si="56"/>
        <v>45</v>
      </c>
      <c r="R319" s="36">
        <f t="shared" si="57"/>
        <v>45</v>
      </c>
      <c r="S319" s="36">
        <f t="shared" si="58"/>
        <v>45</v>
      </c>
      <c r="T319" s="36">
        <f t="shared" si="59"/>
        <v>45</v>
      </c>
      <c r="U319" s="36">
        <f t="shared" si="67"/>
        <v>168.81422415414582</v>
      </c>
      <c r="V319" s="36">
        <f t="shared" si="60"/>
        <v>282.0612510977341</v>
      </c>
      <c r="W319" s="36">
        <f t="shared" si="61"/>
        <v>288.66125109773412</v>
      </c>
      <c r="X319" s="36">
        <f t="shared" si="62"/>
        <v>236.76125109773412</v>
      </c>
      <c r="Y319" s="36">
        <f t="shared" si="63"/>
        <v>271.5612510977341</v>
      </c>
      <c r="Z319" s="36">
        <f t="shared" si="64"/>
        <v>256.5612510977341</v>
      </c>
      <c r="AA319" s="36">
        <f t="shared" si="65"/>
        <v>113.33499566095571</v>
      </c>
      <c r="AB319" s="66">
        <f t="shared" si="66"/>
        <v>45</v>
      </c>
      <c r="AC319" s="28">
        <f t="shared" si="68"/>
        <v>1842.7554753037721</v>
      </c>
      <c r="AF319" s="28">
        <f>Q319-'2020 Metered Customers'!Q319</f>
        <v>7</v>
      </c>
      <c r="AG319" s="28">
        <f>R319-'2020 Metered Customers'!R319</f>
        <v>7</v>
      </c>
      <c r="AH319" s="28">
        <f>S319-'2020 Metered Customers'!S319</f>
        <v>7</v>
      </c>
      <c r="AI319" s="28">
        <f>T319-'2020 Metered Customers'!T319</f>
        <v>7</v>
      </c>
      <c r="AJ319" s="28">
        <f>U319-'2020 Metered Customers'!U319</f>
        <v>72.800224154145809</v>
      </c>
      <c r="AK319" s="28">
        <f>V319-'2020 Metered Customers'!V319</f>
        <v>135.1116510977341</v>
      </c>
      <c r="AL319" s="28">
        <f>W319-'2020 Metered Customers'!W319</f>
        <v>136.80785109773413</v>
      </c>
      <c r="AM319" s="28">
        <f>X319-'2020 Metered Customers'!X319</f>
        <v>111.5442510977341</v>
      </c>
      <c r="AN319" s="28">
        <f>Y319-'2020 Metered Customers'!Y319</f>
        <v>131.38025109773409</v>
      </c>
      <c r="AO319" s="28">
        <f>Z319-'2020 Metered Customers'!Z319</f>
        <v>122.83025109773411</v>
      </c>
      <c r="AP319" s="28">
        <f>AA319-'2020 Metered Customers'!AA319</f>
        <v>46.769995660955715</v>
      </c>
      <c r="AQ319" s="28">
        <f>AB319-'2020 Metered Customers'!AB319</f>
        <v>7</v>
      </c>
    </row>
    <row r="320" spans="1:43" ht="15.4" x14ac:dyDescent="0.45">
      <c r="A320" s="4">
        <v>1</v>
      </c>
      <c r="B320" s="85">
        <v>652</v>
      </c>
      <c r="C320" s="91">
        <v>0</v>
      </c>
      <c r="D320" s="50" t="s">
        <v>32</v>
      </c>
      <c r="E320" s="5" t="s">
        <v>32</v>
      </c>
      <c r="F320" s="79" t="s">
        <v>32</v>
      </c>
      <c r="G320" s="5" t="s">
        <v>32</v>
      </c>
      <c r="H320" s="79">
        <v>19370</v>
      </c>
      <c r="I320" s="5">
        <v>17450</v>
      </c>
      <c r="J320" s="79">
        <v>10280</v>
      </c>
      <c r="K320" s="5">
        <v>3000</v>
      </c>
      <c r="L320" s="79">
        <v>4130</v>
      </c>
      <c r="M320" s="5">
        <v>3680</v>
      </c>
      <c r="N320" s="79">
        <v>6070</v>
      </c>
      <c r="O320" s="7" t="s">
        <v>32</v>
      </c>
      <c r="Q320" s="65">
        <f t="shared" si="56"/>
        <v>45</v>
      </c>
      <c r="R320" s="36">
        <f t="shared" si="57"/>
        <v>45</v>
      </c>
      <c r="S320" s="36">
        <f t="shared" si="58"/>
        <v>45</v>
      </c>
      <c r="T320" s="36">
        <f t="shared" si="59"/>
        <v>45</v>
      </c>
      <c r="U320" s="36">
        <f t="shared" si="67"/>
        <v>132.16500000000002</v>
      </c>
      <c r="V320" s="36">
        <f t="shared" si="60"/>
        <v>170.31904432052229</v>
      </c>
      <c r="W320" s="36">
        <f t="shared" si="61"/>
        <v>111.10518506123356</v>
      </c>
      <c r="X320" s="36">
        <f t="shared" si="62"/>
        <v>58.5</v>
      </c>
      <c r="Y320" s="36">
        <f t="shared" si="63"/>
        <v>63.585000000000001</v>
      </c>
      <c r="Z320" s="36">
        <f t="shared" si="64"/>
        <v>61.56</v>
      </c>
      <c r="AA320" s="36">
        <f t="shared" si="65"/>
        <v>76.336656821121196</v>
      </c>
      <c r="AB320" s="66">
        <f t="shared" si="66"/>
        <v>45</v>
      </c>
      <c r="AC320" s="28">
        <f t="shared" si="68"/>
        <v>898.5708862028772</v>
      </c>
      <c r="AF320" s="28">
        <f>Q320-'2020 Metered Customers'!Q320</f>
        <v>7</v>
      </c>
      <c r="AG320" s="28">
        <f>R320-'2020 Metered Customers'!R320</f>
        <v>7</v>
      </c>
      <c r="AH320" s="28">
        <f>S320-'2020 Metered Customers'!S320</f>
        <v>7</v>
      </c>
      <c r="AI320" s="28">
        <f>T320-'2020 Metered Customers'!T320</f>
        <v>7</v>
      </c>
      <c r="AJ320" s="28">
        <f>U320-'2020 Metered Customers'!U320</f>
        <v>51.551000000000016</v>
      </c>
      <c r="AK320" s="28">
        <f>V320-'2020 Metered Customers'!V320</f>
        <v>74.084044320522295</v>
      </c>
      <c r="AL320" s="28">
        <f>W320-'2020 Metered Customers'!W320</f>
        <v>45.701185061233559</v>
      </c>
      <c r="AM320" s="28">
        <f>X320-'2020 Metered Customers'!X320</f>
        <v>13.899999999999999</v>
      </c>
      <c r="AN320" s="28">
        <f>Y320-'2020 Metered Customers'!Y320</f>
        <v>16.499000000000002</v>
      </c>
      <c r="AO320" s="28">
        <f>Z320-'2020 Metered Customers'!Z320</f>
        <v>15.463999999999999</v>
      </c>
      <c r="AP320" s="28">
        <f>AA320-'2020 Metered Customers'!AA320</f>
        <v>24.982656821121196</v>
      </c>
      <c r="AQ320" s="28">
        <f>AB320-'2020 Metered Customers'!AB320</f>
        <v>7</v>
      </c>
    </row>
    <row r="321" spans="1:43" ht="15.4" x14ac:dyDescent="0.45">
      <c r="A321" s="4">
        <v>1</v>
      </c>
      <c r="B321" s="85">
        <v>653</v>
      </c>
      <c r="C321" s="91">
        <v>0</v>
      </c>
      <c r="D321" s="50" t="s">
        <v>32</v>
      </c>
      <c r="E321" s="5" t="s">
        <v>32</v>
      </c>
      <c r="F321" s="79" t="s">
        <v>32</v>
      </c>
      <c r="G321" s="5" t="s">
        <v>32</v>
      </c>
      <c r="H321" s="79" t="s">
        <v>32</v>
      </c>
      <c r="I321" s="5" t="s">
        <v>32</v>
      </c>
      <c r="J321" s="79">
        <v>26300</v>
      </c>
      <c r="K321" s="5">
        <v>25600</v>
      </c>
      <c r="L321" s="79">
        <v>15700</v>
      </c>
      <c r="M321" s="5">
        <v>16800</v>
      </c>
      <c r="N321" s="79">
        <v>2000</v>
      </c>
      <c r="O321" s="7" t="s">
        <v>32</v>
      </c>
      <c r="Q321" s="65">
        <f t="shared" si="56"/>
        <v>45</v>
      </c>
      <c r="R321" s="36">
        <f t="shared" si="57"/>
        <v>45</v>
      </c>
      <c r="S321" s="36">
        <f t="shared" si="58"/>
        <v>45</v>
      </c>
      <c r="T321" s="36">
        <f t="shared" si="59"/>
        <v>45</v>
      </c>
      <c r="U321" s="36">
        <f t="shared" si="67"/>
        <v>45</v>
      </c>
      <c r="V321" s="36">
        <f t="shared" si="60"/>
        <v>45</v>
      </c>
      <c r="W321" s="36">
        <f t="shared" si="61"/>
        <v>257.86125109773411</v>
      </c>
      <c r="X321" s="36">
        <f t="shared" si="62"/>
        <v>250.86125109773411</v>
      </c>
      <c r="Y321" s="36">
        <f t="shared" si="63"/>
        <v>155.86656821121193</v>
      </c>
      <c r="Z321" s="36">
        <f t="shared" si="64"/>
        <v>164.95098176563559</v>
      </c>
      <c r="AA321" s="36">
        <f t="shared" si="65"/>
        <v>54</v>
      </c>
      <c r="AB321" s="66">
        <f t="shared" si="66"/>
        <v>45</v>
      </c>
      <c r="AC321" s="28">
        <f t="shared" si="68"/>
        <v>1198.5400521723157</v>
      </c>
      <c r="AF321" s="28">
        <f>Q321-'2020 Metered Customers'!Q321</f>
        <v>7</v>
      </c>
      <c r="AG321" s="28">
        <f>R321-'2020 Metered Customers'!R321</f>
        <v>7</v>
      </c>
      <c r="AH321" s="28">
        <f>S321-'2020 Metered Customers'!S321</f>
        <v>7</v>
      </c>
      <c r="AI321" s="28">
        <f>T321-'2020 Metered Customers'!T321</f>
        <v>7</v>
      </c>
      <c r="AJ321" s="28">
        <f>U321-'2020 Metered Customers'!U321</f>
        <v>7</v>
      </c>
      <c r="AK321" s="28">
        <f>V321-'2020 Metered Customers'!V321</f>
        <v>7</v>
      </c>
      <c r="AL321" s="28">
        <f>W321-'2020 Metered Customers'!W321</f>
        <v>123.57125109773412</v>
      </c>
      <c r="AM321" s="28">
        <f>X321-'2020 Metered Customers'!X321</f>
        <v>119.58125109773411</v>
      </c>
      <c r="AN321" s="28">
        <f>Y321-'2020 Metered Customers'!Y321</f>
        <v>67.156568211211919</v>
      </c>
      <c r="AO321" s="28">
        <f>Z321-'2020 Metered Customers'!Z321</f>
        <v>71.510981765635592</v>
      </c>
      <c r="AP321" s="28">
        <f>AA321-'2020 Metered Customers'!AA321</f>
        <v>11.600000000000001</v>
      </c>
      <c r="AQ321" s="28">
        <f>AB321-'2020 Metered Customers'!AB321</f>
        <v>7</v>
      </c>
    </row>
    <row r="322" spans="1:43" ht="15.4" x14ac:dyDescent="0.45">
      <c r="A322" s="4">
        <v>1</v>
      </c>
      <c r="B322" s="85">
        <v>654</v>
      </c>
      <c r="C322" s="91">
        <v>0</v>
      </c>
      <c r="D322" s="50" t="s">
        <v>32</v>
      </c>
      <c r="E322" s="5" t="s">
        <v>32</v>
      </c>
      <c r="F322" s="79" t="s">
        <v>32</v>
      </c>
      <c r="G322" s="5" t="s">
        <v>32</v>
      </c>
      <c r="H322" s="79">
        <v>750</v>
      </c>
      <c r="I322" s="5">
        <v>290</v>
      </c>
      <c r="J322" s="79">
        <v>1350</v>
      </c>
      <c r="K322" s="5">
        <v>720</v>
      </c>
      <c r="L322" s="79">
        <v>2170</v>
      </c>
      <c r="M322" s="5">
        <v>3800</v>
      </c>
      <c r="N322" s="79">
        <v>230</v>
      </c>
      <c r="O322" s="7" t="s">
        <v>32</v>
      </c>
      <c r="Q322" s="65">
        <f t="shared" si="56"/>
        <v>45</v>
      </c>
      <c r="R322" s="36">
        <f t="shared" si="57"/>
        <v>45</v>
      </c>
      <c r="S322" s="36">
        <f t="shared" si="58"/>
        <v>45</v>
      </c>
      <c r="T322" s="36">
        <f t="shared" si="59"/>
        <v>45</v>
      </c>
      <c r="U322" s="36">
        <f t="shared" si="67"/>
        <v>48.375</v>
      </c>
      <c r="V322" s="36">
        <f t="shared" si="60"/>
        <v>46.305</v>
      </c>
      <c r="W322" s="36">
        <f t="shared" si="61"/>
        <v>51.075000000000003</v>
      </c>
      <c r="X322" s="36">
        <f t="shared" si="62"/>
        <v>48.24</v>
      </c>
      <c r="Y322" s="36">
        <f t="shared" si="63"/>
        <v>54.765000000000001</v>
      </c>
      <c r="Z322" s="36">
        <f t="shared" si="64"/>
        <v>62.099999999999994</v>
      </c>
      <c r="AA322" s="36">
        <f t="shared" si="65"/>
        <v>46.034999999999997</v>
      </c>
      <c r="AB322" s="66">
        <f t="shared" si="66"/>
        <v>45</v>
      </c>
      <c r="AC322" s="28">
        <f t="shared" si="68"/>
        <v>581.89499999999998</v>
      </c>
      <c r="AF322" s="28">
        <f>Q322-'2020 Metered Customers'!Q322</f>
        <v>7</v>
      </c>
      <c r="AG322" s="28">
        <f>R322-'2020 Metered Customers'!R322</f>
        <v>7</v>
      </c>
      <c r="AH322" s="28">
        <f>S322-'2020 Metered Customers'!S322</f>
        <v>7</v>
      </c>
      <c r="AI322" s="28">
        <f>T322-'2020 Metered Customers'!T322</f>
        <v>7</v>
      </c>
      <c r="AJ322" s="28">
        <f>U322-'2020 Metered Customers'!U322</f>
        <v>8.7250000000000014</v>
      </c>
      <c r="AK322" s="28">
        <f>V322-'2020 Metered Customers'!V322</f>
        <v>7.6670000000000016</v>
      </c>
      <c r="AL322" s="28">
        <f>W322-'2020 Metered Customers'!W322</f>
        <v>10.105000000000004</v>
      </c>
      <c r="AM322" s="28">
        <f>X322-'2020 Metered Customers'!X322</f>
        <v>8.6559999999999988</v>
      </c>
      <c r="AN322" s="28">
        <f>Y322-'2020 Metered Customers'!Y322</f>
        <v>11.991</v>
      </c>
      <c r="AO322" s="28">
        <f>Z322-'2020 Metered Customers'!Z322</f>
        <v>15.739999999999995</v>
      </c>
      <c r="AP322" s="28">
        <f>AA322-'2020 Metered Customers'!AA322</f>
        <v>7.5289999999999964</v>
      </c>
      <c r="AQ322" s="28">
        <f>AB322-'2020 Metered Customers'!AB322</f>
        <v>7</v>
      </c>
    </row>
    <row r="323" spans="1:43" ht="15.4" x14ac:dyDescent="0.45">
      <c r="A323" s="4">
        <v>1</v>
      </c>
      <c r="B323" s="85">
        <v>675</v>
      </c>
      <c r="C323" s="91">
        <v>0</v>
      </c>
      <c r="D323" s="50" t="s">
        <v>32</v>
      </c>
      <c r="E323" s="5" t="s">
        <v>32</v>
      </c>
      <c r="F323" s="79" t="s">
        <v>32</v>
      </c>
      <c r="G323" s="5" t="s">
        <v>32</v>
      </c>
      <c r="H323" s="79">
        <v>11660</v>
      </c>
      <c r="I323" s="5">
        <v>3730</v>
      </c>
      <c r="J323" s="79">
        <v>30320</v>
      </c>
      <c r="K323" s="5">
        <v>20380</v>
      </c>
      <c r="L323" s="79">
        <v>22240</v>
      </c>
      <c r="M323" s="5">
        <v>22970</v>
      </c>
      <c r="N323" s="79">
        <v>2420</v>
      </c>
      <c r="O323" s="7" t="s">
        <v>32</v>
      </c>
      <c r="Q323" s="65">
        <f t="shared" si="56"/>
        <v>45</v>
      </c>
      <c r="R323" s="36">
        <f t="shared" si="57"/>
        <v>45</v>
      </c>
      <c r="S323" s="36">
        <f t="shared" si="58"/>
        <v>45</v>
      </c>
      <c r="T323" s="36">
        <f t="shared" si="59"/>
        <v>45</v>
      </c>
      <c r="U323" s="36">
        <f t="shared" si="67"/>
        <v>97.47</v>
      </c>
      <c r="V323" s="36">
        <f t="shared" si="60"/>
        <v>61.784999999999997</v>
      </c>
      <c r="W323" s="36">
        <f t="shared" si="61"/>
        <v>298.0612510977341</v>
      </c>
      <c r="X323" s="36">
        <f t="shared" si="62"/>
        <v>198.66125109773412</v>
      </c>
      <c r="Y323" s="36">
        <f t="shared" si="63"/>
        <v>217.26125109773412</v>
      </c>
      <c r="Z323" s="36">
        <f t="shared" si="64"/>
        <v>224.5612510977341</v>
      </c>
      <c r="AA323" s="36">
        <f t="shared" si="65"/>
        <v>55.89</v>
      </c>
      <c r="AB323" s="66">
        <f t="shared" si="66"/>
        <v>45</v>
      </c>
      <c r="AC323" s="28">
        <f t="shared" si="68"/>
        <v>1378.6900043909366</v>
      </c>
      <c r="AF323" s="28">
        <f>Q323-'2020 Metered Customers'!Q323</f>
        <v>7</v>
      </c>
      <c r="AG323" s="28">
        <f>R323-'2020 Metered Customers'!R323</f>
        <v>7</v>
      </c>
      <c r="AH323" s="28">
        <f>S323-'2020 Metered Customers'!S323</f>
        <v>7</v>
      </c>
      <c r="AI323" s="28">
        <f>T323-'2020 Metered Customers'!T323</f>
        <v>7</v>
      </c>
      <c r="AJ323" s="28">
        <f>U323-'2020 Metered Customers'!U323</f>
        <v>33.817999999999998</v>
      </c>
      <c r="AK323" s="28">
        <f>V323-'2020 Metered Customers'!V323</f>
        <v>15.578999999999994</v>
      </c>
      <c r="AL323" s="28">
        <f>W323-'2020 Metered Customers'!W323</f>
        <v>139.22365109773412</v>
      </c>
      <c r="AM323" s="28">
        <f>X323-'2020 Metered Customers'!X323</f>
        <v>89.82725109773412</v>
      </c>
      <c r="AN323" s="28">
        <f>Y323-'2020 Metered Customers'!Y323</f>
        <v>100.42925109773412</v>
      </c>
      <c r="AO323" s="28">
        <f>Z323-'2020 Metered Customers'!Z323</f>
        <v>104.5902510977341</v>
      </c>
      <c r="AP323" s="28">
        <f>AA323-'2020 Metered Customers'!AA323</f>
        <v>12.566000000000003</v>
      </c>
      <c r="AQ323" s="28">
        <f>AB323-'2020 Metered Customers'!AB323</f>
        <v>7</v>
      </c>
    </row>
    <row r="324" spans="1:43" ht="15.4" x14ac:dyDescent="0.45">
      <c r="A324" s="4">
        <v>1</v>
      </c>
      <c r="B324" s="85">
        <v>676</v>
      </c>
      <c r="C324" s="91">
        <v>0</v>
      </c>
      <c r="D324" s="50" t="s">
        <v>32</v>
      </c>
      <c r="E324" s="5" t="s">
        <v>32</v>
      </c>
      <c r="F324" s="79" t="s">
        <v>32</v>
      </c>
      <c r="G324" s="5" t="s">
        <v>32</v>
      </c>
      <c r="H324" s="79">
        <v>4110</v>
      </c>
      <c r="I324" s="5">
        <v>4790</v>
      </c>
      <c r="J324" s="79">
        <v>2360</v>
      </c>
      <c r="K324" s="5">
        <v>3020</v>
      </c>
      <c r="L324" s="79">
        <v>4120</v>
      </c>
      <c r="M324" s="5">
        <v>3400</v>
      </c>
      <c r="N324" s="79">
        <v>2360</v>
      </c>
      <c r="O324" s="7" t="s">
        <v>32</v>
      </c>
      <c r="Q324" s="65">
        <f t="shared" si="56"/>
        <v>45</v>
      </c>
      <c r="R324" s="36">
        <f t="shared" si="57"/>
        <v>45</v>
      </c>
      <c r="S324" s="36">
        <f t="shared" si="58"/>
        <v>45</v>
      </c>
      <c r="T324" s="36">
        <f t="shared" si="59"/>
        <v>45</v>
      </c>
      <c r="U324" s="36">
        <f t="shared" si="67"/>
        <v>63.495000000000005</v>
      </c>
      <c r="V324" s="36">
        <f t="shared" si="60"/>
        <v>66.555000000000007</v>
      </c>
      <c r="W324" s="36">
        <f t="shared" si="61"/>
        <v>55.62</v>
      </c>
      <c r="X324" s="36">
        <f t="shared" si="62"/>
        <v>58.59</v>
      </c>
      <c r="Y324" s="36">
        <f t="shared" si="63"/>
        <v>63.54</v>
      </c>
      <c r="Z324" s="36">
        <f t="shared" si="64"/>
        <v>60.3</v>
      </c>
      <c r="AA324" s="36">
        <f t="shared" si="65"/>
        <v>55.62</v>
      </c>
      <c r="AB324" s="66">
        <f t="shared" si="66"/>
        <v>45</v>
      </c>
      <c r="AC324" s="28">
        <f t="shared" si="68"/>
        <v>648.72</v>
      </c>
      <c r="AF324" s="28">
        <f>Q324-'2020 Metered Customers'!Q324</f>
        <v>7</v>
      </c>
      <c r="AG324" s="28">
        <f>R324-'2020 Metered Customers'!R324</f>
        <v>7</v>
      </c>
      <c r="AH324" s="28">
        <f>S324-'2020 Metered Customers'!S324</f>
        <v>7</v>
      </c>
      <c r="AI324" s="28">
        <f>T324-'2020 Metered Customers'!T324</f>
        <v>7</v>
      </c>
      <c r="AJ324" s="28">
        <f>U324-'2020 Metered Customers'!U324</f>
        <v>16.453000000000003</v>
      </c>
      <c r="AK324" s="28">
        <f>V324-'2020 Metered Customers'!V324</f>
        <v>18.01700000000001</v>
      </c>
      <c r="AL324" s="28">
        <f>W324-'2020 Metered Customers'!W324</f>
        <v>12.427999999999997</v>
      </c>
      <c r="AM324" s="28">
        <f>X324-'2020 Metered Customers'!X324</f>
        <v>13.946000000000005</v>
      </c>
      <c r="AN324" s="28">
        <f>Y324-'2020 Metered Customers'!Y324</f>
        <v>16.475999999999999</v>
      </c>
      <c r="AO324" s="28">
        <f>Z324-'2020 Metered Customers'!Z324</f>
        <v>14.819999999999993</v>
      </c>
      <c r="AP324" s="28">
        <f>AA324-'2020 Metered Customers'!AA324</f>
        <v>12.427999999999997</v>
      </c>
      <c r="AQ324" s="28">
        <f>AB324-'2020 Metered Customers'!AB324</f>
        <v>7</v>
      </c>
    </row>
    <row r="325" spans="1:43" ht="15.4" x14ac:dyDescent="0.45">
      <c r="A325" s="4">
        <v>1</v>
      </c>
      <c r="B325" s="85">
        <v>677</v>
      </c>
      <c r="C325" s="91">
        <v>0</v>
      </c>
      <c r="D325" s="50" t="s">
        <v>32</v>
      </c>
      <c r="E325" s="5" t="s">
        <v>32</v>
      </c>
      <c r="F325" s="79" t="s">
        <v>32</v>
      </c>
      <c r="G325" s="5" t="s">
        <v>32</v>
      </c>
      <c r="H325" s="79">
        <v>72530</v>
      </c>
      <c r="I325" s="5">
        <v>4730</v>
      </c>
      <c r="J325" s="79">
        <v>13640</v>
      </c>
      <c r="K325" s="5">
        <v>13950</v>
      </c>
      <c r="L325" s="79">
        <v>20150</v>
      </c>
      <c r="M325" s="5">
        <v>13610</v>
      </c>
      <c r="N325" s="79">
        <v>11210</v>
      </c>
      <c r="O325" s="7" t="s">
        <v>32</v>
      </c>
      <c r="Q325" s="65">
        <f t="shared" si="56"/>
        <v>45</v>
      </c>
      <c r="R325" s="36">
        <f t="shared" si="57"/>
        <v>45</v>
      </c>
      <c r="S325" s="36">
        <f t="shared" si="58"/>
        <v>45</v>
      </c>
      <c r="T325" s="36">
        <f t="shared" si="59"/>
        <v>45</v>
      </c>
      <c r="U325" s="36">
        <f t="shared" si="67"/>
        <v>550.02925112886942</v>
      </c>
      <c r="V325" s="36">
        <f t="shared" si="60"/>
        <v>66.284999999999997</v>
      </c>
      <c r="W325" s="36">
        <f t="shared" si="61"/>
        <v>138.85393919110945</v>
      </c>
      <c r="X325" s="36">
        <f t="shared" si="62"/>
        <v>141.41409210190156</v>
      </c>
      <c r="Y325" s="36">
        <f t="shared" si="63"/>
        <v>196.36125109773411</v>
      </c>
      <c r="Z325" s="36">
        <f t="shared" si="64"/>
        <v>138.60618245780699</v>
      </c>
      <c r="AA325" s="36">
        <f t="shared" si="65"/>
        <v>118.78564379360992</v>
      </c>
      <c r="AB325" s="66">
        <f t="shared" si="66"/>
        <v>45</v>
      </c>
      <c r="AC325" s="28">
        <f t="shared" si="68"/>
        <v>1575.3353597710313</v>
      </c>
      <c r="AF325" s="28">
        <f>Q325-'2020 Metered Customers'!Q325</f>
        <v>7</v>
      </c>
      <c r="AG325" s="28">
        <f>R325-'2020 Metered Customers'!R325</f>
        <v>7</v>
      </c>
      <c r="AH325" s="28">
        <f>S325-'2020 Metered Customers'!S325</f>
        <v>7</v>
      </c>
      <c r="AI325" s="28">
        <f>T325-'2020 Metered Customers'!T325</f>
        <v>7</v>
      </c>
      <c r="AJ325" s="28">
        <f>U325-'2020 Metered Customers'!U325</f>
        <v>284.1502511288694</v>
      </c>
      <c r="AK325" s="28">
        <f>V325-'2020 Metered Customers'!V325</f>
        <v>17.878999999999991</v>
      </c>
      <c r="AL325" s="28">
        <f>W325-'2020 Metered Customers'!W325</f>
        <v>59.001939191109443</v>
      </c>
      <c r="AM325" s="28">
        <f>X325-'2020 Metered Customers'!X325</f>
        <v>60.229092101901557</v>
      </c>
      <c r="AN325" s="28">
        <f>Y325-'2020 Metered Customers'!Y325</f>
        <v>88.516251097734113</v>
      </c>
      <c r="AO325" s="28">
        <f>Z325-'2020 Metered Customers'!Z325</f>
        <v>58.883182457806996</v>
      </c>
      <c r="AP325" s="28">
        <f>AA325-'2020 Metered Customers'!AA325</f>
        <v>49.382643793609915</v>
      </c>
      <c r="AQ325" s="28">
        <f>AB325-'2020 Metered Customers'!AB325</f>
        <v>7</v>
      </c>
    </row>
    <row r="326" spans="1:43" ht="15.4" x14ac:dyDescent="0.45">
      <c r="A326" s="4">
        <v>1</v>
      </c>
      <c r="B326" s="85">
        <v>678</v>
      </c>
      <c r="C326" s="91">
        <v>0</v>
      </c>
      <c r="D326" s="50" t="s">
        <v>32</v>
      </c>
      <c r="E326" s="5" t="s">
        <v>32</v>
      </c>
      <c r="F326" s="79" t="s">
        <v>32</v>
      </c>
      <c r="G326" s="5" t="s">
        <v>32</v>
      </c>
      <c r="H326" s="79">
        <v>25740</v>
      </c>
      <c r="I326" s="5">
        <v>5310</v>
      </c>
      <c r="J326" s="79">
        <v>5330</v>
      </c>
      <c r="K326" s="5">
        <v>4560</v>
      </c>
      <c r="L326" s="79">
        <v>4610</v>
      </c>
      <c r="M326" s="5">
        <v>8020</v>
      </c>
      <c r="N326" s="79">
        <v>11120</v>
      </c>
      <c r="O326" s="7" t="s">
        <v>32</v>
      </c>
      <c r="Q326" s="65">
        <f t="shared" si="56"/>
        <v>45</v>
      </c>
      <c r="R326" s="36">
        <f t="shared" si="57"/>
        <v>45</v>
      </c>
      <c r="S326" s="36">
        <f t="shared" si="58"/>
        <v>45</v>
      </c>
      <c r="T326" s="36">
        <f t="shared" si="59"/>
        <v>45</v>
      </c>
      <c r="U326" s="36">
        <f t="shared" si="67"/>
        <v>163.61133275479409</v>
      </c>
      <c r="V326" s="36">
        <f t="shared" si="60"/>
        <v>70.060152910792127</v>
      </c>
      <c r="W326" s="36">
        <f t="shared" si="61"/>
        <v>70.22532406632709</v>
      </c>
      <c r="X326" s="36">
        <f t="shared" si="62"/>
        <v>65.52</v>
      </c>
      <c r="Y326" s="36">
        <f t="shared" si="63"/>
        <v>65.745000000000005</v>
      </c>
      <c r="Z326" s="36">
        <f t="shared" si="64"/>
        <v>92.440844485781312</v>
      </c>
      <c r="AA326" s="36">
        <f t="shared" si="65"/>
        <v>118.04237359370254</v>
      </c>
      <c r="AB326" s="66">
        <f t="shared" si="66"/>
        <v>45</v>
      </c>
      <c r="AC326" s="28">
        <f t="shared" si="68"/>
        <v>870.6450278113972</v>
      </c>
      <c r="AF326" s="28">
        <f>Q326-'2020 Metered Customers'!Q326</f>
        <v>7</v>
      </c>
      <c r="AG326" s="28">
        <f>R326-'2020 Metered Customers'!R326</f>
        <v>7</v>
      </c>
      <c r="AH326" s="28">
        <f>S326-'2020 Metered Customers'!S326</f>
        <v>7</v>
      </c>
      <c r="AI326" s="28">
        <f>T326-'2020 Metered Customers'!T326</f>
        <v>7</v>
      </c>
      <c r="AJ326" s="28">
        <f>U326-'2020 Metered Customers'!U326</f>
        <v>68.983332754794091</v>
      </c>
      <c r="AK326" s="28">
        <f>V326-'2020 Metered Customers'!V326</f>
        <v>20.378152910792124</v>
      </c>
      <c r="AL326" s="28">
        <f>W326-'2020 Metered Customers'!W326</f>
        <v>20.499324066327091</v>
      </c>
      <c r="AM326" s="28">
        <f>X326-'2020 Metered Customers'!X326</f>
        <v>17.488</v>
      </c>
      <c r="AN326" s="28">
        <f>Y326-'2020 Metered Customers'!Y326</f>
        <v>17.603000000000002</v>
      </c>
      <c r="AO326" s="28">
        <f>Z326-'2020 Metered Customers'!Z326</f>
        <v>36.754844485781312</v>
      </c>
      <c r="AP326" s="28">
        <f>AA326-'2020 Metered Customers'!AA326</f>
        <v>49.02637359370253</v>
      </c>
      <c r="AQ326" s="28">
        <f>AB326-'2020 Metered Customers'!AB326</f>
        <v>7</v>
      </c>
    </row>
    <row r="327" spans="1:43" ht="15.4" x14ac:dyDescent="0.45">
      <c r="A327" s="4">
        <v>1</v>
      </c>
      <c r="B327" s="85">
        <v>679</v>
      </c>
      <c r="C327" s="91">
        <v>0</v>
      </c>
      <c r="D327" s="50" t="s">
        <v>32</v>
      </c>
      <c r="E327" s="5" t="s">
        <v>32</v>
      </c>
      <c r="F327" s="79" t="s">
        <v>32</v>
      </c>
      <c r="G327" s="5" t="s">
        <v>32</v>
      </c>
      <c r="H327" s="79">
        <v>3520</v>
      </c>
      <c r="I327" s="5">
        <v>820</v>
      </c>
      <c r="J327" s="79">
        <v>1780</v>
      </c>
      <c r="K327" s="5">
        <v>1040</v>
      </c>
      <c r="L327" s="79">
        <v>2480</v>
      </c>
      <c r="M327" s="5">
        <v>1290</v>
      </c>
      <c r="N327" s="79">
        <v>800</v>
      </c>
      <c r="O327" s="7" t="s">
        <v>32</v>
      </c>
      <c r="Q327" s="65">
        <f t="shared" ref="Q327:Q390" si="69">IFERROR($AE$6+IF(D327&gt;$AF$6, $AF$6/1000*$AG$6,D327/1000*$AG$6)+IF(IF(D327&gt;$AH$6,($AH$6-$AF$6)/1000*$AI$6,(D327-$AF$6)/1000*$AI$6)&lt;0,0,IF(D327&gt;$AH$6,($AH$6-$AF$6)/1000*$AI$6,(D327-$AF$6)/1000*$AI$6))+IF(D327&gt;$AH$6,(D327-$AH$6)/1000*$AK$6,0),$AE$6)</f>
        <v>45</v>
      </c>
      <c r="R327" s="36">
        <f t="shared" ref="R327:R390" si="70">IFERROR($AE$6+IF(E327&gt;$AF$6, $AF$6/1000*$AG$6,E327/1000*$AG$6)+IF(IF(E327&gt;$AH$6,($AH$6-$AF$6)/1000*$AI$6,(E327-$AF$6)/1000*$AI$6)&lt;0,0,IF(E327&gt;$AH$6,($AH$6-$AF$6)/1000*$AI$6,(E327-$AF$6)/1000*$AI$6))+IF(E327&gt;$AH$6,(E327-$AH$6)/1000*$AK$6,0),$AE$6)</f>
        <v>45</v>
      </c>
      <c r="S327" s="36">
        <f t="shared" ref="S327:S390" si="71">IFERROR($AE$6+IF(F327&gt;$AF$6, $AF$6/1000*$AG$6,F327/1000*$AG$6)+IF(IF(F327&gt;$AH$6,($AH$6-$AF$6)/1000*$AI$6,(F327-$AF$6)/1000*$AI$6)&lt;0,0,IF(F327&gt;$AH$6,($AH$6-$AF$6)/1000*$AI$6,(F327-$AF$6)/1000*$AI$6))+IF(F327&gt;$AH$6,(F327-$AH$6)/1000*$AK$6,0),$AE$6)</f>
        <v>45</v>
      </c>
      <c r="T327" s="36">
        <f t="shared" ref="T327:T390" si="72">IFERROR($AE$6+IF(G327&gt;$AF$6, $AF$6/1000*$AG$6,G327/1000*$AG$6)+IF(IF(G327&gt;$AH$6,($AH$6-$AF$6)/1000*$AI$6,(G327-$AF$6)/1000*$AI$6)&lt;0,0,IF(G327&gt;$AH$6,($AH$6-$AF$6)/1000*$AI$6,(G327-$AF$6)/1000*$AI$6))+IF(G327&gt;$AH$6,(G327-$AH$6)/1000*$AK$6,0),$AE$6)</f>
        <v>45</v>
      </c>
      <c r="U327" s="36">
        <f t="shared" si="67"/>
        <v>60.84</v>
      </c>
      <c r="V327" s="36">
        <f t="shared" ref="V327:V390" si="73">IFERROR($AE$6+IF(I327&gt;$AF$6, $AF$6/1000*$AG$6,I327/1000*$AG$6)+IF(IF(I327&gt;$AH$6,($AH$6-$AF$6)/1000*$AI$6,(I327-$AF$6)/1000*$AI$6)&lt;0,0,IF(I327&gt;$AH$6,($AH$6-$AF$6)/1000*$AI$6,(I327-$AF$6)/1000*$AI$6))+IF(I327&gt;$AH$6,(I327-$AH$6)/1000*$AK$6,0),$AE$6)</f>
        <v>48.69</v>
      </c>
      <c r="W327" s="36">
        <f t="shared" ref="W327:W390" si="74">IFERROR($AE$6+IF(J327&gt;$AF$6, $AF$6/1000*$AG$6,J327/1000*$AG$6)+IF(IF(J327&gt;$AH$6,($AH$6-$AF$6)/1000*$AI$6,(J327-$AF$6)/1000*$AI$6)&lt;0,0,IF(J327&gt;$AH$6,($AH$6-$AF$6)/1000*$AI$6,(J327-$AF$6)/1000*$AI$6))+IF(J327&gt;$AH$6,(J327-$AH$6)/1000*$AK$6,0),$AE$6)</f>
        <v>53.01</v>
      </c>
      <c r="X327" s="36">
        <f t="shared" ref="X327:X390" si="75">IFERROR($AE$6+IF(K327&gt;$AF$6, $AF$6/1000*$AG$6,K327/1000*$AG$6)+IF(IF(K327&gt;$AH$6,($AH$6-$AF$6)/1000*$AI$6,(K327-$AF$6)/1000*$AI$6)&lt;0,0,IF(K327&gt;$AH$6,($AH$6-$AF$6)/1000*$AI$6,(K327-$AF$6)/1000*$AI$6))+IF(K327&gt;$AH$6,(K327-$AH$6)/1000*$AK$6,0),$AE$6)</f>
        <v>49.68</v>
      </c>
      <c r="Y327" s="36">
        <f t="shared" ref="Y327:Y390" si="76">IFERROR($AE$6+IF(L327&gt;$AF$6, $AF$6/1000*$AG$6,L327/1000*$AG$6)+IF(IF(L327&gt;$AH$6,($AH$6-$AF$6)/1000*$AI$6,(L327-$AF$6)/1000*$AI$6)&lt;0,0,IF(L327&gt;$AH$6,($AH$6-$AF$6)/1000*$AI$6,(L327-$AF$6)/1000*$AI$6))+IF(L327&gt;$AH$6,(L327-$AH$6)/1000*$AK$6,0),$AE$6)</f>
        <v>56.16</v>
      </c>
      <c r="Z327" s="36">
        <f t="shared" ref="Z327:Z390" si="77">IFERROR($AE$6+IF(M327&gt;$AF$6, $AF$6/1000*$AG$6,M327/1000*$AG$6)+IF(IF(M327&gt;$AH$6,($AH$6-$AF$6)/1000*$AI$6,(M327-$AF$6)/1000*$AI$6)&lt;0,0,IF(M327&gt;$AH$6,($AH$6-$AF$6)/1000*$AI$6,(M327-$AF$6)/1000*$AI$6))+IF(M327&gt;$AH$6,(M327-$AH$6)/1000*$AK$6,0),$AE$6)</f>
        <v>50.805</v>
      </c>
      <c r="AA327" s="36">
        <f t="shared" ref="AA327:AA390" si="78">IFERROR($AE$6+IF(N327&gt;$AF$6, $AF$6/1000*$AG$6,N327/1000*$AG$6)+IF(IF(N327&gt;$AH$6,($AH$6-$AF$6)/1000*$AI$6,(N327-$AF$6)/1000*$AI$6)&lt;0,0,IF(N327&gt;$AH$6,($AH$6-$AF$6)/1000*$AI$6,(N327-$AF$6)/1000*$AI$6))+IF(N327&gt;$AH$6,(N327-$AH$6)/1000*$AK$6,0),$AE$6)</f>
        <v>48.6</v>
      </c>
      <c r="AB327" s="66">
        <f t="shared" ref="AB327:AB390" si="79">IFERROR($AE$6+IF(O327&gt;$AF$6, $AF$6/1000*$AG$6,O327/1000*$AG$6)+IF(IF(O327&gt;$AH$6,($AH$6-$AF$6)/1000*$AI$6,(O327-$AF$6)/1000*$AI$6)&lt;0,0,IF(O327&gt;$AH$6,($AH$6-$AF$6)/1000*$AI$6,(O327-$AF$6)/1000*$AI$6))+IF(O327&gt;$AH$6,(O327-$AH$6)/1000*$AK$6,0),$AE$6)</f>
        <v>45</v>
      </c>
      <c r="AC327" s="28">
        <f t="shared" si="68"/>
        <v>592.78499999999997</v>
      </c>
      <c r="AF327" s="28">
        <f>Q327-'2020 Metered Customers'!Q327</f>
        <v>7</v>
      </c>
      <c r="AG327" s="28">
        <f>R327-'2020 Metered Customers'!R327</f>
        <v>7</v>
      </c>
      <c r="AH327" s="28">
        <f>S327-'2020 Metered Customers'!S327</f>
        <v>7</v>
      </c>
      <c r="AI327" s="28">
        <f>T327-'2020 Metered Customers'!T327</f>
        <v>7</v>
      </c>
      <c r="AJ327" s="28">
        <f>U327-'2020 Metered Customers'!U327</f>
        <v>15.096000000000004</v>
      </c>
      <c r="AK327" s="28">
        <f>V327-'2020 Metered Customers'!V327</f>
        <v>8.8859999999999957</v>
      </c>
      <c r="AL327" s="28">
        <f>W327-'2020 Metered Customers'!W327</f>
        <v>11.094000000000001</v>
      </c>
      <c r="AM327" s="28">
        <f>X327-'2020 Metered Customers'!X327</f>
        <v>9.392000000000003</v>
      </c>
      <c r="AN327" s="28">
        <f>Y327-'2020 Metered Customers'!Y327</f>
        <v>12.703999999999994</v>
      </c>
      <c r="AO327" s="28">
        <f>Z327-'2020 Metered Customers'!Z327</f>
        <v>9.9669999999999987</v>
      </c>
      <c r="AP327" s="28">
        <f>AA327-'2020 Metered Customers'!AA327</f>
        <v>8.8400000000000034</v>
      </c>
      <c r="AQ327" s="28">
        <f>AB327-'2020 Metered Customers'!AB327</f>
        <v>7</v>
      </c>
    </row>
    <row r="328" spans="1:43" ht="15.4" x14ac:dyDescent="0.45">
      <c r="A328" s="4">
        <v>1</v>
      </c>
      <c r="B328" s="85">
        <v>681</v>
      </c>
      <c r="C328" s="91">
        <v>0</v>
      </c>
      <c r="D328" s="50" t="s">
        <v>32</v>
      </c>
      <c r="E328" s="5" t="s">
        <v>32</v>
      </c>
      <c r="F328" s="79" t="s">
        <v>32</v>
      </c>
      <c r="G328" s="5" t="s">
        <v>32</v>
      </c>
      <c r="H328" s="79">
        <v>19380</v>
      </c>
      <c r="I328" s="5">
        <v>3460</v>
      </c>
      <c r="J328" s="79">
        <v>3350</v>
      </c>
      <c r="K328" s="5">
        <v>4090</v>
      </c>
      <c r="L328" s="79">
        <v>9750</v>
      </c>
      <c r="M328" s="5">
        <v>26010</v>
      </c>
      <c r="N328" s="79">
        <v>15900</v>
      </c>
      <c r="O328" s="7" t="s">
        <v>32</v>
      </c>
      <c r="Q328" s="65">
        <f t="shared" si="69"/>
        <v>45</v>
      </c>
      <c r="R328" s="36">
        <f t="shared" si="70"/>
        <v>45</v>
      </c>
      <c r="S328" s="36">
        <f t="shared" si="71"/>
        <v>45</v>
      </c>
      <c r="T328" s="36">
        <f t="shared" si="72"/>
        <v>45</v>
      </c>
      <c r="U328" s="36">
        <f t="shared" ref="U328:U391" si="80">IFERROR($AE$6+IF(H328&gt;$AF$6*5, $AF$6*5/1000*$AG$6,H328/1000*$AG$6)+IF(IF(H328&gt;$AH$6*5,(($AH$6*5)-($AF$6*5))/1000*$AI$6,(H328-$AF$6*5)/1000*$AI$6)&lt;0,0,IF(H328&gt;$AH$6*5,(($AH$6*5)-($AF$6*5))/1000*$AI$6,(H328-$AF$6*5)/1000*$AI$6))+IF(H328&gt;$AH$6*5,(H328-$AH$6*5)/1000*$AK$6,0),$AE$6)</f>
        <v>132.20999999999998</v>
      </c>
      <c r="V328" s="36">
        <f t="shared" si="73"/>
        <v>60.57</v>
      </c>
      <c r="W328" s="36">
        <f t="shared" si="74"/>
        <v>60.075000000000003</v>
      </c>
      <c r="X328" s="36">
        <f t="shared" si="75"/>
        <v>63.405000000000001</v>
      </c>
      <c r="Y328" s="36">
        <f t="shared" si="76"/>
        <v>106.7281494395567</v>
      </c>
      <c r="Z328" s="36">
        <f t="shared" si="77"/>
        <v>254.96125109773411</v>
      </c>
      <c r="AA328" s="36">
        <f t="shared" si="78"/>
        <v>157.5182797665617</v>
      </c>
      <c r="AB328" s="66">
        <f t="shared" si="79"/>
        <v>45</v>
      </c>
      <c r="AC328" s="28">
        <f t="shared" ref="AC328:AC391" si="81">SUM(Q328:AB328)</f>
        <v>1060.4676803038524</v>
      </c>
      <c r="AF328" s="28">
        <f>Q328-'2020 Metered Customers'!Q328</f>
        <v>7</v>
      </c>
      <c r="AG328" s="28">
        <f>R328-'2020 Metered Customers'!R328</f>
        <v>7</v>
      </c>
      <c r="AH328" s="28">
        <f>S328-'2020 Metered Customers'!S328</f>
        <v>7</v>
      </c>
      <c r="AI328" s="28">
        <f>T328-'2020 Metered Customers'!T328</f>
        <v>7</v>
      </c>
      <c r="AJ328" s="28">
        <f>U328-'2020 Metered Customers'!U328</f>
        <v>51.573999999999984</v>
      </c>
      <c r="AK328" s="28">
        <f>V328-'2020 Metered Customers'!V328</f>
        <v>14.957999999999998</v>
      </c>
      <c r="AL328" s="28">
        <f>W328-'2020 Metered Customers'!W328</f>
        <v>14.704999999999998</v>
      </c>
      <c r="AM328" s="28">
        <f>X328-'2020 Metered Customers'!X328</f>
        <v>16.406999999999996</v>
      </c>
      <c r="AN328" s="28">
        <f>Y328-'2020 Metered Customers'!Y328</f>
        <v>43.603149439556702</v>
      </c>
      <c r="AO328" s="28">
        <f>Z328-'2020 Metered Customers'!Z328</f>
        <v>121.9182510977341</v>
      </c>
      <c r="AP328" s="28">
        <f>AA328-'2020 Metered Customers'!AA328</f>
        <v>67.948279766561711</v>
      </c>
      <c r="AQ328" s="28">
        <f>AB328-'2020 Metered Customers'!AB328</f>
        <v>7</v>
      </c>
    </row>
    <row r="329" spans="1:43" ht="15.4" x14ac:dyDescent="0.45">
      <c r="A329" s="4">
        <v>1</v>
      </c>
      <c r="B329" s="85">
        <v>682</v>
      </c>
      <c r="C329" s="91">
        <v>0</v>
      </c>
      <c r="D329" s="50" t="s">
        <v>32</v>
      </c>
      <c r="E329" s="5" t="s">
        <v>32</v>
      </c>
      <c r="F329" s="79" t="s">
        <v>32</v>
      </c>
      <c r="G329" s="5" t="s">
        <v>32</v>
      </c>
      <c r="H329" s="79">
        <v>18400</v>
      </c>
      <c r="I329" s="5">
        <v>6280</v>
      </c>
      <c r="J329" s="79">
        <v>11690</v>
      </c>
      <c r="K329" s="5">
        <v>20690</v>
      </c>
      <c r="L329" s="79">
        <v>3680</v>
      </c>
      <c r="M329" s="5">
        <v>480</v>
      </c>
      <c r="N329" s="79">
        <v>4010</v>
      </c>
      <c r="O329" s="7">
        <v>4820</v>
      </c>
      <c r="Q329" s="65">
        <f t="shared" si="69"/>
        <v>45</v>
      </c>
      <c r="R329" s="36">
        <f t="shared" si="70"/>
        <v>45</v>
      </c>
      <c r="S329" s="36">
        <f t="shared" si="71"/>
        <v>45</v>
      </c>
      <c r="T329" s="36">
        <f t="shared" si="72"/>
        <v>45</v>
      </c>
      <c r="U329" s="36">
        <f t="shared" si="80"/>
        <v>127.8</v>
      </c>
      <c r="V329" s="36">
        <f t="shared" si="73"/>
        <v>78.070953954238433</v>
      </c>
      <c r="W329" s="36">
        <f t="shared" si="74"/>
        <v>122.74975152644933</v>
      </c>
      <c r="X329" s="36">
        <f t="shared" si="75"/>
        <v>201.76125109773412</v>
      </c>
      <c r="Y329" s="36">
        <f t="shared" si="76"/>
        <v>61.56</v>
      </c>
      <c r="Z329" s="36">
        <f t="shared" si="77"/>
        <v>47.16</v>
      </c>
      <c r="AA329" s="36">
        <f t="shared" si="78"/>
        <v>63.045000000000002</v>
      </c>
      <c r="AB329" s="66">
        <f t="shared" si="79"/>
        <v>66.69</v>
      </c>
      <c r="AC329" s="28">
        <f t="shared" si="81"/>
        <v>948.8369565784219</v>
      </c>
      <c r="AF329" s="28">
        <f>Q329-'2020 Metered Customers'!Q329</f>
        <v>7</v>
      </c>
      <c r="AG329" s="28">
        <f>R329-'2020 Metered Customers'!R329</f>
        <v>7</v>
      </c>
      <c r="AH329" s="28">
        <f>S329-'2020 Metered Customers'!S329</f>
        <v>7</v>
      </c>
      <c r="AI329" s="28">
        <f>T329-'2020 Metered Customers'!T329</f>
        <v>7</v>
      </c>
      <c r="AJ329" s="28">
        <f>U329-'2020 Metered Customers'!U329</f>
        <v>49.320000000000007</v>
      </c>
      <c r="AK329" s="28">
        <f>V329-'2020 Metered Customers'!V329</f>
        <v>26.254953954238431</v>
      </c>
      <c r="AL329" s="28">
        <f>W329-'2020 Metered Customers'!W329</f>
        <v>51.282751526449331</v>
      </c>
      <c r="AM329" s="28">
        <f>X329-'2020 Metered Customers'!X329</f>
        <v>91.594251097734116</v>
      </c>
      <c r="AN329" s="28">
        <f>Y329-'2020 Metered Customers'!Y329</f>
        <v>15.463999999999999</v>
      </c>
      <c r="AO329" s="28">
        <f>Z329-'2020 Metered Customers'!Z329</f>
        <v>8.1039999999999992</v>
      </c>
      <c r="AP329" s="28">
        <f>AA329-'2020 Metered Customers'!AA329</f>
        <v>16.222999999999999</v>
      </c>
      <c r="AQ329" s="28">
        <f>AB329-'2020 Metered Customers'!AB329</f>
        <v>18.085999999999999</v>
      </c>
    </row>
    <row r="330" spans="1:43" ht="15.4" x14ac:dyDescent="0.45">
      <c r="A330" s="4">
        <v>1</v>
      </c>
      <c r="B330" s="85">
        <v>683</v>
      </c>
      <c r="C330" s="91">
        <v>0</v>
      </c>
      <c r="D330" s="50" t="s">
        <v>32</v>
      </c>
      <c r="E330" s="5" t="s">
        <v>32</v>
      </c>
      <c r="F330" s="79" t="s">
        <v>32</v>
      </c>
      <c r="G330" s="5" t="s">
        <v>32</v>
      </c>
      <c r="H330" s="79">
        <v>15690</v>
      </c>
      <c r="I330" s="5">
        <v>2230</v>
      </c>
      <c r="J330" s="79">
        <v>5160</v>
      </c>
      <c r="K330" s="5">
        <v>13040</v>
      </c>
      <c r="L330" s="79">
        <v>11940</v>
      </c>
      <c r="M330" s="5">
        <v>6920</v>
      </c>
      <c r="N330" s="79">
        <v>3120</v>
      </c>
      <c r="O330" s="7" t="s">
        <v>32</v>
      </c>
      <c r="Q330" s="65">
        <f t="shared" si="69"/>
        <v>45</v>
      </c>
      <c r="R330" s="36">
        <f t="shared" si="70"/>
        <v>45</v>
      </c>
      <c r="S330" s="36">
        <f t="shared" si="71"/>
        <v>45</v>
      </c>
      <c r="T330" s="36">
        <f t="shared" si="72"/>
        <v>45</v>
      </c>
      <c r="U330" s="36">
        <f t="shared" si="80"/>
        <v>115.605</v>
      </c>
      <c r="V330" s="36">
        <f t="shared" si="73"/>
        <v>55.034999999999997</v>
      </c>
      <c r="W330" s="36">
        <f t="shared" si="74"/>
        <v>68.821369244279808</v>
      </c>
      <c r="X330" s="36">
        <f t="shared" si="75"/>
        <v>133.89880452506017</v>
      </c>
      <c r="Y330" s="36">
        <f t="shared" si="76"/>
        <v>124.81439097063654</v>
      </c>
      <c r="Z330" s="36">
        <f t="shared" si="77"/>
        <v>83.35643093135765</v>
      </c>
      <c r="AA330" s="36">
        <f t="shared" si="78"/>
        <v>59.04</v>
      </c>
      <c r="AB330" s="66">
        <f t="shared" si="79"/>
        <v>45</v>
      </c>
      <c r="AC330" s="28">
        <f t="shared" si="81"/>
        <v>865.57099567133412</v>
      </c>
      <c r="AF330" s="28">
        <f>Q330-'2020 Metered Customers'!Q330</f>
        <v>7</v>
      </c>
      <c r="AG330" s="28">
        <f>R330-'2020 Metered Customers'!R330</f>
        <v>7</v>
      </c>
      <c r="AH330" s="28">
        <f>S330-'2020 Metered Customers'!S330</f>
        <v>7</v>
      </c>
      <c r="AI330" s="28">
        <f>T330-'2020 Metered Customers'!T330</f>
        <v>7</v>
      </c>
      <c r="AJ330" s="28">
        <f>U330-'2020 Metered Customers'!U330</f>
        <v>43.087000000000003</v>
      </c>
      <c r="AK330" s="28">
        <f>V330-'2020 Metered Customers'!V330</f>
        <v>12.128999999999998</v>
      </c>
      <c r="AL330" s="28">
        <f>W330-'2020 Metered Customers'!W330</f>
        <v>19.469369244279804</v>
      </c>
      <c r="AM330" s="28">
        <f>X330-'2020 Metered Customers'!X330</f>
        <v>56.626804525060166</v>
      </c>
      <c r="AN330" s="28">
        <f>Y330-'2020 Metered Customers'!Y330</f>
        <v>52.272390970636536</v>
      </c>
      <c r="AO330" s="28">
        <f>Z330-'2020 Metered Customers'!Z330</f>
        <v>30.132430931357646</v>
      </c>
      <c r="AP330" s="28">
        <f>AA330-'2020 Metered Customers'!AA330</f>
        <v>14.175999999999995</v>
      </c>
      <c r="AQ330" s="28">
        <f>AB330-'2020 Metered Customers'!AB330</f>
        <v>7</v>
      </c>
    </row>
    <row r="331" spans="1:43" ht="15.4" x14ac:dyDescent="0.45">
      <c r="A331" s="4">
        <v>1</v>
      </c>
      <c r="B331" s="85">
        <v>684</v>
      </c>
      <c r="C331" s="91">
        <v>0</v>
      </c>
      <c r="D331" s="50" t="s">
        <v>32</v>
      </c>
      <c r="E331" s="5" t="s">
        <v>32</v>
      </c>
      <c r="F331" s="79" t="s">
        <v>32</v>
      </c>
      <c r="G331" s="5" t="s">
        <v>32</v>
      </c>
      <c r="H331" s="79">
        <v>27750</v>
      </c>
      <c r="I331" s="5">
        <v>19150</v>
      </c>
      <c r="J331" s="79">
        <v>13370</v>
      </c>
      <c r="K331" s="5">
        <v>17320</v>
      </c>
      <c r="L331" s="79">
        <v>21280</v>
      </c>
      <c r="M331" s="5">
        <v>18130</v>
      </c>
      <c r="N331" s="79">
        <v>10840</v>
      </c>
      <c r="O331" s="7" t="s">
        <v>32</v>
      </c>
      <c r="Q331" s="65">
        <f t="shared" si="69"/>
        <v>45</v>
      </c>
      <c r="R331" s="36">
        <f t="shared" si="70"/>
        <v>45</v>
      </c>
      <c r="S331" s="36">
        <f t="shared" si="71"/>
        <v>45</v>
      </c>
      <c r="T331" s="36">
        <f t="shared" si="72"/>
        <v>45</v>
      </c>
      <c r="U331" s="36">
        <f t="shared" si="80"/>
        <v>180.21103388605914</v>
      </c>
      <c r="V331" s="36">
        <f t="shared" si="73"/>
        <v>186.36125109773411</v>
      </c>
      <c r="W331" s="36">
        <f t="shared" si="74"/>
        <v>136.62412859138726</v>
      </c>
      <c r="X331" s="36">
        <f t="shared" si="75"/>
        <v>169.24543180954495</v>
      </c>
      <c r="Y331" s="36">
        <f t="shared" si="76"/>
        <v>207.66125109773412</v>
      </c>
      <c r="Z331" s="36">
        <f t="shared" si="77"/>
        <v>176.16125109773412</v>
      </c>
      <c r="AA331" s="36">
        <f t="shared" si="78"/>
        <v>115.72997741621288</v>
      </c>
      <c r="AB331" s="66">
        <f t="shared" si="79"/>
        <v>45</v>
      </c>
      <c r="AC331" s="28">
        <f t="shared" si="81"/>
        <v>1396.9943249964065</v>
      </c>
      <c r="AF331" s="28">
        <f>Q331-'2020 Metered Customers'!Q331</f>
        <v>7</v>
      </c>
      <c r="AG331" s="28">
        <f>R331-'2020 Metered Customers'!R331</f>
        <v>7</v>
      </c>
      <c r="AH331" s="28">
        <f>S331-'2020 Metered Customers'!S331</f>
        <v>7</v>
      </c>
      <c r="AI331" s="28">
        <f>T331-'2020 Metered Customers'!T331</f>
        <v>7</v>
      </c>
      <c r="AJ331" s="28">
        <f>U331-'2020 Metered Customers'!U331</f>
        <v>81.16103388605913</v>
      </c>
      <c r="AK331" s="28">
        <f>V331-'2020 Metered Customers'!V331</f>
        <v>82.81625109773411</v>
      </c>
      <c r="AL331" s="28">
        <f>W331-'2020 Metered Customers'!W331</f>
        <v>57.933128591387259</v>
      </c>
      <c r="AM331" s="28">
        <f>X331-'2020 Metered Customers'!X331</f>
        <v>73.569431809544952</v>
      </c>
      <c r="AN331" s="28">
        <f>Y331-'2020 Metered Customers'!Y331</f>
        <v>94.95725109773413</v>
      </c>
      <c r="AO331" s="28">
        <f>Z331-'2020 Metered Customers'!Z331</f>
        <v>77.002251097734117</v>
      </c>
      <c r="AP331" s="28">
        <f>AA331-'2020 Metered Customers'!AA331</f>
        <v>47.917977416212878</v>
      </c>
      <c r="AQ331" s="28">
        <f>AB331-'2020 Metered Customers'!AB331</f>
        <v>7</v>
      </c>
    </row>
    <row r="332" spans="1:43" ht="15.4" x14ac:dyDescent="0.45">
      <c r="A332" s="4">
        <v>1</v>
      </c>
      <c r="B332" s="85">
        <v>685</v>
      </c>
      <c r="C332" s="91">
        <v>0</v>
      </c>
      <c r="D332" s="50" t="s">
        <v>32</v>
      </c>
      <c r="E332" s="5" t="s">
        <v>32</v>
      </c>
      <c r="F332" s="79" t="s">
        <v>32</v>
      </c>
      <c r="G332" s="5" t="s">
        <v>32</v>
      </c>
      <c r="H332" s="79">
        <v>83480</v>
      </c>
      <c r="I332" s="5">
        <v>9420</v>
      </c>
      <c r="J332" s="79">
        <v>30300</v>
      </c>
      <c r="K332" s="5">
        <v>40890</v>
      </c>
      <c r="L332" s="79">
        <v>48640</v>
      </c>
      <c r="M332" s="5">
        <v>54080</v>
      </c>
      <c r="N332" s="79">
        <v>3580</v>
      </c>
      <c r="O332" s="7" t="s">
        <v>32</v>
      </c>
      <c r="Q332" s="65">
        <f t="shared" si="69"/>
        <v>45</v>
      </c>
      <c r="R332" s="36">
        <f t="shared" si="70"/>
        <v>45</v>
      </c>
      <c r="S332" s="36">
        <f t="shared" si="71"/>
        <v>45</v>
      </c>
      <c r="T332" s="36">
        <f t="shared" si="72"/>
        <v>45</v>
      </c>
      <c r="U332" s="36">
        <f t="shared" si="80"/>
        <v>640.46045878426855</v>
      </c>
      <c r="V332" s="36">
        <f t="shared" si="73"/>
        <v>104.0028253732296</v>
      </c>
      <c r="W332" s="36">
        <f t="shared" si="74"/>
        <v>297.86125109773411</v>
      </c>
      <c r="X332" s="36">
        <f t="shared" si="75"/>
        <v>403.76125109773409</v>
      </c>
      <c r="Y332" s="36">
        <f t="shared" si="76"/>
        <v>481.26125109773409</v>
      </c>
      <c r="Z332" s="36">
        <f t="shared" si="77"/>
        <v>535.66125109773407</v>
      </c>
      <c r="AA332" s="36">
        <f t="shared" si="78"/>
        <v>61.11</v>
      </c>
      <c r="AB332" s="66">
        <f t="shared" si="79"/>
        <v>45</v>
      </c>
      <c r="AC332" s="28">
        <f t="shared" si="81"/>
        <v>2749.1182885484345</v>
      </c>
      <c r="AF332" s="28">
        <f>Q332-'2020 Metered Customers'!Q332</f>
        <v>7</v>
      </c>
      <c r="AG332" s="28">
        <f>R332-'2020 Metered Customers'!R332</f>
        <v>7</v>
      </c>
      <c r="AH332" s="28">
        <f>S332-'2020 Metered Customers'!S332</f>
        <v>7</v>
      </c>
      <c r="AI332" s="28">
        <f>T332-'2020 Metered Customers'!T332</f>
        <v>7</v>
      </c>
      <c r="AJ332" s="28">
        <f>U332-'2020 Metered Customers'!U332</f>
        <v>327.49645878426861</v>
      </c>
      <c r="AK332" s="28">
        <f>V332-'2020 Metered Customers'!V332</f>
        <v>42.296825373229595</v>
      </c>
      <c r="AL332" s="28">
        <f>W332-'2020 Metered Customers'!W332</f>
        <v>139.17225109773412</v>
      </c>
      <c r="AM332" s="28">
        <f>X332-'2020 Metered Customers'!X332</f>
        <v>166.38855109773408</v>
      </c>
      <c r="AN332" s="28">
        <f>Y332-'2020 Metered Customers'!Y332</f>
        <v>186.3060510977341</v>
      </c>
      <c r="AO332" s="28">
        <f>Z332-'2020 Metered Customers'!Z332</f>
        <v>200.28685109773409</v>
      </c>
      <c r="AP332" s="28">
        <f>AA332-'2020 Metered Customers'!AA332</f>
        <v>15.233999999999995</v>
      </c>
      <c r="AQ332" s="28">
        <f>AB332-'2020 Metered Customers'!AB332</f>
        <v>7</v>
      </c>
    </row>
    <row r="333" spans="1:43" ht="15.4" x14ac:dyDescent="0.45">
      <c r="A333" s="4">
        <v>1</v>
      </c>
      <c r="B333" s="85">
        <v>686</v>
      </c>
      <c r="C333" s="91">
        <v>0</v>
      </c>
      <c r="D333" s="50" t="s">
        <v>32</v>
      </c>
      <c r="E333" s="5" t="s">
        <v>32</v>
      </c>
      <c r="F333" s="79" t="s">
        <v>32</v>
      </c>
      <c r="G333" s="5" t="s">
        <v>32</v>
      </c>
      <c r="H333" s="79">
        <v>172180</v>
      </c>
      <c r="I333" s="5">
        <v>23680</v>
      </c>
      <c r="J333" s="79">
        <v>21750</v>
      </c>
      <c r="K333" s="5">
        <v>17230</v>
      </c>
      <c r="L333" s="79">
        <v>16680</v>
      </c>
      <c r="M333" s="5">
        <v>15000</v>
      </c>
      <c r="N333" s="79">
        <v>8930</v>
      </c>
      <c r="O333" s="7" t="s">
        <v>32</v>
      </c>
      <c r="Q333" s="65">
        <f t="shared" si="69"/>
        <v>45</v>
      </c>
      <c r="R333" s="36">
        <f t="shared" si="70"/>
        <v>45</v>
      </c>
      <c r="S333" s="36">
        <f t="shared" si="71"/>
        <v>45</v>
      </c>
      <c r="T333" s="36">
        <f t="shared" si="72"/>
        <v>45</v>
      </c>
      <c r="U333" s="36">
        <f t="shared" si="80"/>
        <v>1516.1062554886707</v>
      </c>
      <c r="V333" s="36">
        <f t="shared" si="73"/>
        <v>231.66125109773412</v>
      </c>
      <c r="W333" s="36">
        <f t="shared" si="74"/>
        <v>212.36125109773411</v>
      </c>
      <c r="X333" s="36">
        <f t="shared" si="75"/>
        <v>168.50216160963757</v>
      </c>
      <c r="Y333" s="36">
        <f t="shared" si="76"/>
        <v>163.95995483242575</v>
      </c>
      <c r="Z333" s="36">
        <f t="shared" si="77"/>
        <v>150.08557776748779</v>
      </c>
      <c r="AA333" s="36">
        <f t="shared" si="78"/>
        <v>99.9561320626227</v>
      </c>
      <c r="AB333" s="66">
        <f t="shared" si="79"/>
        <v>45</v>
      </c>
      <c r="AC333" s="28">
        <f t="shared" si="81"/>
        <v>2767.6325839563124</v>
      </c>
      <c r="AF333" s="28">
        <f>Q333-'2020 Metered Customers'!Q333</f>
        <v>7</v>
      </c>
      <c r="AG333" s="28">
        <f>R333-'2020 Metered Customers'!R333</f>
        <v>7</v>
      </c>
      <c r="AH333" s="28">
        <f>S333-'2020 Metered Customers'!S333</f>
        <v>7</v>
      </c>
      <c r="AI333" s="28">
        <f>T333-'2020 Metered Customers'!T333</f>
        <v>7</v>
      </c>
      <c r="AJ333" s="28">
        <f>U333-'2020 Metered Customers'!U333</f>
        <v>721.00885548867075</v>
      </c>
      <c r="AK333" s="28">
        <f>V333-'2020 Metered Customers'!V333</f>
        <v>108.63725109773412</v>
      </c>
      <c r="AL333" s="28">
        <f>W333-'2020 Metered Customers'!W333</f>
        <v>97.636251097734117</v>
      </c>
      <c r="AM333" s="28">
        <f>X333-'2020 Metered Customers'!X333</f>
        <v>73.213161609637567</v>
      </c>
      <c r="AN333" s="28">
        <f>Y333-'2020 Metered Customers'!Y333</f>
        <v>71.035954832425745</v>
      </c>
      <c r="AO333" s="28">
        <f>Z333-'2020 Metered Customers'!Z333</f>
        <v>64.385577767487788</v>
      </c>
      <c r="AP333" s="28">
        <f>AA333-'2020 Metered Customers'!AA333</f>
        <v>40.357132062622696</v>
      </c>
      <c r="AQ333" s="28">
        <f>AB333-'2020 Metered Customers'!AB333</f>
        <v>7</v>
      </c>
    </row>
    <row r="334" spans="1:43" ht="15.4" x14ac:dyDescent="0.45">
      <c r="A334" s="4">
        <v>1</v>
      </c>
      <c r="B334" s="85">
        <v>687</v>
      </c>
      <c r="C334" s="91">
        <v>0</v>
      </c>
      <c r="D334" s="50" t="s">
        <v>32</v>
      </c>
      <c r="E334" s="5" t="s">
        <v>32</v>
      </c>
      <c r="F334" s="79" t="s">
        <v>32</v>
      </c>
      <c r="G334" s="5" t="s">
        <v>32</v>
      </c>
      <c r="H334" s="79">
        <v>34680</v>
      </c>
      <c r="I334" s="5">
        <v>11850</v>
      </c>
      <c r="J334" s="79">
        <v>17480</v>
      </c>
      <c r="K334" s="5">
        <v>12640</v>
      </c>
      <c r="L334" s="79">
        <v>23090</v>
      </c>
      <c r="M334" s="5">
        <v>14140</v>
      </c>
      <c r="N334" s="79">
        <v>1440</v>
      </c>
      <c r="O334" s="7" t="s">
        <v>32</v>
      </c>
      <c r="Q334" s="65">
        <f t="shared" si="69"/>
        <v>45</v>
      </c>
      <c r="R334" s="36">
        <f t="shared" si="70"/>
        <v>45</v>
      </c>
      <c r="S334" s="36">
        <f t="shared" si="71"/>
        <v>45</v>
      </c>
      <c r="T334" s="36">
        <f t="shared" si="72"/>
        <v>45</v>
      </c>
      <c r="U334" s="36">
        <f t="shared" si="80"/>
        <v>237.44283927892818</v>
      </c>
      <c r="V334" s="36">
        <f t="shared" si="73"/>
        <v>124.07112077072912</v>
      </c>
      <c r="W334" s="36">
        <f t="shared" si="74"/>
        <v>170.56680105382475</v>
      </c>
      <c r="X334" s="36">
        <f t="shared" si="75"/>
        <v>130.59538141436067</v>
      </c>
      <c r="Y334" s="36">
        <f t="shared" si="76"/>
        <v>225.76125109773412</v>
      </c>
      <c r="Z334" s="36">
        <f t="shared" si="77"/>
        <v>142.98321807948383</v>
      </c>
      <c r="AA334" s="36">
        <f t="shared" si="78"/>
        <v>51.48</v>
      </c>
      <c r="AB334" s="66">
        <f t="shared" si="79"/>
        <v>45</v>
      </c>
      <c r="AC334" s="28">
        <f t="shared" si="81"/>
        <v>1307.9006116950607</v>
      </c>
      <c r="AF334" s="28">
        <f>Q334-'2020 Metered Customers'!Q334</f>
        <v>7</v>
      </c>
      <c r="AG334" s="28">
        <f>R334-'2020 Metered Customers'!R334</f>
        <v>7</v>
      </c>
      <c r="AH334" s="28">
        <f>S334-'2020 Metered Customers'!S334</f>
        <v>7</v>
      </c>
      <c r="AI334" s="28">
        <f>T334-'2020 Metered Customers'!T334</f>
        <v>7</v>
      </c>
      <c r="AJ334" s="28">
        <f>U334-'2020 Metered Customers'!U334</f>
        <v>123.14683927892817</v>
      </c>
      <c r="AK334" s="28">
        <f>V334-'2020 Metered Customers'!V334</f>
        <v>51.916120770729123</v>
      </c>
      <c r="AL334" s="28">
        <f>W334-'2020 Metered Customers'!W334</f>
        <v>74.202801053824743</v>
      </c>
      <c r="AM334" s="28">
        <f>X334-'2020 Metered Customers'!X334</f>
        <v>55.043381414360681</v>
      </c>
      <c r="AN334" s="28">
        <f>Y334-'2020 Metered Customers'!Y334</f>
        <v>105.27425109773412</v>
      </c>
      <c r="AO334" s="28">
        <f>Z334-'2020 Metered Customers'!Z334</f>
        <v>60.981218079483838</v>
      </c>
      <c r="AP334" s="28">
        <f>AA334-'2020 Metered Customers'!AA334</f>
        <v>10.311999999999998</v>
      </c>
      <c r="AQ334" s="28">
        <f>AB334-'2020 Metered Customers'!AB334</f>
        <v>7</v>
      </c>
    </row>
    <row r="335" spans="1:43" ht="15.4" x14ac:dyDescent="0.45">
      <c r="A335" s="4">
        <v>1</v>
      </c>
      <c r="B335" s="85">
        <v>688</v>
      </c>
      <c r="C335" s="91">
        <v>0</v>
      </c>
      <c r="D335" s="50" t="s">
        <v>32</v>
      </c>
      <c r="E335" s="5" t="s">
        <v>32</v>
      </c>
      <c r="F335" s="79" t="s">
        <v>32</v>
      </c>
      <c r="G335" s="5" t="s">
        <v>32</v>
      </c>
      <c r="H335" s="79">
        <v>32290</v>
      </c>
      <c r="I335" s="5">
        <v>27920</v>
      </c>
      <c r="J335" s="79">
        <v>46050</v>
      </c>
      <c r="K335" s="5">
        <v>42660</v>
      </c>
      <c r="L335" s="79">
        <v>55410</v>
      </c>
      <c r="M335" s="5">
        <v>44700</v>
      </c>
      <c r="N335" s="79">
        <v>10360</v>
      </c>
      <c r="O335" s="7" t="s">
        <v>32</v>
      </c>
      <c r="Q335" s="65">
        <f t="shared" si="69"/>
        <v>45</v>
      </c>
      <c r="R335" s="36">
        <f t="shared" si="70"/>
        <v>45</v>
      </c>
      <c r="S335" s="36">
        <f t="shared" si="71"/>
        <v>45</v>
      </c>
      <c r="T335" s="36">
        <f t="shared" si="72"/>
        <v>45</v>
      </c>
      <c r="U335" s="36">
        <f t="shared" si="80"/>
        <v>217.70488619249861</v>
      </c>
      <c r="V335" s="36">
        <f t="shared" si="73"/>
        <v>274.0612510977341</v>
      </c>
      <c r="W335" s="36">
        <f t="shared" si="74"/>
        <v>455.36125109773411</v>
      </c>
      <c r="X335" s="36">
        <f t="shared" si="75"/>
        <v>421.46125109773413</v>
      </c>
      <c r="Y335" s="36">
        <f t="shared" si="76"/>
        <v>548.96125109773402</v>
      </c>
      <c r="Z335" s="36">
        <f t="shared" si="77"/>
        <v>441.86125109773411</v>
      </c>
      <c r="AA335" s="36">
        <f t="shared" si="78"/>
        <v>111.76586968337347</v>
      </c>
      <c r="AB335" s="66">
        <f t="shared" si="79"/>
        <v>45</v>
      </c>
      <c r="AC335" s="28">
        <f t="shared" si="81"/>
        <v>2696.1770113645425</v>
      </c>
      <c r="AF335" s="28">
        <f>Q335-'2020 Metered Customers'!Q335</f>
        <v>7</v>
      </c>
      <c r="AG335" s="28">
        <f>R335-'2020 Metered Customers'!R335</f>
        <v>7</v>
      </c>
      <c r="AH335" s="28">
        <f>S335-'2020 Metered Customers'!S335</f>
        <v>7</v>
      </c>
      <c r="AI335" s="28">
        <f>T335-'2020 Metered Customers'!T335</f>
        <v>7</v>
      </c>
      <c r="AJ335" s="28">
        <f>U335-'2020 Metered Customers'!U335</f>
        <v>108.66688619249859</v>
      </c>
      <c r="AK335" s="28">
        <f>V335-'2020 Metered Customers'!V335</f>
        <v>132.8052510977341</v>
      </c>
      <c r="AL335" s="28">
        <f>W335-'2020 Metered Customers'!W335</f>
        <v>179.64975109773411</v>
      </c>
      <c r="AM335" s="28">
        <f>X335-'2020 Metered Customers'!X335</f>
        <v>170.93745109773414</v>
      </c>
      <c r="AN335" s="28">
        <f>Y335-'2020 Metered Customers'!Y335</f>
        <v>203.70495109773401</v>
      </c>
      <c r="AO335" s="28">
        <f>Z335-'2020 Metered Customers'!Z335</f>
        <v>176.18025109773413</v>
      </c>
      <c r="AP335" s="28">
        <f>AA335-'2020 Metered Customers'!AA335</f>
        <v>46.017869683373462</v>
      </c>
      <c r="AQ335" s="28">
        <f>AB335-'2020 Metered Customers'!AB335</f>
        <v>7</v>
      </c>
    </row>
    <row r="336" spans="1:43" ht="15.4" x14ac:dyDescent="0.45">
      <c r="A336" s="4">
        <v>1</v>
      </c>
      <c r="B336" s="85">
        <v>689</v>
      </c>
      <c r="C336" s="91">
        <v>0</v>
      </c>
      <c r="D336" s="50" t="s">
        <v>32</v>
      </c>
      <c r="E336" s="5" t="s">
        <v>32</v>
      </c>
      <c r="F336" s="79" t="s">
        <v>32</v>
      </c>
      <c r="G336" s="5" t="s">
        <v>32</v>
      </c>
      <c r="H336" s="79">
        <v>9800</v>
      </c>
      <c r="I336" s="5">
        <v>2280</v>
      </c>
      <c r="J336" s="79">
        <v>8730</v>
      </c>
      <c r="K336" s="5">
        <v>18340</v>
      </c>
      <c r="L336" s="79">
        <v>23320</v>
      </c>
      <c r="M336" s="5">
        <v>14890</v>
      </c>
      <c r="N336" s="79">
        <v>2540</v>
      </c>
      <c r="O336" s="7" t="s">
        <v>32</v>
      </c>
      <c r="Q336" s="65">
        <f t="shared" si="69"/>
        <v>45</v>
      </c>
      <c r="R336" s="36">
        <f t="shared" si="70"/>
        <v>45</v>
      </c>
      <c r="S336" s="36">
        <f t="shared" si="71"/>
        <v>45</v>
      </c>
      <c r="T336" s="36">
        <f t="shared" si="72"/>
        <v>45</v>
      </c>
      <c r="U336" s="36">
        <f t="shared" si="80"/>
        <v>89.1</v>
      </c>
      <c r="V336" s="36">
        <f t="shared" si="73"/>
        <v>55.26</v>
      </c>
      <c r="W336" s="36">
        <f t="shared" si="74"/>
        <v>98.304420507272937</v>
      </c>
      <c r="X336" s="36">
        <f t="shared" si="75"/>
        <v>178.26125109773412</v>
      </c>
      <c r="Y336" s="36">
        <f t="shared" si="76"/>
        <v>228.0612510977341</v>
      </c>
      <c r="Z336" s="36">
        <f t="shared" si="77"/>
        <v>149.17713641204543</v>
      </c>
      <c r="AA336" s="36">
        <f t="shared" si="78"/>
        <v>56.43</v>
      </c>
      <c r="AB336" s="66">
        <f t="shared" si="79"/>
        <v>45</v>
      </c>
      <c r="AC336" s="28">
        <f t="shared" si="81"/>
        <v>1079.5940591147867</v>
      </c>
      <c r="AF336" s="28">
        <f>Q336-'2020 Metered Customers'!Q336</f>
        <v>7</v>
      </c>
      <c r="AG336" s="28">
        <f>R336-'2020 Metered Customers'!R336</f>
        <v>7</v>
      </c>
      <c r="AH336" s="28">
        <f>S336-'2020 Metered Customers'!S336</f>
        <v>7</v>
      </c>
      <c r="AI336" s="28">
        <f>T336-'2020 Metered Customers'!T336</f>
        <v>7</v>
      </c>
      <c r="AJ336" s="28">
        <f>U336-'2020 Metered Customers'!U336</f>
        <v>29.539999999999992</v>
      </c>
      <c r="AK336" s="28">
        <f>V336-'2020 Metered Customers'!V336</f>
        <v>12.244</v>
      </c>
      <c r="AL336" s="28">
        <f>W336-'2020 Metered Customers'!W336</f>
        <v>39.565420507272933</v>
      </c>
      <c r="AM336" s="28">
        <f>X336-'2020 Metered Customers'!X336</f>
        <v>78.19925109773412</v>
      </c>
      <c r="AN336" s="28">
        <f>Y336-'2020 Metered Customers'!Y336</f>
        <v>106.5852510977341</v>
      </c>
      <c r="AO336" s="28">
        <f>Z336-'2020 Metered Customers'!Z336</f>
        <v>63.950136412045424</v>
      </c>
      <c r="AP336" s="28">
        <f>AA336-'2020 Metered Customers'!AA336</f>
        <v>12.841999999999999</v>
      </c>
      <c r="AQ336" s="28">
        <f>AB336-'2020 Metered Customers'!AB336</f>
        <v>7</v>
      </c>
    </row>
    <row r="337" spans="1:43" ht="15.4" x14ac:dyDescent="0.45">
      <c r="A337" s="4">
        <v>1</v>
      </c>
      <c r="B337" s="85">
        <v>693</v>
      </c>
      <c r="C337" s="91">
        <v>0</v>
      </c>
      <c r="D337" s="50" t="s">
        <v>32</v>
      </c>
      <c r="E337" s="5" t="s">
        <v>32</v>
      </c>
      <c r="F337" s="79" t="s">
        <v>32</v>
      </c>
      <c r="G337" s="5" t="s">
        <v>32</v>
      </c>
      <c r="H337" s="79">
        <v>35880</v>
      </c>
      <c r="I337" s="5">
        <v>62140</v>
      </c>
      <c r="J337" s="79">
        <v>36920</v>
      </c>
      <c r="K337" s="5">
        <v>72730</v>
      </c>
      <c r="L337" s="79">
        <v>213450</v>
      </c>
      <c r="M337" s="5">
        <v>64930</v>
      </c>
      <c r="N337" s="79">
        <v>180</v>
      </c>
      <c r="O337" s="7" t="s">
        <v>32</v>
      </c>
      <c r="Q337" s="65">
        <f t="shared" si="69"/>
        <v>45</v>
      </c>
      <c r="R337" s="36">
        <f t="shared" si="70"/>
        <v>45</v>
      </c>
      <c r="S337" s="36">
        <f t="shared" si="71"/>
        <v>45</v>
      </c>
      <c r="T337" s="36">
        <f t="shared" si="72"/>
        <v>45</v>
      </c>
      <c r="U337" s="36">
        <f t="shared" si="80"/>
        <v>247.3531086110267</v>
      </c>
      <c r="V337" s="36">
        <f t="shared" si="73"/>
        <v>616.26125109773409</v>
      </c>
      <c r="W337" s="36">
        <f t="shared" si="74"/>
        <v>364.06125109773416</v>
      </c>
      <c r="X337" s="36">
        <f t="shared" si="75"/>
        <v>722.16125109773407</v>
      </c>
      <c r="Y337" s="36">
        <f t="shared" si="76"/>
        <v>2129.3612510977341</v>
      </c>
      <c r="Z337" s="36">
        <f t="shared" si="77"/>
        <v>644.16125109773407</v>
      </c>
      <c r="AA337" s="36">
        <f t="shared" si="78"/>
        <v>45.81</v>
      </c>
      <c r="AB337" s="66">
        <f t="shared" si="79"/>
        <v>45</v>
      </c>
      <c r="AC337" s="28">
        <f t="shared" si="81"/>
        <v>4994.1693640996973</v>
      </c>
      <c r="AF337" s="28">
        <f>Q337-'2020 Metered Customers'!Q337</f>
        <v>7</v>
      </c>
      <c r="AG337" s="28">
        <f>R337-'2020 Metered Customers'!R337</f>
        <v>7</v>
      </c>
      <c r="AH337" s="28">
        <f>S337-'2020 Metered Customers'!S337</f>
        <v>7</v>
      </c>
      <c r="AI337" s="28">
        <f>T337-'2020 Metered Customers'!T337</f>
        <v>7</v>
      </c>
      <c r="AJ337" s="28">
        <f>U337-'2020 Metered Customers'!U337</f>
        <v>130.41710861102669</v>
      </c>
      <c r="AK337" s="28">
        <f>V337-'2020 Metered Customers'!V337</f>
        <v>221.00105109773409</v>
      </c>
      <c r="AL337" s="28">
        <f>W337-'2020 Metered Customers'!W337</f>
        <v>156.18565109773417</v>
      </c>
      <c r="AM337" s="28">
        <f>X337-'2020 Metered Customers'!X337</f>
        <v>248.21735109773408</v>
      </c>
      <c r="AN337" s="28">
        <f>Y337-'2020 Metered Customers'!Y337</f>
        <v>609.8677510977343</v>
      </c>
      <c r="AO337" s="28">
        <f>Z337-'2020 Metered Customers'!Z337</f>
        <v>228.17135109773403</v>
      </c>
      <c r="AP337" s="28">
        <f>AA337-'2020 Metered Customers'!AA337</f>
        <v>7.4140000000000015</v>
      </c>
      <c r="AQ337" s="28">
        <f>AB337-'2020 Metered Customers'!AB337</f>
        <v>7</v>
      </c>
    </row>
    <row r="338" spans="1:43" ht="15.4" x14ac:dyDescent="0.45">
      <c r="A338" s="4">
        <v>1</v>
      </c>
      <c r="B338" s="85">
        <v>694</v>
      </c>
      <c r="C338" s="91">
        <v>0</v>
      </c>
      <c r="D338" s="50" t="s">
        <v>32</v>
      </c>
      <c r="E338" s="5" t="s">
        <v>32</v>
      </c>
      <c r="F338" s="79" t="s">
        <v>32</v>
      </c>
      <c r="G338" s="5" t="s">
        <v>32</v>
      </c>
      <c r="H338" s="79">
        <v>16280</v>
      </c>
      <c r="I338" s="5">
        <v>13660</v>
      </c>
      <c r="J338" s="79">
        <v>4800</v>
      </c>
      <c r="K338" s="5">
        <v>8790</v>
      </c>
      <c r="L338" s="79">
        <v>5670</v>
      </c>
      <c r="M338" s="5">
        <v>5910</v>
      </c>
      <c r="N338" s="79">
        <v>4080</v>
      </c>
      <c r="O338" s="7" t="s">
        <v>32</v>
      </c>
      <c r="Q338" s="65">
        <f t="shared" si="69"/>
        <v>45</v>
      </c>
      <c r="R338" s="36">
        <f t="shared" si="70"/>
        <v>45</v>
      </c>
      <c r="S338" s="36">
        <f t="shared" si="71"/>
        <v>45</v>
      </c>
      <c r="T338" s="36">
        <f t="shared" si="72"/>
        <v>45</v>
      </c>
      <c r="U338" s="36">
        <f t="shared" si="80"/>
        <v>118.26</v>
      </c>
      <c r="V338" s="36">
        <f t="shared" si="73"/>
        <v>139.01911034664442</v>
      </c>
      <c r="W338" s="36">
        <f t="shared" si="74"/>
        <v>66.599999999999994</v>
      </c>
      <c r="X338" s="36">
        <f t="shared" si="75"/>
        <v>98.79993397387787</v>
      </c>
      <c r="Y338" s="36">
        <f t="shared" si="76"/>
        <v>73.033233710421683</v>
      </c>
      <c r="Z338" s="36">
        <f t="shared" si="77"/>
        <v>75.015287576841388</v>
      </c>
      <c r="AA338" s="36">
        <f t="shared" si="78"/>
        <v>63.36</v>
      </c>
      <c r="AB338" s="66">
        <f t="shared" si="79"/>
        <v>45</v>
      </c>
      <c r="AC338" s="28">
        <f t="shared" si="81"/>
        <v>859.08756560778534</v>
      </c>
      <c r="AF338" s="28">
        <f>Q338-'2020 Metered Customers'!Q338</f>
        <v>7</v>
      </c>
      <c r="AG338" s="28">
        <f>R338-'2020 Metered Customers'!R338</f>
        <v>7</v>
      </c>
      <c r="AH338" s="28">
        <f>S338-'2020 Metered Customers'!S338</f>
        <v>7</v>
      </c>
      <c r="AI338" s="28">
        <f>T338-'2020 Metered Customers'!T338</f>
        <v>7</v>
      </c>
      <c r="AJ338" s="28">
        <f>U338-'2020 Metered Customers'!U338</f>
        <v>44.444000000000003</v>
      </c>
      <c r="AK338" s="28">
        <f>V338-'2020 Metered Customers'!V338</f>
        <v>59.081110346644422</v>
      </c>
      <c r="AL338" s="28">
        <f>W338-'2020 Metered Customers'!W338</f>
        <v>18.039999999999992</v>
      </c>
      <c r="AM338" s="28">
        <f>X338-'2020 Metered Customers'!X338</f>
        <v>39.80293397387787</v>
      </c>
      <c r="AN338" s="28">
        <f>Y338-'2020 Metered Customers'!Y338</f>
        <v>22.55923371042168</v>
      </c>
      <c r="AO338" s="28">
        <f>Z338-'2020 Metered Customers'!Z338</f>
        <v>24.013287576841385</v>
      </c>
      <c r="AP338" s="28">
        <f>AA338-'2020 Metered Customers'!AA338</f>
        <v>16.384</v>
      </c>
      <c r="AQ338" s="28">
        <f>AB338-'2020 Metered Customers'!AB338</f>
        <v>7</v>
      </c>
    </row>
    <row r="339" spans="1:43" ht="15.4" x14ac:dyDescent="0.45">
      <c r="A339" s="4">
        <v>1</v>
      </c>
      <c r="B339" s="85">
        <v>695</v>
      </c>
      <c r="C339" s="91">
        <v>0</v>
      </c>
      <c r="D339" s="50" t="s">
        <v>32</v>
      </c>
      <c r="E339" s="5" t="s">
        <v>32</v>
      </c>
      <c r="F339" s="79" t="s">
        <v>32</v>
      </c>
      <c r="G339" s="5" t="s">
        <v>32</v>
      </c>
      <c r="H339" s="79">
        <v>29640</v>
      </c>
      <c r="I339" s="5">
        <v>2340</v>
      </c>
      <c r="J339" s="79">
        <v>9150</v>
      </c>
      <c r="K339" s="5">
        <v>9430</v>
      </c>
      <c r="L339" s="79">
        <v>8400</v>
      </c>
      <c r="M339" s="5">
        <v>5300</v>
      </c>
      <c r="N339" s="79">
        <v>20620</v>
      </c>
      <c r="O339" s="7" t="s">
        <v>32</v>
      </c>
      <c r="Q339" s="65">
        <f t="shared" si="69"/>
        <v>45</v>
      </c>
      <c r="R339" s="36">
        <f t="shared" si="70"/>
        <v>45</v>
      </c>
      <c r="S339" s="36">
        <f t="shared" si="71"/>
        <v>45</v>
      </c>
      <c r="T339" s="36">
        <f t="shared" si="72"/>
        <v>45</v>
      </c>
      <c r="U339" s="36">
        <f t="shared" si="80"/>
        <v>195.81970808411432</v>
      </c>
      <c r="V339" s="36">
        <f t="shared" si="73"/>
        <v>55.53</v>
      </c>
      <c r="W339" s="36">
        <f t="shared" si="74"/>
        <v>101.77301477350744</v>
      </c>
      <c r="X339" s="36">
        <f t="shared" si="75"/>
        <v>104.08541095099709</v>
      </c>
      <c r="Y339" s="36">
        <f t="shared" si="76"/>
        <v>95.579096440945847</v>
      </c>
      <c r="Z339" s="36">
        <f t="shared" si="77"/>
        <v>69.977567333024638</v>
      </c>
      <c r="AA339" s="36">
        <f t="shared" si="78"/>
        <v>201.0612510977341</v>
      </c>
      <c r="AB339" s="66">
        <f t="shared" si="79"/>
        <v>45</v>
      </c>
      <c r="AC339" s="28">
        <f t="shared" si="81"/>
        <v>1048.8260486803235</v>
      </c>
      <c r="AF339" s="28">
        <f>Q339-'2020 Metered Customers'!Q339</f>
        <v>7</v>
      </c>
      <c r="AG339" s="28">
        <f>R339-'2020 Metered Customers'!R339</f>
        <v>7</v>
      </c>
      <c r="AH339" s="28">
        <f>S339-'2020 Metered Customers'!S339</f>
        <v>7</v>
      </c>
      <c r="AI339" s="28">
        <f>T339-'2020 Metered Customers'!T339</f>
        <v>7</v>
      </c>
      <c r="AJ339" s="28">
        <f>U339-'2020 Metered Customers'!U339</f>
        <v>92.611708084114312</v>
      </c>
      <c r="AK339" s="28">
        <f>V339-'2020 Metered Customers'!V339</f>
        <v>12.382000000000005</v>
      </c>
      <c r="AL339" s="28">
        <f>W339-'2020 Metered Customers'!W339</f>
        <v>41.228014773507439</v>
      </c>
      <c r="AM339" s="28">
        <f>X339-'2020 Metered Customers'!X339</f>
        <v>42.336410950997085</v>
      </c>
      <c r="AN339" s="28">
        <f>Y339-'2020 Metered Customers'!Y339</f>
        <v>38.259096440945846</v>
      </c>
      <c r="AO339" s="28">
        <f>Z339-'2020 Metered Customers'!Z339</f>
        <v>20.317567333024641</v>
      </c>
      <c r="AP339" s="28">
        <f>AA339-'2020 Metered Customers'!AA339</f>
        <v>91.195251097734115</v>
      </c>
      <c r="AQ339" s="28">
        <f>AB339-'2020 Metered Customers'!AB339</f>
        <v>7</v>
      </c>
    </row>
    <row r="340" spans="1:43" ht="15.4" x14ac:dyDescent="0.45">
      <c r="A340" s="4">
        <v>1</v>
      </c>
      <c r="B340" s="85">
        <v>696</v>
      </c>
      <c r="C340" s="91">
        <v>0</v>
      </c>
      <c r="D340" s="50" t="s">
        <v>32</v>
      </c>
      <c r="E340" s="5" t="s">
        <v>32</v>
      </c>
      <c r="F340" s="79" t="s">
        <v>32</v>
      </c>
      <c r="G340" s="5" t="s">
        <v>32</v>
      </c>
      <c r="H340" s="79">
        <v>6800</v>
      </c>
      <c r="I340" s="5">
        <v>7900</v>
      </c>
      <c r="J340" s="79">
        <v>16060</v>
      </c>
      <c r="K340" s="5">
        <v>9940</v>
      </c>
      <c r="L340" s="79">
        <v>13820</v>
      </c>
      <c r="M340" s="5">
        <v>12020</v>
      </c>
      <c r="N340" s="79">
        <v>4690</v>
      </c>
      <c r="O340" s="7" t="s">
        <v>32</v>
      </c>
      <c r="Q340" s="65">
        <f t="shared" si="69"/>
        <v>45</v>
      </c>
      <c r="R340" s="36">
        <f t="shared" si="70"/>
        <v>45</v>
      </c>
      <c r="S340" s="36">
        <f t="shared" si="71"/>
        <v>45</v>
      </c>
      <c r="T340" s="36">
        <f t="shared" si="72"/>
        <v>45</v>
      </c>
      <c r="U340" s="36">
        <f t="shared" si="80"/>
        <v>75.599999999999994</v>
      </c>
      <c r="V340" s="36">
        <f t="shared" si="73"/>
        <v>91.44981755257146</v>
      </c>
      <c r="W340" s="36">
        <f t="shared" si="74"/>
        <v>158.8396490108415</v>
      </c>
      <c r="X340" s="36">
        <f t="shared" si="75"/>
        <v>108.29727541713896</v>
      </c>
      <c r="Y340" s="36">
        <f t="shared" si="76"/>
        <v>140.34047959092425</v>
      </c>
      <c r="Z340" s="36">
        <f t="shared" si="77"/>
        <v>125.47507559277642</v>
      </c>
      <c r="AA340" s="36">
        <f t="shared" si="78"/>
        <v>66.105000000000004</v>
      </c>
      <c r="AB340" s="66">
        <f t="shared" si="79"/>
        <v>45</v>
      </c>
      <c r="AC340" s="28">
        <f t="shared" si="81"/>
        <v>991.1072971642526</v>
      </c>
      <c r="AF340" s="28">
        <f>Q340-'2020 Metered Customers'!Q340</f>
        <v>7</v>
      </c>
      <c r="AG340" s="28">
        <f>R340-'2020 Metered Customers'!R340</f>
        <v>7</v>
      </c>
      <c r="AH340" s="28">
        <f>S340-'2020 Metered Customers'!S340</f>
        <v>7</v>
      </c>
      <c r="AI340" s="28">
        <f>T340-'2020 Metered Customers'!T340</f>
        <v>7</v>
      </c>
      <c r="AJ340" s="28">
        <f>U340-'2020 Metered Customers'!U340</f>
        <v>22.639999999999993</v>
      </c>
      <c r="AK340" s="28">
        <f>V340-'2020 Metered Customers'!V340</f>
        <v>36.069817552571457</v>
      </c>
      <c r="AL340" s="28">
        <f>W340-'2020 Metered Customers'!W340</f>
        <v>68.581649010841488</v>
      </c>
      <c r="AM340" s="28">
        <f>X340-'2020 Metered Customers'!X340</f>
        <v>44.355275417138962</v>
      </c>
      <c r="AN340" s="28">
        <f>Y340-'2020 Metered Customers'!Y340</f>
        <v>59.714479590924242</v>
      </c>
      <c r="AO340" s="28">
        <f>Z340-'2020 Metered Customers'!Z340</f>
        <v>52.589075592776425</v>
      </c>
      <c r="AP340" s="28">
        <f>AA340-'2020 Metered Customers'!AA340</f>
        <v>17.787000000000006</v>
      </c>
      <c r="AQ340" s="28">
        <f>AB340-'2020 Metered Customers'!AB340</f>
        <v>7</v>
      </c>
    </row>
    <row r="341" spans="1:43" ht="15.4" x14ac:dyDescent="0.45">
      <c r="A341" s="4">
        <v>1</v>
      </c>
      <c r="B341" s="85">
        <v>697</v>
      </c>
      <c r="C341" s="91">
        <v>0</v>
      </c>
      <c r="D341" s="50" t="s">
        <v>32</v>
      </c>
      <c r="E341" s="5" t="s">
        <v>32</v>
      </c>
      <c r="F341" s="79" t="s">
        <v>32</v>
      </c>
      <c r="G341" s="5" t="s">
        <v>32</v>
      </c>
      <c r="H341" s="79">
        <v>2840</v>
      </c>
      <c r="I341" s="5">
        <v>610</v>
      </c>
      <c r="J341" s="79">
        <v>1040</v>
      </c>
      <c r="K341" s="5">
        <v>13570</v>
      </c>
      <c r="L341" s="79">
        <v>2130</v>
      </c>
      <c r="M341" s="5">
        <v>440</v>
      </c>
      <c r="N341" s="79">
        <v>960</v>
      </c>
      <c r="O341" s="7" t="s">
        <v>32</v>
      </c>
      <c r="Q341" s="65">
        <f t="shared" si="69"/>
        <v>45</v>
      </c>
      <c r="R341" s="36">
        <f t="shared" si="70"/>
        <v>45</v>
      </c>
      <c r="S341" s="36">
        <f t="shared" si="71"/>
        <v>45</v>
      </c>
      <c r="T341" s="36">
        <f t="shared" si="72"/>
        <v>45</v>
      </c>
      <c r="U341" s="36">
        <f t="shared" si="80"/>
        <v>57.78</v>
      </c>
      <c r="V341" s="36">
        <f t="shared" si="73"/>
        <v>47.744999999999997</v>
      </c>
      <c r="W341" s="36">
        <f t="shared" si="74"/>
        <v>49.68</v>
      </c>
      <c r="X341" s="36">
        <f t="shared" si="75"/>
        <v>138.27584014673704</v>
      </c>
      <c r="Y341" s="36">
        <f t="shared" si="76"/>
        <v>54.585000000000001</v>
      </c>
      <c r="Z341" s="36">
        <f t="shared" si="77"/>
        <v>46.98</v>
      </c>
      <c r="AA341" s="36">
        <f t="shared" si="78"/>
        <v>49.32</v>
      </c>
      <c r="AB341" s="66">
        <f t="shared" si="79"/>
        <v>45</v>
      </c>
      <c r="AC341" s="28">
        <f t="shared" si="81"/>
        <v>669.36584014673713</v>
      </c>
      <c r="AF341" s="28">
        <f>Q341-'2020 Metered Customers'!Q341</f>
        <v>7</v>
      </c>
      <c r="AG341" s="28">
        <f>R341-'2020 Metered Customers'!R341</f>
        <v>7</v>
      </c>
      <c r="AH341" s="28">
        <f>S341-'2020 Metered Customers'!S341</f>
        <v>7</v>
      </c>
      <c r="AI341" s="28">
        <f>T341-'2020 Metered Customers'!T341</f>
        <v>7</v>
      </c>
      <c r="AJ341" s="28">
        <f>U341-'2020 Metered Customers'!U341</f>
        <v>13.532000000000004</v>
      </c>
      <c r="AK341" s="28">
        <f>V341-'2020 Metered Customers'!V341</f>
        <v>8.4029999999999987</v>
      </c>
      <c r="AL341" s="28">
        <f>W341-'2020 Metered Customers'!W341</f>
        <v>9.392000000000003</v>
      </c>
      <c r="AM341" s="28">
        <f>X341-'2020 Metered Customers'!X341</f>
        <v>58.724840146737037</v>
      </c>
      <c r="AN341" s="28">
        <f>Y341-'2020 Metered Customers'!Y341</f>
        <v>11.899000000000001</v>
      </c>
      <c r="AO341" s="28">
        <f>Z341-'2020 Metered Customers'!Z341</f>
        <v>8.0119999999999933</v>
      </c>
      <c r="AP341" s="28">
        <f>AA341-'2020 Metered Customers'!AA341</f>
        <v>9.2079999999999984</v>
      </c>
      <c r="AQ341" s="28">
        <f>AB341-'2020 Metered Customers'!AB341</f>
        <v>7</v>
      </c>
    </row>
    <row r="342" spans="1:43" ht="15.4" x14ac:dyDescent="0.45">
      <c r="A342" s="4">
        <v>1</v>
      </c>
      <c r="B342" s="85">
        <v>698</v>
      </c>
      <c r="C342" s="91">
        <v>0</v>
      </c>
      <c r="D342" s="50" t="s">
        <v>32</v>
      </c>
      <c r="E342" s="5" t="s">
        <v>32</v>
      </c>
      <c r="F342" s="79" t="s">
        <v>32</v>
      </c>
      <c r="G342" s="5" t="s">
        <v>32</v>
      </c>
      <c r="H342" s="79">
        <v>14940</v>
      </c>
      <c r="I342" s="5">
        <v>1490</v>
      </c>
      <c r="J342" s="79">
        <v>1370</v>
      </c>
      <c r="K342" s="5">
        <v>1870</v>
      </c>
      <c r="L342" s="79">
        <v>910</v>
      </c>
      <c r="M342" s="5">
        <v>360</v>
      </c>
      <c r="N342" s="79">
        <v>600</v>
      </c>
      <c r="O342" s="7" t="s">
        <v>32</v>
      </c>
      <c r="Q342" s="65">
        <f t="shared" si="69"/>
        <v>45</v>
      </c>
      <c r="R342" s="36">
        <f t="shared" si="70"/>
        <v>45</v>
      </c>
      <c r="S342" s="36">
        <f t="shared" si="71"/>
        <v>45</v>
      </c>
      <c r="T342" s="36">
        <f t="shared" si="72"/>
        <v>45</v>
      </c>
      <c r="U342" s="36">
        <f t="shared" si="80"/>
        <v>112.23</v>
      </c>
      <c r="V342" s="36">
        <f t="shared" si="73"/>
        <v>51.704999999999998</v>
      </c>
      <c r="W342" s="36">
        <f t="shared" si="74"/>
        <v>51.164999999999999</v>
      </c>
      <c r="X342" s="36">
        <f t="shared" si="75"/>
        <v>53.414999999999999</v>
      </c>
      <c r="Y342" s="36">
        <f t="shared" si="76"/>
        <v>49.094999999999999</v>
      </c>
      <c r="Z342" s="36">
        <f t="shared" si="77"/>
        <v>46.62</v>
      </c>
      <c r="AA342" s="36">
        <f t="shared" si="78"/>
        <v>47.7</v>
      </c>
      <c r="AB342" s="66">
        <f t="shared" si="79"/>
        <v>45</v>
      </c>
      <c r="AC342" s="28">
        <f t="shared" si="81"/>
        <v>636.93000000000006</v>
      </c>
      <c r="AF342" s="28">
        <f>Q342-'2020 Metered Customers'!Q342</f>
        <v>7</v>
      </c>
      <c r="AG342" s="28">
        <f>R342-'2020 Metered Customers'!R342</f>
        <v>7</v>
      </c>
      <c r="AH342" s="28">
        <f>S342-'2020 Metered Customers'!S342</f>
        <v>7</v>
      </c>
      <c r="AI342" s="28">
        <f>T342-'2020 Metered Customers'!T342</f>
        <v>7</v>
      </c>
      <c r="AJ342" s="28">
        <f>U342-'2020 Metered Customers'!U342</f>
        <v>41.362000000000009</v>
      </c>
      <c r="AK342" s="28">
        <f>V342-'2020 Metered Customers'!V342</f>
        <v>10.427</v>
      </c>
      <c r="AL342" s="28">
        <f>W342-'2020 Metered Customers'!W342</f>
        <v>10.150999999999996</v>
      </c>
      <c r="AM342" s="28">
        <f>X342-'2020 Metered Customers'!X342</f>
        <v>11.300999999999995</v>
      </c>
      <c r="AN342" s="28">
        <f>Y342-'2020 Metered Customers'!Y342</f>
        <v>9.0929999999999964</v>
      </c>
      <c r="AO342" s="28">
        <f>Z342-'2020 Metered Customers'!Z342</f>
        <v>7.8279999999999959</v>
      </c>
      <c r="AP342" s="28">
        <f>AA342-'2020 Metered Customers'!AA342</f>
        <v>8.3800000000000026</v>
      </c>
      <c r="AQ342" s="28">
        <f>AB342-'2020 Metered Customers'!AB342</f>
        <v>7</v>
      </c>
    </row>
    <row r="343" spans="1:43" ht="15.4" x14ac:dyDescent="0.45">
      <c r="A343" s="4">
        <v>1</v>
      </c>
      <c r="B343" s="85">
        <v>699</v>
      </c>
      <c r="C343" s="91">
        <v>0</v>
      </c>
      <c r="D343" s="50" t="s">
        <v>32</v>
      </c>
      <c r="E343" s="5" t="s">
        <v>32</v>
      </c>
      <c r="F343" s="79" t="s">
        <v>32</v>
      </c>
      <c r="G343" s="5" t="s">
        <v>32</v>
      </c>
      <c r="H343" s="79">
        <v>8400</v>
      </c>
      <c r="I343" s="5">
        <v>4390</v>
      </c>
      <c r="J343" s="79">
        <v>5460</v>
      </c>
      <c r="K343" s="5">
        <v>3920</v>
      </c>
      <c r="L343" s="79">
        <v>4650</v>
      </c>
      <c r="M343" s="5">
        <v>2530</v>
      </c>
      <c r="N343" s="79">
        <v>3030</v>
      </c>
      <c r="O343" s="7" t="s">
        <v>32</v>
      </c>
      <c r="Q343" s="65">
        <f t="shared" si="69"/>
        <v>45</v>
      </c>
      <c r="R343" s="36">
        <f t="shared" si="70"/>
        <v>45</v>
      </c>
      <c r="S343" s="36">
        <f t="shared" si="71"/>
        <v>45</v>
      </c>
      <c r="T343" s="36">
        <f t="shared" si="72"/>
        <v>45</v>
      </c>
      <c r="U343" s="36">
        <f t="shared" si="80"/>
        <v>82.800000000000011</v>
      </c>
      <c r="V343" s="36">
        <f t="shared" si="73"/>
        <v>64.754999999999995</v>
      </c>
      <c r="W343" s="36">
        <f t="shared" si="74"/>
        <v>71.298936577304431</v>
      </c>
      <c r="X343" s="36">
        <f t="shared" si="75"/>
        <v>62.64</v>
      </c>
      <c r="Y343" s="36">
        <f t="shared" si="76"/>
        <v>65.924999999999997</v>
      </c>
      <c r="Z343" s="36">
        <f t="shared" si="77"/>
        <v>56.384999999999998</v>
      </c>
      <c r="AA343" s="36">
        <f t="shared" si="78"/>
        <v>58.634999999999998</v>
      </c>
      <c r="AB343" s="66">
        <f t="shared" si="79"/>
        <v>45</v>
      </c>
      <c r="AC343" s="28">
        <f t="shared" si="81"/>
        <v>687.43893657730439</v>
      </c>
      <c r="AF343" s="28">
        <f>Q343-'2020 Metered Customers'!Q343</f>
        <v>7</v>
      </c>
      <c r="AG343" s="28">
        <f>R343-'2020 Metered Customers'!R343</f>
        <v>7</v>
      </c>
      <c r="AH343" s="28">
        <f>S343-'2020 Metered Customers'!S343</f>
        <v>7</v>
      </c>
      <c r="AI343" s="28">
        <f>T343-'2020 Metered Customers'!T343</f>
        <v>7</v>
      </c>
      <c r="AJ343" s="28">
        <f>U343-'2020 Metered Customers'!U343</f>
        <v>26.320000000000007</v>
      </c>
      <c r="AK343" s="28">
        <f>V343-'2020 Metered Customers'!V343</f>
        <v>17.096999999999994</v>
      </c>
      <c r="AL343" s="28">
        <f>W343-'2020 Metered Customers'!W343</f>
        <v>21.286936577304431</v>
      </c>
      <c r="AM343" s="28">
        <f>X343-'2020 Metered Customers'!X343</f>
        <v>16.015999999999998</v>
      </c>
      <c r="AN343" s="28">
        <f>Y343-'2020 Metered Customers'!Y343</f>
        <v>17.694999999999993</v>
      </c>
      <c r="AO343" s="28">
        <f>Z343-'2020 Metered Customers'!Z343</f>
        <v>12.818999999999996</v>
      </c>
      <c r="AP343" s="28">
        <f>AA343-'2020 Metered Customers'!AA343</f>
        <v>13.969000000000001</v>
      </c>
      <c r="AQ343" s="28">
        <f>AB343-'2020 Metered Customers'!AB343</f>
        <v>7</v>
      </c>
    </row>
    <row r="344" spans="1:43" ht="15.4" x14ac:dyDescent="0.45">
      <c r="A344" s="4">
        <v>1</v>
      </c>
      <c r="B344" s="85">
        <v>700</v>
      </c>
      <c r="C344" s="91">
        <v>0</v>
      </c>
      <c r="D344" s="50" t="s">
        <v>32</v>
      </c>
      <c r="E344" s="5" t="s">
        <v>32</v>
      </c>
      <c r="F344" s="79" t="s">
        <v>32</v>
      </c>
      <c r="G344" s="5" t="s">
        <v>32</v>
      </c>
      <c r="H344" s="79">
        <v>18240</v>
      </c>
      <c r="I344" s="5">
        <v>18380</v>
      </c>
      <c r="J344" s="79">
        <v>20900</v>
      </c>
      <c r="K344" s="5">
        <v>15330</v>
      </c>
      <c r="L344" s="79">
        <v>19010</v>
      </c>
      <c r="M344" s="5">
        <v>17220</v>
      </c>
      <c r="N344" s="79">
        <v>13020</v>
      </c>
      <c r="O344" s="7" t="s">
        <v>32</v>
      </c>
      <c r="Q344" s="65">
        <f t="shared" si="69"/>
        <v>45</v>
      </c>
      <c r="R344" s="36">
        <f t="shared" si="70"/>
        <v>45</v>
      </c>
      <c r="S344" s="36">
        <f t="shared" si="71"/>
        <v>45</v>
      </c>
      <c r="T344" s="36">
        <f t="shared" si="72"/>
        <v>45</v>
      </c>
      <c r="U344" s="36">
        <f t="shared" si="80"/>
        <v>127.08</v>
      </c>
      <c r="V344" s="36">
        <f t="shared" si="73"/>
        <v>178.66125109773412</v>
      </c>
      <c r="W344" s="36">
        <f t="shared" si="74"/>
        <v>203.86125109773411</v>
      </c>
      <c r="X344" s="36">
        <f t="shared" si="75"/>
        <v>152.81090183381488</v>
      </c>
      <c r="Y344" s="36">
        <f t="shared" si="76"/>
        <v>184.96125109773411</v>
      </c>
      <c r="Z344" s="36">
        <f t="shared" si="77"/>
        <v>168.41957603187006</v>
      </c>
      <c r="AA344" s="36">
        <f t="shared" si="78"/>
        <v>133.73363336952519</v>
      </c>
      <c r="AB344" s="66">
        <f t="shared" si="79"/>
        <v>45</v>
      </c>
      <c r="AC344" s="28">
        <f t="shared" si="81"/>
        <v>1374.5278645284125</v>
      </c>
      <c r="AF344" s="28">
        <f>Q344-'2020 Metered Customers'!Q344</f>
        <v>7</v>
      </c>
      <c r="AG344" s="28">
        <f>R344-'2020 Metered Customers'!R344</f>
        <v>7</v>
      </c>
      <c r="AH344" s="28">
        <f>S344-'2020 Metered Customers'!S344</f>
        <v>7</v>
      </c>
      <c r="AI344" s="28">
        <f>T344-'2020 Metered Customers'!T344</f>
        <v>7</v>
      </c>
      <c r="AJ344" s="28">
        <f>U344-'2020 Metered Customers'!U344</f>
        <v>48.951999999999998</v>
      </c>
      <c r="AK344" s="28">
        <f>V344-'2020 Metered Customers'!V344</f>
        <v>78.427251097734114</v>
      </c>
      <c r="AL344" s="28">
        <f>W344-'2020 Metered Customers'!W344</f>
        <v>92.791251097734119</v>
      </c>
      <c r="AM344" s="28">
        <f>X344-'2020 Metered Customers'!X344</f>
        <v>65.691901833814882</v>
      </c>
      <c r="AN344" s="28">
        <f>Y344-'2020 Metered Customers'!Y344</f>
        <v>82.018251097734108</v>
      </c>
      <c r="AO344" s="28">
        <f>Z344-'2020 Metered Customers'!Z344</f>
        <v>73.173576031870056</v>
      </c>
      <c r="AP344" s="28">
        <f>AA344-'2020 Metered Customers'!AA344</f>
        <v>56.547633369525187</v>
      </c>
      <c r="AQ344" s="28">
        <f>AB344-'2020 Metered Customers'!AB344</f>
        <v>7</v>
      </c>
    </row>
    <row r="345" spans="1:43" ht="15.4" x14ac:dyDescent="0.45">
      <c r="A345" s="4">
        <v>1</v>
      </c>
      <c r="B345" s="85">
        <v>702</v>
      </c>
      <c r="C345" s="91">
        <v>0</v>
      </c>
      <c r="D345" s="50" t="s">
        <v>32</v>
      </c>
      <c r="E345" s="5" t="s">
        <v>32</v>
      </c>
      <c r="F345" s="79" t="s">
        <v>32</v>
      </c>
      <c r="G345" s="5" t="s">
        <v>32</v>
      </c>
      <c r="H345" s="79">
        <v>13890</v>
      </c>
      <c r="I345" s="5">
        <v>3450</v>
      </c>
      <c r="J345" s="79">
        <v>5020</v>
      </c>
      <c r="K345" s="5">
        <v>2060</v>
      </c>
      <c r="L345" s="79">
        <v>3490</v>
      </c>
      <c r="M345" s="5">
        <v>3220</v>
      </c>
      <c r="N345" s="79">
        <v>2080</v>
      </c>
      <c r="O345" s="7" t="s">
        <v>32</v>
      </c>
      <c r="Q345" s="65">
        <f t="shared" si="69"/>
        <v>45</v>
      </c>
      <c r="R345" s="36">
        <f t="shared" si="70"/>
        <v>45</v>
      </c>
      <c r="S345" s="36">
        <f t="shared" si="71"/>
        <v>45</v>
      </c>
      <c r="T345" s="36">
        <f t="shared" si="72"/>
        <v>45</v>
      </c>
      <c r="U345" s="36">
        <f t="shared" si="80"/>
        <v>107.505</v>
      </c>
      <c r="V345" s="36">
        <f t="shared" si="73"/>
        <v>60.524999999999999</v>
      </c>
      <c r="W345" s="36">
        <f t="shared" si="74"/>
        <v>67.665171155534978</v>
      </c>
      <c r="X345" s="36">
        <f t="shared" si="75"/>
        <v>54.269999999999996</v>
      </c>
      <c r="Y345" s="36">
        <f t="shared" si="76"/>
        <v>60.704999999999998</v>
      </c>
      <c r="Z345" s="36">
        <f t="shared" si="77"/>
        <v>59.49</v>
      </c>
      <c r="AA345" s="36">
        <f t="shared" si="78"/>
        <v>54.36</v>
      </c>
      <c r="AB345" s="66">
        <f t="shared" si="79"/>
        <v>45</v>
      </c>
      <c r="AC345" s="28">
        <f t="shared" si="81"/>
        <v>689.52017115553497</v>
      </c>
      <c r="AF345" s="28">
        <f>Q345-'2020 Metered Customers'!Q345</f>
        <v>7</v>
      </c>
      <c r="AG345" s="28">
        <f>R345-'2020 Metered Customers'!R345</f>
        <v>7</v>
      </c>
      <c r="AH345" s="28">
        <f>S345-'2020 Metered Customers'!S345</f>
        <v>7</v>
      </c>
      <c r="AI345" s="28">
        <f>T345-'2020 Metered Customers'!T345</f>
        <v>7</v>
      </c>
      <c r="AJ345" s="28">
        <f>U345-'2020 Metered Customers'!U345</f>
        <v>38.946999999999989</v>
      </c>
      <c r="AK345" s="28">
        <f>V345-'2020 Metered Customers'!V345</f>
        <v>14.934999999999995</v>
      </c>
      <c r="AL345" s="28">
        <f>W345-'2020 Metered Customers'!W345</f>
        <v>18.621171155534981</v>
      </c>
      <c r="AM345" s="28">
        <f>X345-'2020 Metered Customers'!X345</f>
        <v>11.737999999999992</v>
      </c>
      <c r="AN345" s="28">
        <f>Y345-'2020 Metered Customers'!Y345</f>
        <v>15.027000000000001</v>
      </c>
      <c r="AO345" s="28">
        <f>Z345-'2020 Metered Customers'!Z345</f>
        <v>14.405999999999999</v>
      </c>
      <c r="AP345" s="28">
        <f>AA345-'2020 Metered Customers'!AA345</f>
        <v>11.783999999999999</v>
      </c>
      <c r="AQ345" s="28">
        <f>AB345-'2020 Metered Customers'!AB345</f>
        <v>7</v>
      </c>
    </row>
    <row r="346" spans="1:43" ht="15.4" x14ac:dyDescent="0.45">
      <c r="A346" s="4">
        <v>1</v>
      </c>
      <c r="B346" s="85">
        <v>704</v>
      </c>
      <c r="C346" s="91">
        <v>0</v>
      </c>
      <c r="D346" s="50" t="s">
        <v>32</v>
      </c>
      <c r="E346" s="5" t="s">
        <v>32</v>
      </c>
      <c r="F346" s="79" t="s">
        <v>32</v>
      </c>
      <c r="G346" s="5" t="s">
        <v>32</v>
      </c>
      <c r="H346" s="79">
        <v>26110</v>
      </c>
      <c r="I346" s="5">
        <v>26490</v>
      </c>
      <c r="J346" s="79">
        <v>17440</v>
      </c>
      <c r="K346" s="5">
        <v>25450</v>
      </c>
      <c r="L346" s="79">
        <v>36100</v>
      </c>
      <c r="M346" s="5">
        <v>32710</v>
      </c>
      <c r="N346" s="79">
        <v>21730</v>
      </c>
      <c r="O346" s="7">
        <v>9600</v>
      </c>
      <c r="Q346" s="65">
        <f t="shared" si="69"/>
        <v>45</v>
      </c>
      <c r="R346" s="36">
        <f t="shared" si="70"/>
        <v>45</v>
      </c>
      <c r="S346" s="36">
        <f t="shared" si="71"/>
        <v>45</v>
      </c>
      <c r="T346" s="36">
        <f t="shared" si="72"/>
        <v>45</v>
      </c>
      <c r="U346" s="36">
        <f t="shared" si="80"/>
        <v>166.66699913219114</v>
      </c>
      <c r="V346" s="36">
        <f t="shared" si="73"/>
        <v>259.76125109773409</v>
      </c>
      <c r="W346" s="36">
        <f t="shared" si="74"/>
        <v>170.23645874275479</v>
      </c>
      <c r="X346" s="36">
        <f t="shared" si="75"/>
        <v>249.36125109773411</v>
      </c>
      <c r="Y346" s="36">
        <f t="shared" si="76"/>
        <v>355.86125109773411</v>
      </c>
      <c r="Z346" s="36">
        <f t="shared" si="77"/>
        <v>321.96125109773413</v>
      </c>
      <c r="AA346" s="36">
        <f t="shared" si="78"/>
        <v>212.16125109773412</v>
      </c>
      <c r="AB346" s="66">
        <f t="shared" si="79"/>
        <v>105.48936577304437</v>
      </c>
      <c r="AC346" s="28">
        <f t="shared" si="81"/>
        <v>2021.4990791366608</v>
      </c>
      <c r="AF346" s="28">
        <f>Q346-'2020 Metered Customers'!Q346</f>
        <v>7</v>
      </c>
      <c r="AG346" s="28">
        <f>R346-'2020 Metered Customers'!R346</f>
        <v>7</v>
      </c>
      <c r="AH346" s="28">
        <f>S346-'2020 Metered Customers'!S346</f>
        <v>7</v>
      </c>
      <c r="AI346" s="28">
        <f>T346-'2020 Metered Customers'!T346</f>
        <v>7</v>
      </c>
      <c r="AJ346" s="28">
        <f>U346-'2020 Metered Customers'!U346</f>
        <v>71.22499913219113</v>
      </c>
      <c r="AK346" s="28">
        <f>V346-'2020 Metered Customers'!V346</f>
        <v>124.65425109773409</v>
      </c>
      <c r="AL346" s="28">
        <f>W346-'2020 Metered Customers'!W346</f>
        <v>74.044458742754784</v>
      </c>
      <c r="AM346" s="28">
        <f>X346-'2020 Metered Customers'!X346</f>
        <v>118.72625109773412</v>
      </c>
      <c r="AN346" s="28">
        <f>Y346-'2020 Metered Customers'!Y346</f>
        <v>154.07825109773412</v>
      </c>
      <c r="AO346" s="28">
        <f>Z346-'2020 Metered Customers'!Z346</f>
        <v>145.36595109773413</v>
      </c>
      <c r="AP346" s="28">
        <f>AA346-'2020 Metered Customers'!AA346</f>
        <v>97.522251097734113</v>
      </c>
      <c r="AQ346" s="28">
        <f>AB346-'2020 Metered Customers'!AB346</f>
        <v>43.009365773044365</v>
      </c>
    </row>
    <row r="347" spans="1:43" ht="15.4" x14ac:dyDescent="0.45">
      <c r="A347" s="4">
        <v>1</v>
      </c>
      <c r="B347" s="85">
        <v>705</v>
      </c>
      <c r="C347" s="91">
        <v>0</v>
      </c>
      <c r="D347" s="50" t="s">
        <v>32</v>
      </c>
      <c r="E347" s="5" t="s">
        <v>32</v>
      </c>
      <c r="F347" s="79" t="s">
        <v>32</v>
      </c>
      <c r="G347" s="5" t="s">
        <v>32</v>
      </c>
      <c r="H347" s="79">
        <v>10880</v>
      </c>
      <c r="I347" s="5">
        <v>2480</v>
      </c>
      <c r="J347" s="79">
        <v>14160</v>
      </c>
      <c r="K347" s="5">
        <v>13980</v>
      </c>
      <c r="L347" s="79">
        <v>19380</v>
      </c>
      <c r="M347" s="5">
        <v>12340</v>
      </c>
      <c r="N347" s="79">
        <v>350</v>
      </c>
      <c r="O347" s="7" t="s">
        <v>32</v>
      </c>
      <c r="Q347" s="65">
        <f t="shared" si="69"/>
        <v>45</v>
      </c>
      <c r="R347" s="36">
        <f t="shared" si="70"/>
        <v>45</v>
      </c>
      <c r="S347" s="36">
        <f t="shared" si="71"/>
        <v>45</v>
      </c>
      <c r="T347" s="36">
        <f t="shared" si="72"/>
        <v>45</v>
      </c>
      <c r="U347" s="36">
        <f t="shared" si="80"/>
        <v>93.960000000000008</v>
      </c>
      <c r="V347" s="36">
        <f t="shared" si="73"/>
        <v>56.16</v>
      </c>
      <c r="W347" s="36">
        <f t="shared" si="74"/>
        <v>143.14838923501881</v>
      </c>
      <c r="X347" s="36">
        <f t="shared" si="75"/>
        <v>141.66184883520404</v>
      </c>
      <c r="Y347" s="36">
        <f t="shared" si="76"/>
        <v>188.66125109773412</v>
      </c>
      <c r="Z347" s="36">
        <f t="shared" si="77"/>
        <v>128.11781408133604</v>
      </c>
      <c r="AA347" s="36">
        <f t="shared" si="78"/>
        <v>46.575000000000003</v>
      </c>
      <c r="AB347" s="66">
        <f t="shared" si="79"/>
        <v>45</v>
      </c>
      <c r="AC347" s="28">
        <f t="shared" si="81"/>
        <v>1023.2843032492931</v>
      </c>
      <c r="AF347" s="28">
        <f>Q347-'2020 Metered Customers'!Q347</f>
        <v>7</v>
      </c>
      <c r="AG347" s="28">
        <f>R347-'2020 Metered Customers'!R347</f>
        <v>7</v>
      </c>
      <c r="AH347" s="28">
        <f>S347-'2020 Metered Customers'!S347</f>
        <v>7</v>
      </c>
      <c r="AI347" s="28">
        <f>T347-'2020 Metered Customers'!T347</f>
        <v>7</v>
      </c>
      <c r="AJ347" s="28">
        <f>U347-'2020 Metered Customers'!U347</f>
        <v>32.024000000000001</v>
      </c>
      <c r="AK347" s="28">
        <f>V347-'2020 Metered Customers'!V347</f>
        <v>12.703999999999994</v>
      </c>
      <c r="AL347" s="28">
        <f>W347-'2020 Metered Customers'!W347</f>
        <v>61.060389235018818</v>
      </c>
      <c r="AM347" s="28">
        <f>X347-'2020 Metered Customers'!X347</f>
        <v>60.347848835204033</v>
      </c>
      <c r="AN347" s="28">
        <f>Y347-'2020 Metered Customers'!Y347</f>
        <v>84.127251097734117</v>
      </c>
      <c r="AO347" s="28">
        <f>Z347-'2020 Metered Customers'!Z347</f>
        <v>53.855814081336035</v>
      </c>
      <c r="AP347" s="28">
        <f>AA347-'2020 Metered Customers'!AA347</f>
        <v>7.8049999999999997</v>
      </c>
      <c r="AQ347" s="28">
        <f>AB347-'2020 Metered Customers'!AB347</f>
        <v>7</v>
      </c>
    </row>
    <row r="348" spans="1:43" ht="15.4" x14ac:dyDescent="0.45">
      <c r="A348" s="4">
        <v>1</v>
      </c>
      <c r="B348" s="85">
        <v>706</v>
      </c>
      <c r="C348" s="91">
        <v>0</v>
      </c>
      <c r="D348" s="50" t="s">
        <v>32</v>
      </c>
      <c r="E348" s="5" t="s">
        <v>32</v>
      </c>
      <c r="F348" s="79" t="s">
        <v>32</v>
      </c>
      <c r="G348" s="5" t="s">
        <v>32</v>
      </c>
      <c r="H348" s="79">
        <v>1390</v>
      </c>
      <c r="I348" s="5">
        <v>10690</v>
      </c>
      <c r="J348" s="79">
        <v>5950</v>
      </c>
      <c r="K348" s="5">
        <v>8520</v>
      </c>
      <c r="L348" s="79">
        <v>11140</v>
      </c>
      <c r="M348" s="5">
        <v>8350</v>
      </c>
      <c r="N348" s="79">
        <v>1760</v>
      </c>
      <c r="O348" s="7" t="s">
        <v>32</v>
      </c>
      <c r="Q348" s="65">
        <f t="shared" si="69"/>
        <v>45</v>
      </c>
      <c r="R348" s="36">
        <f t="shared" si="70"/>
        <v>45</v>
      </c>
      <c r="S348" s="36">
        <f t="shared" si="71"/>
        <v>45</v>
      </c>
      <c r="T348" s="36">
        <f t="shared" si="72"/>
        <v>45</v>
      </c>
      <c r="U348" s="36">
        <f t="shared" si="80"/>
        <v>51.255000000000003</v>
      </c>
      <c r="V348" s="36">
        <f t="shared" si="73"/>
        <v>114.49119374970056</v>
      </c>
      <c r="W348" s="36">
        <f t="shared" si="74"/>
        <v>75.345629887911343</v>
      </c>
      <c r="X348" s="36">
        <f t="shared" si="75"/>
        <v>96.570123374155699</v>
      </c>
      <c r="Y348" s="36">
        <f t="shared" si="76"/>
        <v>118.2075447492375</v>
      </c>
      <c r="Z348" s="36">
        <f t="shared" si="77"/>
        <v>95.166168552108417</v>
      </c>
      <c r="AA348" s="36">
        <f t="shared" si="78"/>
        <v>52.92</v>
      </c>
      <c r="AB348" s="66">
        <f t="shared" si="79"/>
        <v>45</v>
      </c>
      <c r="AC348" s="28">
        <f t="shared" si="81"/>
        <v>828.95566031311341</v>
      </c>
      <c r="AF348" s="28">
        <f>Q348-'2020 Metered Customers'!Q348</f>
        <v>7</v>
      </c>
      <c r="AG348" s="28">
        <f>R348-'2020 Metered Customers'!R348</f>
        <v>7</v>
      </c>
      <c r="AH348" s="28">
        <f>S348-'2020 Metered Customers'!S348</f>
        <v>7</v>
      </c>
      <c r="AI348" s="28">
        <f>T348-'2020 Metered Customers'!T348</f>
        <v>7</v>
      </c>
      <c r="AJ348" s="28">
        <f>U348-'2020 Metered Customers'!U348</f>
        <v>10.197000000000003</v>
      </c>
      <c r="AK348" s="28">
        <f>V348-'2020 Metered Customers'!V348</f>
        <v>47.324193749700555</v>
      </c>
      <c r="AL348" s="28">
        <f>W348-'2020 Metered Customers'!W348</f>
        <v>24.25562988791134</v>
      </c>
      <c r="AM348" s="28">
        <f>X348-'2020 Metered Customers'!X348</f>
        <v>38.734123374155701</v>
      </c>
      <c r="AN348" s="28">
        <f>Y348-'2020 Metered Customers'!Y348</f>
        <v>49.105544749237495</v>
      </c>
      <c r="AO348" s="28">
        <f>Z348-'2020 Metered Customers'!Z348</f>
        <v>38.061168552108413</v>
      </c>
      <c r="AP348" s="28">
        <f>AA348-'2020 Metered Customers'!AA348</f>
        <v>11.048000000000002</v>
      </c>
      <c r="AQ348" s="28">
        <f>AB348-'2020 Metered Customers'!AB348</f>
        <v>7</v>
      </c>
    </row>
    <row r="349" spans="1:43" ht="15.4" x14ac:dyDescent="0.45">
      <c r="A349" s="4">
        <v>1</v>
      </c>
      <c r="B349" s="85">
        <v>707</v>
      </c>
      <c r="C349" s="91">
        <v>0</v>
      </c>
      <c r="D349" s="50" t="s">
        <v>32</v>
      </c>
      <c r="E349" s="5" t="s">
        <v>32</v>
      </c>
      <c r="F349" s="79" t="s">
        <v>32</v>
      </c>
      <c r="G349" s="5" t="s">
        <v>32</v>
      </c>
      <c r="H349" s="79">
        <v>13550</v>
      </c>
      <c r="I349" s="5">
        <v>2830</v>
      </c>
      <c r="J349" s="79">
        <v>2640</v>
      </c>
      <c r="K349" s="5">
        <v>9310</v>
      </c>
      <c r="L349" s="79">
        <v>11890</v>
      </c>
      <c r="M349" s="5">
        <v>10320</v>
      </c>
      <c r="N349" s="79">
        <v>2350</v>
      </c>
      <c r="O349" s="7" t="s">
        <v>32</v>
      </c>
      <c r="Q349" s="65">
        <f t="shared" si="69"/>
        <v>45</v>
      </c>
      <c r="R349" s="36">
        <f t="shared" si="70"/>
        <v>45</v>
      </c>
      <c r="S349" s="36">
        <f t="shared" si="71"/>
        <v>45</v>
      </c>
      <c r="T349" s="36">
        <f t="shared" si="72"/>
        <v>45</v>
      </c>
      <c r="U349" s="36">
        <f t="shared" si="80"/>
        <v>105.97499999999999</v>
      </c>
      <c r="V349" s="36">
        <f t="shared" si="73"/>
        <v>57.734999999999999</v>
      </c>
      <c r="W349" s="36">
        <f t="shared" si="74"/>
        <v>56.88</v>
      </c>
      <c r="X349" s="36">
        <f t="shared" si="75"/>
        <v>103.09438401778723</v>
      </c>
      <c r="Y349" s="36">
        <f t="shared" si="76"/>
        <v>124.40146308179908</v>
      </c>
      <c r="Z349" s="36">
        <f t="shared" si="77"/>
        <v>111.43552737230351</v>
      </c>
      <c r="AA349" s="36">
        <f t="shared" si="78"/>
        <v>55.575000000000003</v>
      </c>
      <c r="AB349" s="66">
        <f t="shared" si="79"/>
        <v>45</v>
      </c>
      <c r="AC349" s="28">
        <f t="shared" si="81"/>
        <v>840.09637447188993</v>
      </c>
      <c r="AF349" s="28">
        <f>Q349-'2020 Metered Customers'!Q349</f>
        <v>7</v>
      </c>
      <c r="AG349" s="28">
        <f>R349-'2020 Metered Customers'!R349</f>
        <v>7</v>
      </c>
      <c r="AH349" s="28">
        <f>S349-'2020 Metered Customers'!S349</f>
        <v>7</v>
      </c>
      <c r="AI349" s="28">
        <f>T349-'2020 Metered Customers'!T349</f>
        <v>7</v>
      </c>
      <c r="AJ349" s="28">
        <f>U349-'2020 Metered Customers'!U349</f>
        <v>38.164999999999992</v>
      </c>
      <c r="AK349" s="28">
        <f>V349-'2020 Metered Customers'!V349</f>
        <v>13.509</v>
      </c>
      <c r="AL349" s="28">
        <f>W349-'2020 Metered Customers'!W349</f>
        <v>13.072000000000003</v>
      </c>
      <c r="AM349" s="28">
        <f>X349-'2020 Metered Customers'!X349</f>
        <v>41.861384017787231</v>
      </c>
      <c r="AN349" s="28">
        <f>Y349-'2020 Metered Customers'!Y349</f>
        <v>52.074463081799081</v>
      </c>
      <c r="AO349" s="28">
        <f>Z349-'2020 Metered Customers'!Z349</f>
        <v>45.859527372303518</v>
      </c>
      <c r="AP349" s="28">
        <f>AA349-'2020 Metered Customers'!AA349</f>
        <v>12.405000000000001</v>
      </c>
      <c r="AQ349" s="28">
        <f>AB349-'2020 Metered Customers'!AB349</f>
        <v>7</v>
      </c>
    </row>
    <row r="350" spans="1:43" ht="15.4" x14ac:dyDescent="0.45">
      <c r="A350" s="4">
        <v>1</v>
      </c>
      <c r="B350" s="85">
        <v>708</v>
      </c>
      <c r="C350" s="91">
        <v>0</v>
      </c>
      <c r="D350" s="50" t="s">
        <v>32</v>
      </c>
      <c r="E350" s="5" t="s">
        <v>32</v>
      </c>
      <c r="F350" s="79" t="s">
        <v>32</v>
      </c>
      <c r="G350" s="5" t="s">
        <v>32</v>
      </c>
      <c r="H350" s="79">
        <v>17920</v>
      </c>
      <c r="I350" s="5">
        <v>16740</v>
      </c>
      <c r="J350" s="79">
        <v>38050</v>
      </c>
      <c r="K350" s="5">
        <v>32370</v>
      </c>
      <c r="L350" s="79">
        <v>56600</v>
      </c>
      <c r="M350" s="5">
        <v>26540</v>
      </c>
      <c r="N350" s="79">
        <v>4310</v>
      </c>
      <c r="O350" s="7" t="s">
        <v>32</v>
      </c>
      <c r="Q350" s="65">
        <f t="shared" si="69"/>
        <v>45</v>
      </c>
      <c r="R350" s="36">
        <f t="shared" si="70"/>
        <v>45</v>
      </c>
      <c r="S350" s="36">
        <f t="shared" si="71"/>
        <v>45</v>
      </c>
      <c r="T350" s="36">
        <f t="shared" si="72"/>
        <v>45</v>
      </c>
      <c r="U350" s="36">
        <f t="shared" si="80"/>
        <v>125.64000000000001</v>
      </c>
      <c r="V350" s="36">
        <f t="shared" si="73"/>
        <v>164.45546829903066</v>
      </c>
      <c r="W350" s="36">
        <f t="shared" si="74"/>
        <v>375.36125109773411</v>
      </c>
      <c r="X350" s="36">
        <f t="shared" si="75"/>
        <v>318.5612510977341</v>
      </c>
      <c r="Y350" s="36">
        <f t="shared" si="76"/>
        <v>560.86125109773411</v>
      </c>
      <c r="Z350" s="36">
        <f t="shared" si="77"/>
        <v>260.26125109773409</v>
      </c>
      <c r="AA350" s="36">
        <f t="shared" si="78"/>
        <v>64.394999999999996</v>
      </c>
      <c r="AB350" s="66">
        <f t="shared" si="79"/>
        <v>45</v>
      </c>
      <c r="AC350" s="28">
        <f t="shared" si="81"/>
        <v>2094.5354726899673</v>
      </c>
      <c r="AF350" s="28">
        <f>Q350-'2020 Metered Customers'!Q350</f>
        <v>7</v>
      </c>
      <c r="AG350" s="28">
        <f>R350-'2020 Metered Customers'!R350</f>
        <v>7</v>
      </c>
      <c r="AH350" s="28">
        <f>S350-'2020 Metered Customers'!S350</f>
        <v>7</v>
      </c>
      <c r="AI350" s="28">
        <f>T350-'2020 Metered Customers'!T350</f>
        <v>7</v>
      </c>
      <c r="AJ350" s="28">
        <f>U350-'2020 Metered Customers'!U350</f>
        <v>48.216000000000008</v>
      </c>
      <c r="AK350" s="28">
        <f>V350-'2020 Metered Customers'!V350</f>
        <v>71.273468299030654</v>
      </c>
      <c r="AL350" s="28">
        <f>W350-'2020 Metered Customers'!W350</f>
        <v>159.08975109773411</v>
      </c>
      <c r="AM350" s="28">
        <f>X350-'2020 Metered Customers'!X350</f>
        <v>144.49215109773411</v>
      </c>
      <c r="AN350" s="28">
        <f>Y350-'2020 Metered Customers'!Y350</f>
        <v>206.76325109773416</v>
      </c>
      <c r="AO350" s="28">
        <f>Z350-'2020 Metered Customers'!Z350</f>
        <v>124.93925109773409</v>
      </c>
      <c r="AP350" s="28">
        <f>AA350-'2020 Metered Customers'!AA350</f>
        <v>16.912999999999997</v>
      </c>
      <c r="AQ350" s="28">
        <f>AB350-'2020 Metered Customers'!AB350</f>
        <v>7</v>
      </c>
    </row>
    <row r="351" spans="1:43" ht="15.4" x14ac:dyDescent="0.45">
      <c r="A351" s="4">
        <v>1</v>
      </c>
      <c r="B351" s="85">
        <v>709</v>
      </c>
      <c r="C351" s="91">
        <v>0</v>
      </c>
      <c r="D351" s="50" t="s">
        <v>32</v>
      </c>
      <c r="E351" s="5" t="s">
        <v>32</v>
      </c>
      <c r="F351" s="79" t="s">
        <v>32</v>
      </c>
      <c r="G351" s="5" t="s">
        <v>32</v>
      </c>
      <c r="H351" s="79">
        <v>52940</v>
      </c>
      <c r="I351" s="5">
        <v>24150</v>
      </c>
      <c r="J351" s="79">
        <v>104830</v>
      </c>
      <c r="K351" s="5">
        <v>62740</v>
      </c>
      <c r="L351" s="79">
        <v>164180</v>
      </c>
      <c r="M351" s="5">
        <v>115960</v>
      </c>
      <c r="N351" s="79">
        <v>460</v>
      </c>
      <c r="O351" s="7" t="s">
        <v>32</v>
      </c>
      <c r="Q351" s="65">
        <f t="shared" si="69"/>
        <v>45</v>
      </c>
      <c r="R351" s="36">
        <f t="shared" si="70"/>
        <v>45</v>
      </c>
      <c r="S351" s="36">
        <f t="shared" si="71"/>
        <v>45</v>
      </c>
      <c r="T351" s="36">
        <f t="shared" si="72"/>
        <v>45</v>
      </c>
      <c r="U351" s="36">
        <f t="shared" si="80"/>
        <v>388.24410428236092</v>
      </c>
      <c r="V351" s="36">
        <f t="shared" si="73"/>
        <v>236.36125109773411</v>
      </c>
      <c r="W351" s="36">
        <f t="shared" si="74"/>
        <v>1043.1612510977341</v>
      </c>
      <c r="X351" s="36">
        <f t="shared" si="75"/>
        <v>622.2612510977342</v>
      </c>
      <c r="Y351" s="36">
        <f t="shared" si="76"/>
        <v>1636.6612510977343</v>
      </c>
      <c r="Z351" s="36">
        <f t="shared" si="77"/>
        <v>1154.461251097734</v>
      </c>
      <c r="AA351" s="36">
        <f t="shared" si="78"/>
        <v>47.07</v>
      </c>
      <c r="AB351" s="66">
        <f t="shared" si="79"/>
        <v>45</v>
      </c>
      <c r="AC351" s="28">
        <f t="shared" si="81"/>
        <v>5353.2203597710313</v>
      </c>
      <c r="AF351" s="28">
        <f>Q351-'2020 Metered Customers'!Q351</f>
        <v>7</v>
      </c>
      <c r="AG351" s="28">
        <f>R351-'2020 Metered Customers'!R351</f>
        <v>7</v>
      </c>
      <c r="AH351" s="28">
        <f>S351-'2020 Metered Customers'!S351</f>
        <v>7</v>
      </c>
      <c r="AI351" s="28">
        <f>T351-'2020 Metered Customers'!T351</f>
        <v>7</v>
      </c>
      <c r="AJ351" s="28">
        <f>U351-'2020 Metered Customers'!U351</f>
        <v>206.60210428236093</v>
      </c>
      <c r="AK351" s="28">
        <f>V351-'2020 Metered Customers'!V351</f>
        <v>111.31625109773412</v>
      </c>
      <c r="AL351" s="28">
        <f>W351-'2020 Metered Customers'!W351</f>
        <v>330.71435109773404</v>
      </c>
      <c r="AM351" s="28">
        <f>X351-'2020 Metered Customers'!X351</f>
        <v>222.54305109773418</v>
      </c>
      <c r="AN351" s="28">
        <f>Y351-'2020 Metered Customers'!Y351</f>
        <v>483.24385109773425</v>
      </c>
      <c r="AO351" s="28">
        <f>Z351-'2020 Metered Customers'!Z351</f>
        <v>359.31845109773406</v>
      </c>
      <c r="AP351" s="28">
        <f>AA351-'2020 Metered Customers'!AA351</f>
        <v>8.0579999999999998</v>
      </c>
      <c r="AQ351" s="28">
        <f>AB351-'2020 Metered Customers'!AB351</f>
        <v>7</v>
      </c>
    </row>
    <row r="352" spans="1:43" ht="15.4" x14ac:dyDescent="0.45">
      <c r="A352" s="4">
        <v>1</v>
      </c>
      <c r="B352" s="85">
        <v>710</v>
      </c>
      <c r="C352" s="91">
        <v>0</v>
      </c>
      <c r="D352" s="50" t="s">
        <v>32</v>
      </c>
      <c r="E352" s="5" t="s">
        <v>32</v>
      </c>
      <c r="F352" s="79" t="s">
        <v>32</v>
      </c>
      <c r="G352" s="5" t="s">
        <v>32</v>
      </c>
      <c r="H352" s="79">
        <v>7340</v>
      </c>
      <c r="I352" s="5">
        <v>16320</v>
      </c>
      <c r="J352" s="79">
        <v>6270</v>
      </c>
      <c r="K352" s="5">
        <v>1410</v>
      </c>
      <c r="L352" s="79">
        <v>30550</v>
      </c>
      <c r="M352" s="5">
        <v>49830</v>
      </c>
      <c r="N352" s="79">
        <v>24130</v>
      </c>
      <c r="O352" s="7" t="s">
        <v>32</v>
      </c>
      <c r="Q352" s="65">
        <f t="shared" si="69"/>
        <v>45</v>
      </c>
      <c r="R352" s="36">
        <f t="shared" si="70"/>
        <v>45</v>
      </c>
      <c r="S352" s="36">
        <f t="shared" si="71"/>
        <v>45</v>
      </c>
      <c r="T352" s="36">
        <f t="shared" si="72"/>
        <v>45</v>
      </c>
      <c r="U352" s="36">
        <f t="shared" si="80"/>
        <v>78.03</v>
      </c>
      <c r="V352" s="36">
        <f t="shared" si="73"/>
        <v>160.98687403279618</v>
      </c>
      <c r="W352" s="36">
        <f t="shared" si="74"/>
        <v>77.988368376470945</v>
      </c>
      <c r="X352" s="36">
        <f t="shared" si="75"/>
        <v>51.344999999999999</v>
      </c>
      <c r="Y352" s="36">
        <f t="shared" si="76"/>
        <v>300.36125109773411</v>
      </c>
      <c r="Z352" s="36">
        <f t="shared" si="77"/>
        <v>493.16125109773407</v>
      </c>
      <c r="AA352" s="36">
        <f t="shared" si="78"/>
        <v>236.16125109773412</v>
      </c>
      <c r="AB352" s="66">
        <f t="shared" si="79"/>
        <v>45</v>
      </c>
      <c r="AC352" s="28">
        <f t="shared" si="81"/>
        <v>1623.0339957024694</v>
      </c>
      <c r="AF352" s="28">
        <f>Q352-'2020 Metered Customers'!Q352</f>
        <v>7</v>
      </c>
      <c r="AG352" s="28">
        <f>R352-'2020 Metered Customers'!R352</f>
        <v>7</v>
      </c>
      <c r="AH352" s="28">
        <f>S352-'2020 Metered Customers'!S352</f>
        <v>7</v>
      </c>
      <c r="AI352" s="28">
        <f>T352-'2020 Metered Customers'!T352</f>
        <v>7</v>
      </c>
      <c r="AJ352" s="28">
        <f>U352-'2020 Metered Customers'!U352</f>
        <v>23.882000000000005</v>
      </c>
      <c r="AK352" s="28">
        <f>V352-'2020 Metered Customers'!V352</f>
        <v>69.610874032796175</v>
      </c>
      <c r="AL352" s="28">
        <f>W352-'2020 Metered Customers'!W352</f>
        <v>26.194368376470948</v>
      </c>
      <c r="AM352" s="28">
        <f>X352-'2020 Metered Customers'!X352</f>
        <v>10.243000000000002</v>
      </c>
      <c r="AN352" s="28">
        <f>Y352-'2020 Metered Customers'!Y352</f>
        <v>139.81475109773413</v>
      </c>
      <c r="AO352" s="28">
        <f>Z352-'2020 Metered Customers'!Z352</f>
        <v>189.36435109773413</v>
      </c>
      <c r="AP352" s="28">
        <f>AA352-'2020 Metered Customers'!AA352</f>
        <v>111.20225109773412</v>
      </c>
      <c r="AQ352" s="28">
        <f>AB352-'2020 Metered Customers'!AB352</f>
        <v>7</v>
      </c>
    </row>
    <row r="353" spans="1:43" ht="15.4" x14ac:dyDescent="0.45">
      <c r="A353" s="4">
        <v>1</v>
      </c>
      <c r="B353" s="85">
        <v>711</v>
      </c>
      <c r="C353" s="91">
        <v>0</v>
      </c>
      <c r="D353" s="50" t="s">
        <v>32</v>
      </c>
      <c r="E353" s="5" t="s">
        <v>32</v>
      </c>
      <c r="F353" s="79" t="s">
        <v>32</v>
      </c>
      <c r="G353" s="5" t="s">
        <v>32</v>
      </c>
      <c r="H353" s="79">
        <v>27220</v>
      </c>
      <c r="I353" s="5">
        <v>29050</v>
      </c>
      <c r="J353" s="79">
        <v>28540</v>
      </c>
      <c r="K353" s="5">
        <v>24570</v>
      </c>
      <c r="L353" s="79">
        <v>27790</v>
      </c>
      <c r="M353" s="5">
        <v>26620</v>
      </c>
      <c r="N353" s="79">
        <v>3620</v>
      </c>
      <c r="O353" s="7" t="s">
        <v>32</v>
      </c>
      <c r="Q353" s="65">
        <f t="shared" si="69"/>
        <v>45</v>
      </c>
      <c r="R353" s="36">
        <f t="shared" si="70"/>
        <v>45</v>
      </c>
      <c r="S353" s="36">
        <f t="shared" si="71"/>
        <v>45</v>
      </c>
      <c r="T353" s="36">
        <f t="shared" si="72"/>
        <v>45</v>
      </c>
      <c r="U353" s="36">
        <f t="shared" si="80"/>
        <v>175.8339982643823</v>
      </c>
      <c r="V353" s="36">
        <f t="shared" si="73"/>
        <v>285.36125109773411</v>
      </c>
      <c r="W353" s="36">
        <f t="shared" si="74"/>
        <v>280.26125109773409</v>
      </c>
      <c r="X353" s="36">
        <f t="shared" si="75"/>
        <v>240.5612510977341</v>
      </c>
      <c r="Y353" s="36">
        <f t="shared" si="76"/>
        <v>272.76125109773409</v>
      </c>
      <c r="Z353" s="36">
        <f t="shared" si="77"/>
        <v>261.0612510977341</v>
      </c>
      <c r="AA353" s="36">
        <f t="shared" si="78"/>
        <v>61.29</v>
      </c>
      <c r="AB353" s="66">
        <f t="shared" si="79"/>
        <v>45</v>
      </c>
      <c r="AC353" s="28">
        <f t="shared" si="81"/>
        <v>1802.130253753053</v>
      </c>
      <c r="AF353" s="28">
        <f>Q353-'2020 Metered Customers'!Q353</f>
        <v>7</v>
      </c>
      <c r="AG353" s="28">
        <f>R353-'2020 Metered Customers'!R353</f>
        <v>7</v>
      </c>
      <c r="AH353" s="28">
        <f>S353-'2020 Metered Customers'!S353</f>
        <v>7</v>
      </c>
      <c r="AI353" s="28">
        <f>T353-'2020 Metered Customers'!T353</f>
        <v>7</v>
      </c>
      <c r="AJ353" s="28">
        <f>U353-'2020 Metered Customers'!U353</f>
        <v>77.949998264382302</v>
      </c>
      <c r="AK353" s="28">
        <f>V353-'2020 Metered Customers'!V353</f>
        <v>135.95975109773411</v>
      </c>
      <c r="AL353" s="28">
        <f>W353-'2020 Metered Customers'!W353</f>
        <v>134.64905109773409</v>
      </c>
      <c r="AM353" s="28">
        <f>X353-'2020 Metered Customers'!X353</f>
        <v>113.7102510977341</v>
      </c>
      <c r="AN353" s="28">
        <f>Y353-'2020 Metered Customers'!Y353</f>
        <v>132.06425109773409</v>
      </c>
      <c r="AO353" s="28">
        <f>Z353-'2020 Metered Customers'!Z353</f>
        <v>125.3952510977341</v>
      </c>
      <c r="AP353" s="28">
        <f>AA353-'2020 Metered Customers'!AA353</f>
        <v>15.326000000000001</v>
      </c>
      <c r="AQ353" s="28">
        <f>AB353-'2020 Metered Customers'!AB353</f>
        <v>7</v>
      </c>
    </row>
    <row r="354" spans="1:43" ht="15.4" x14ac:dyDescent="0.45">
      <c r="A354" s="4">
        <v>1</v>
      </c>
      <c r="B354" s="85">
        <v>712</v>
      </c>
      <c r="C354" s="91">
        <v>0</v>
      </c>
      <c r="D354" s="50" t="s">
        <v>32</v>
      </c>
      <c r="E354" s="5" t="s">
        <v>32</v>
      </c>
      <c r="F354" s="79" t="s">
        <v>32</v>
      </c>
      <c r="G354" s="5" t="s">
        <v>32</v>
      </c>
      <c r="H354" s="79">
        <v>58600</v>
      </c>
      <c r="I354" s="5">
        <v>9910</v>
      </c>
      <c r="J354" s="79">
        <v>11670</v>
      </c>
      <c r="K354" s="5">
        <v>11320</v>
      </c>
      <c r="L354" s="79">
        <v>17050</v>
      </c>
      <c r="M354" s="5">
        <v>16100</v>
      </c>
      <c r="N354" s="79">
        <v>12500</v>
      </c>
      <c r="O354" s="7" t="s">
        <v>32</v>
      </c>
      <c r="Q354" s="65">
        <f t="shared" si="69"/>
        <v>45</v>
      </c>
      <c r="R354" s="36">
        <f t="shared" si="70"/>
        <v>45</v>
      </c>
      <c r="S354" s="36">
        <f t="shared" si="71"/>
        <v>45</v>
      </c>
      <c r="T354" s="36">
        <f t="shared" si="72"/>
        <v>45</v>
      </c>
      <c r="U354" s="36">
        <f t="shared" si="80"/>
        <v>434.98754129875897</v>
      </c>
      <c r="V354" s="36">
        <f t="shared" si="73"/>
        <v>108.04951868383651</v>
      </c>
      <c r="W354" s="36">
        <f t="shared" si="74"/>
        <v>122.58458037091435</v>
      </c>
      <c r="X354" s="36">
        <f t="shared" si="75"/>
        <v>119.69408514905228</v>
      </c>
      <c r="Y354" s="36">
        <f t="shared" si="76"/>
        <v>167.0156212098228</v>
      </c>
      <c r="Z354" s="36">
        <f t="shared" si="77"/>
        <v>159.16999132191143</v>
      </c>
      <c r="AA354" s="36">
        <f t="shared" si="78"/>
        <v>129.43918332561583</v>
      </c>
      <c r="AB354" s="66">
        <f t="shared" si="79"/>
        <v>45</v>
      </c>
      <c r="AC354" s="28">
        <f t="shared" si="81"/>
        <v>1465.9405213599121</v>
      </c>
      <c r="AF354" s="28">
        <f>Q354-'2020 Metered Customers'!Q354</f>
        <v>7</v>
      </c>
      <c r="AG354" s="28">
        <f>R354-'2020 Metered Customers'!R354</f>
        <v>7</v>
      </c>
      <c r="AH354" s="28">
        <f>S354-'2020 Metered Customers'!S354</f>
        <v>7</v>
      </c>
      <c r="AI354" s="28">
        <f>T354-'2020 Metered Customers'!T354</f>
        <v>7</v>
      </c>
      <c r="AJ354" s="28">
        <f>U354-'2020 Metered Customers'!U354</f>
        <v>229.00754129875895</v>
      </c>
      <c r="AK354" s="28">
        <f>V354-'2020 Metered Customers'!V354</f>
        <v>44.236518683836508</v>
      </c>
      <c r="AL354" s="28">
        <f>W354-'2020 Metered Customers'!W354</f>
        <v>51.203580370914352</v>
      </c>
      <c r="AM354" s="28">
        <f>X354-'2020 Metered Customers'!X354</f>
        <v>49.81808514905228</v>
      </c>
      <c r="AN354" s="28">
        <f>Y354-'2020 Metered Customers'!Y354</f>
        <v>72.500621209822796</v>
      </c>
      <c r="AO354" s="28">
        <f>Z354-'2020 Metered Customers'!Z354</f>
        <v>68.739991321911418</v>
      </c>
      <c r="AP354" s="28">
        <f>AA354-'2020 Metered Customers'!AA354</f>
        <v>54.489183325615826</v>
      </c>
      <c r="AQ354" s="28">
        <f>AB354-'2020 Metered Customers'!AB354</f>
        <v>7</v>
      </c>
    </row>
    <row r="355" spans="1:43" ht="15.4" x14ac:dyDescent="0.45">
      <c r="A355" s="4">
        <v>1</v>
      </c>
      <c r="B355" s="85">
        <v>713</v>
      </c>
      <c r="C355" s="91">
        <v>0</v>
      </c>
      <c r="D355" s="50" t="s">
        <v>32</v>
      </c>
      <c r="E355" s="5" t="s">
        <v>32</v>
      </c>
      <c r="F355" s="79" t="s">
        <v>32</v>
      </c>
      <c r="G355" s="5" t="s">
        <v>32</v>
      </c>
      <c r="H355" s="79">
        <v>32930</v>
      </c>
      <c r="I355" s="5">
        <v>2060</v>
      </c>
      <c r="J355" s="79">
        <v>3500</v>
      </c>
      <c r="K355" s="5">
        <v>2490</v>
      </c>
      <c r="L355" s="79">
        <v>4350</v>
      </c>
      <c r="M355" s="5">
        <v>2670</v>
      </c>
      <c r="N355" s="79">
        <v>3140</v>
      </c>
      <c r="O355" s="7" t="s">
        <v>32</v>
      </c>
      <c r="Q355" s="65">
        <f t="shared" si="69"/>
        <v>45</v>
      </c>
      <c r="R355" s="36">
        <f t="shared" si="70"/>
        <v>45</v>
      </c>
      <c r="S355" s="36">
        <f t="shared" si="71"/>
        <v>45</v>
      </c>
      <c r="T355" s="36">
        <f t="shared" si="72"/>
        <v>45</v>
      </c>
      <c r="U355" s="36">
        <f t="shared" si="80"/>
        <v>222.99036316961781</v>
      </c>
      <c r="V355" s="36">
        <f t="shared" si="73"/>
        <v>54.269999999999996</v>
      </c>
      <c r="W355" s="36">
        <f t="shared" si="74"/>
        <v>60.75</v>
      </c>
      <c r="X355" s="36">
        <f t="shared" si="75"/>
        <v>56.204999999999998</v>
      </c>
      <c r="Y355" s="36">
        <f t="shared" si="76"/>
        <v>64.575000000000003</v>
      </c>
      <c r="Z355" s="36">
        <f t="shared" si="77"/>
        <v>57.015000000000001</v>
      </c>
      <c r="AA355" s="36">
        <f t="shared" si="78"/>
        <v>59.13</v>
      </c>
      <c r="AB355" s="66">
        <f t="shared" si="79"/>
        <v>45</v>
      </c>
      <c r="AC355" s="28">
        <f t="shared" si="81"/>
        <v>799.93536316961786</v>
      </c>
      <c r="AF355" s="28">
        <f>Q355-'2020 Metered Customers'!Q355</f>
        <v>7</v>
      </c>
      <c r="AG355" s="28">
        <f>R355-'2020 Metered Customers'!R355</f>
        <v>7</v>
      </c>
      <c r="AH355" s="28">
        <f>S355-'2020 Metered Customers'!S355</f>
        <v>7</v>
      </c>
      <c r="AI355" s="28">
        <f>T355-'2020 Metered Customers'!T355</f>
        <v>7</v>
      </c>
      <c r="AJ355" s="28">
        <f>U355-'2020 Metered Customers'!U355</f>
        <v>112.5443631696178</v>
      </c>
      <c r="AK355" s="28">
        <f>V355-'2020 Metered Customers'!V355</f>
        <v>11.737999999999992</v>
      </c>
      <c r="AL355" s="28">
        <f>W355-'2020 Metered Customers'!W355</f>
        <v>15.049999999999997</v>
      </c>
      <c r="AM355" s="28">
        <f>X355-'2020 Metered Customers'!X355</f>
        <v>12.726999999999997</v>
      </c>
      <c r="AN355" s="28">
        <f>Y355-'2020 Metered Customers'!Y355</f>
        <v>17.005000000000003</v>
      </c>
      <c r="AO355" s="28">
        <f>Z355-'2020 Metered Customers'!Z355</f>
        <v>13.140999999999998</v>
      </c>
      <c r="AP355" s="28">
        <f>AA355-'2020 Metered Customers'!AA355</f>
        <v>14.222000000000001</v>
      </c>
      <c r="AQ355" s="28">
        <f>AB355-'2020 Metered Customers'!AB355</f>
        <v>7</v>
      </c>
    </row>
    <row r="356" spans="1:43" ht="15.4" x14ac:dyDescent="0.45">
      <c r="A356" s="4">
        <v>1</v>
      </c>
      <c r="B356" s="86">
        <v>714</v>
      </c>
      <c r="C356" s="91">
        <v>0</v>
      </c>
      <c r="D356" s="50" t="s">
        <v>32</v>
      </c>
      <c r="E356" s="5" t="s">
        <v>32</v>
      </c>
      <c r="F356" s="35" t="s">
        <v>32</v>
      </c>
      <c r="G356" s="5" t="s">
        <v>32</v>
      </c>
      <c r="H356" s="35">
        <v>15520</v>
      </c>
      <c r="I356" s="5">
        <v>24010</v>
      </c>
      <c r="J356" s="35">
        <v>27430</v>
      </c>
      <c r="K356" s="5">
        <v>16410</v>
      </c>
      <c r="L356" s="58">
        <v>47470</v>
      </c>
      <c r="M356" s="5">
        <v>32420</v>
      </c>
      <c r="N356" s="35">
        <v>8640</v>
      </c>
      <c r="O356" s="7" t="s">
        <v>32</v>
      </c>
      <c r="Q356" s="65">
        <f t="shared" si="69"/>
        <v>45</v>
      </c>
      <c r="R356" s="36">
        <f t="shared" si="70"/>
        <v>45</v>
      </c>
      <c r="S356" s="36">
        <f t="shared" si="71"/>
        <v>45</v>
      </c>
      <c r="T356" s="36">
        <f t="shared" si="72"/>
        <v>45</v>
      </c>
      <c r="U356" s="36">
        <f t="shared" si="80"/>
        <v>114.84</v>
      </c>
      <c r="V356" s="36">
        <f t="shared" si="73"/>
        <v>234.96125109773411</v>
      </c>
      <c r="W356" s="36">
        <f t="shared" si="74"/>
        <v>269.16125109773412</v>
      </c>
      <c r="X356" s="36">
        <f t="shared" si="75"/>
        <v>161.73014423270357</v>
      </c>
      <c r="Y356" s="36">
        <f t="shared" si="76"/>
        <v>469.5612510977341</v>
      </c>
      <c r="Z356" s="36">
        <f t="shared" si="77"/>
        <v>319.0612510977341</v>
      </c>
      <c r="AA356" s="36">
        <f t="shared" si="78"/>
        <v>97.561150307365551</v>
      </c>
      <c r="AB356" s="66">
        <f t="shared" si="79"/>
        <v>45</v>
      </c>
      <c r="AC356" s="28">
        <f t="shared" si="81"/>
        <v>1891.8762989310055</v>
      </c>
      <c r="AF356" s="28">
        <f>Q356-'2020 Metered Customers'!Q356</f>
        <v>7</v>
      </c>
      <c r="AG356" s="28">
        <f>R356-'2020 Metered Customers'!R356</f>
        <v>7</v>
      </c>
      <c r="AH356" s="28">
        <f>S356-'2020 Metered Customers'!S356</f>
        <v>7</v>
      </c>
      <c r="AI356" s="28">
        <f>T356-'2020 Metered Customers'!T356</f>
        <v>7</v>
      </c>
      <c r="AJ356" s="28">
        <f>U356-'2020 Metered Customers'!U356</f>
        <v>42.695999999999998</v>
      </c>
      <c r="AK356" s="28">
        <f>V356-'2020 Metered Customers'!V356</f>
        <v>110.51825109773409</v>
      </c>
      <c r="AL356" s="28">
        <f>W356-'2020 Metered Customers'!W356</f>
        <v>130.01225109773412</v>
      </c>
      <c r="AM356" s="28">
        <f>X356-'2020 Metered Customers'!X356</f>
        <v>69.967144232703561</v>
      </c>
      <c r="AN356" s="28">
        <f>Y356-'2020 Metered Customers'!Y356</f>
        <v>183.29915109773412</v>
      </c>
      <c r="AO356" s="28">
        <f>Z356-'2020 Metered Customers'!Z356</f>
        <v>144.62065109773411</v>
      </c>
      <c r="AP356" s="28">
        <f>AA356-'2020 Metered Customers'!AA356</f>
        <v>39.209150307365547</v>
      </c>
      <c r="AQ356" s="28">
        <f>AB356-'2020 Metered Customers'!AB356</f>
        <v>7</v>
      </c>
    </row>
    <row r="357" spans="1:43" ht="15.4" x14ac:dyDescent="0.45">
      <c r="A357" s="4">
        <v>1</v>
      </c>
      <c r="B357" s="87">
        <v>715</v>
      </c>
      <c r="C357" s="91">
        <v>0</v>
      </c>
      <c r="D357" s="50" t="s">
        <v>32</v>
      </c>
      <c r="E357" s="5" t="s">
        <v>32</v>
      </c>
      <c r="F357" s="5" t="s">
        <v>32</v>
      </c>
      <c r="G357" s="5" t="s">
        <v>32</v>
      </c>
      <c r="H357" s="5">
        <v>770</v>
      </c>
      <c r="I357" s="5">
        <v>19958</v>
      </c>
      <c r="J357" s="5">
        <v>15412</v>
      </c>
      <c r="K357" s="5">
        <v>15980</v>
      </c>
      <c r="L357" s="52">
        <v>28990</v>
      </c>
      <c r="M357" s="5">
        <v>28890</v>
      </c>
      <c r="N357" s="5">
        <v>18390</v>
      </c>
      <c r="O357" s="7" t="s">
        <v>32</v>
      </c>
      <c r="Q357" s="65">
        <f t="shared" si="69"/>
        <v>45</v>
      </c>
      <c r="R357" s="36">
        <f t="shared" si="70"/>
        <v>45</v>
      </c>
      <c r="S357" s="36">
        <f t="shared" si="71"/>
        <v>45</v>
      </c>
      <c r="T357" s="36">
        <f t="shared" si="72"/>
        <v>45</v>
      </c>
      <c r="U357" s="36">
        <f t="shared" si="80"/>
        <v>48.465000000000003</v>
      </c>
      <c r="V357" s="36">
        <f t="shared" si="73"/>
        <v>194.4412510977341</v>
      </c>
      <c r="W357" s="36">
        <f t="shared" si="74"/>
        <v>153.4881035715083</v>
      </c>
      <c r="X357" s="36">
        <f t="shared" si="75"/>
        <v>158.17896438870162</v>
      </c>
      <c r="Y357" s="36">
        <f t="shared" si="76"/>
        <v>284.76125109773409</v>
      </c>
      <c r="Z357" s="36">
        <f t="shared" si="77"/>
        <v>283.76125109773409</v>
      </c>
      <c r="AA357" s="36">
        <f t="shared" si="78"/>
        <v>178.76125109773412</v>
      </c>
      <c r="AB357" s="66">
        <f t="shared" si="79"/>
        <v>45</v>
      </c>
      <c r="AC357" s="28">
        <f t="shared" si="81"/>
        <v>1526.8570723511464</v>
      </c>
      <c r="AF357" s="28">
        <f>Q357-'2020 Metered Customers'!Q357</f>
        <v>7</v>
      </c>
      <c r="AG357" s="28">
        <f>R357-'2020 Metered Customers'!R357</f>
        <v>7</v>
      </c>
      <c r="AH357" s="28">
        <f>S357-'2020 Metered Customers'!S357</f>
        <v>7</v>
      </c>
      <c r="AI357" s="28">
        <f>T357-'2020 Metered Customers'!T357</f>
        <v>7</v>
      </c>
      <c r="AJ357" s="28">
        <f>U357-'2020 Metered Customers'!U357</f>
        <v>8.7710000000000008</v>
      </c>
      <c r="AK357" s="28">
        <f>V357-'2020 Metered Customers'!V357</f>
        <v>87.421851097734105</v>
      </c>
      <c r="AL357" s="28">
        <f>W357-'2020 Metered Customers'!W357</f>
        <v>66.016503571508309</v>
      </c>
      <c r="AM357" s="28">
        <f>X357-'2020 Metered Customers'!X357</f>
        <v>68.264964388701614</v>
      </c>
      <c r="AN357" s="28">
        <f>Y357-'2020 Metered Customers'!Y357</f>
        <v>135.80555109773408</v>
      </c>
      <c r="AO357" s="28">
        <f>Z357-'2020 Metered Customers'!Z357</f>
        <v>135.54855109773411</v>
      </c>
      <c r="AP357" s="28">
        <f>AA357-'2020 Metered Customers'!AA357</f>
        <v>78.484251097734116</v>
      </c>
      <c r="AQ357" s="28">
        <f>AB357-'2020 Metered Customers'!AB357</f>
        <v>7</v>
      </c>
    </row>
    <row r="358" spans="1:43" ht="15.4" x14ac:dyDescent="0.45">
      <c r="A358" s="4">
        <v>1</v>
      </c>
      <c r="B358" s="87">
        <v>716</v>
      </c>
      <c r="C358" s="91">
        <v>0</v>
      </c>
      <c r="D358" s="50" t="s">
        <v>32</v>
      </c>
      <c r="E358" s="5" t="s">
        <v>32</v>
      </c>
      <c r="F358" s="5" t="s">
        <v>32</v>
      </c>
      <c r="G358" s="5" t="s">
        <v>32</v>
      </c>
      <c r="H358" s="5">
        <v>18820</v>
      </c>
      <c r="I358" s="5">
        <v>3780</v>
      </c>
      <c r="J358" s="5">
        <v>6400</v>
      </c>
      <c r="K358" s="5">
        <v>5580</v>
      </c>
      <c r="L358" s="52">
        <v>6310</v>
      </c>
      <c r="M358" s="5">
        <v>4740</v>
      </c>
      <c r="N358" s="5">
        <v>3270</v>
      </c>
      <c r="O358" s="7" t="s">
        <v>32</v>
      </c>
      <c r="Q358" s="65">
        <f t="shared" si="69"/>
        <v>45</v>
      </c>
      <c r="R358" s="36">
        <f t="shared" si="70"/>
        <v>45</v>
      </c>
      <c r="S358" s="36">
        <f t="shared" si="71"/>
        <v>45</v>
      </c>
      <c r="T358" s="36">
        <f t="shared" si="72"/>
        <v>45</v>
      </c>
      <c r="U358" s="36">
        <f t="shared" si="80"/>
        <v>129.69</v>
      </c>
      <c r="V358" s="36">
        <f t="shared" si="73"/>
        <v>62.01</v>
      </c>
      <c r="W358" s="36">
        <f t="shared" si="74"/>
        <v>79.061980887448286</v>
      </c>
      <c r="X358" s="36">
        <f t="shared" si="75"/>
        <v>72.289963510514298</v>
      </c>
      <c r="Y358" s="36">
        <f t="shared" si="76"/>
        <v>78.3187106875409</v>
      </c>
      <c r="Z358" s="36">
        <f t="shared" si="77"/>
        <v>66.33</v>
      </c>
      <c r="AA358" s="36">
        <f t="shared" si="78"/>
        <v>59.715000000000003</v>
      </c>
      <c r="AB358" s="66">
        <f t="shared" si="79"/>
        <v>45</v>
      </c>
      <c r="AC358" s="28">
        <f t="shared" si="81"/>
        <v>772.41565508550354</v>
      </c>
      <c r="AF358" s="28">
        <f>Q358-'2020 Metered Customers'!Q358</f>
        <v>7</v>
      </c>
      <c r="AG358" s="28">
        <f>R358-'2020 Metered Customers'!R358</f>
        <v>7</v>
      </c>
      <c r="AH358" s="28">
        <f>S358-'2020 Metered Customers'!S358</f>
        <v>7</v>
      </c>
      <c r="AI358" s="28">
        <f>T358-'2020 Metered Customers'!T358</f>
        <v>7</v>
      </c>
      <c r="AJ358" s="28">
        <f>U358-'2020 Metered Customers'!U358</f>
        <v>50.286000000000001</v>
      </c>
      <c r="AK358" s="28">
        <f>V358-'2020 Metered Customers'!V358</f>
        <v>15.693999999999996</v>
      </c>
      <c r="AL358" s="28">
        <f>W358-'2020 Metered Customers'!W358</f>
        <v>26.981980887448287</v>
      </c>
      <c r="AM358" s="28">
        <f>X358-'2020 Metered Customers'!X358</f>
        <v>22.013963510514294</v>
      </c>
      <c r="AN358" s="28">
        <f>Y358-'2020 Metered Customers'!Y358</f>
        <v>26.436710687540902</v>
      </c>
      <c r="AO358" s="28">
        <f>Z358-'2020 Metered Customers'!Z358</f>
        <v>17.902000000000001</v>
      </c>
      <c r="AP358" s="28">
        <f>AA358-'2020 Metered Customers'!AA358</f>
        <v>14.521000000000001</v>
      </c>
      <c r="AQ358" s="28">
        <f>AB358-'2020 Metered Customers'!AB358</f>
        <v>7</v>
      </c>
    </row>
    <row r="359" spans="1:43" ht="15.4" x14ac:dyDescent="0.45">
      <c r="A359" s="4">
        <v>1</v>
      </c>
      <c r="B359" s="87">
        <v>717</v>
      </c>
      <c r="C359" s="91">
        <v>0</v>
      </c>
      <c r="D359" s="50" t="s">
        <v>32</v>
      </c>
      <c r="E359" s="5" t="s">
        <v>32</v>
      </c>
      <c r="F359" s="5" t="s">
        <v>32</v>
      </c>
      <c r="G359" s="5" t="s">
        <v>32</v>
      </c>
      <c r="H359" s="5">
        <v>29320</v>
      </c>
      <c r="I359" s="5">
        <v>2910</v>
      </c>
      <c r="J359" s="5">
        <v>6150</v>
      </c>
      <c r="K359" s="5">
        <v>4280</v>
      </c>
      <c r="L359" s="52">
        <v>5910</v>
      </c>
      <c r="M359" s="5">
        <v>4680</v>
      </c>
      <c r="N359" s="5">
        <v>5050</v>
      </c>
      <c r="O359" s="7" t="s">
        <v>32</v>
      </c>
      <c r="Q359" s="65">
        <f t="shared" si="69"/>
        <v>45</v>
      </c>
      <c r="R359" s="36">
        <f t="shared" si="70"/>
        <v>45</v>
      </c>
      <c r="S359" s="36">
        <f t="shared" si="71"/>
        <v>45</v>
      </c>
      <c r="T359" s="36">
        <f t="shared" si="72"/>
        <v>45</v>
      </c>
      <c r="U359" s="36">
        <f t="shared" si="80"/>
        <v>193.17696959555474</v>
      </c>
      <c r="V359" s="36">
        <f t="shared" si="73"/>
        <v>58.094999999999999</v>
      </c>
      <c r="W359" s="36">
        <f t="shared" si="74"/>
        <v>76.997341443261092</v>
      </c>
      <c r="X359" s="36">
        <f t="shared" si="75"/>
        <v>64.260000000000005</v>
      </c>
      <c r="Y359" s="36">
        <f t="shared" si="76"/>
        <v>75.015287576841388</v>
      </c>
      <c r="Z359" s="36">
        <f t="shared" si="77"/>
        <v>66.06</v>
      </c>
      <c r="AA359" s="36">
        <f t="shared" si="78"/>
        <v>67.912927888837444</v>
      </c>
      <c r="AB359" s="66">
        <f t="shared" si="79"/>
        <v>45</v>
      </c>
      <c r="AC359" s="28">
        <f t="shared" si="81"/>
        <v>826.51752650449475</v>
      </c>
      <c r="AF359" s="28">
        <f>Q359-'2020 Metered Customers'!Q359</f>
        <v>7</v>
      </c>
      <c r="AG359" s="28">
        <f>R359-'2020 Metered Customers'!R359</f>
        <v>7</v>
      </c>
      <c r="AH359" s="28">
        <f>S359-'2020 Metered Customers'!S359</f>
        <v>7</v>
      </c>
      <c r="AI359" s="28">
        <f>T359-'2020 Metered Customers'!T359</f>
        <v>7</v>
      </c>
      <c r="AJ359" s="28">
        <f>U359-'2020 Metered Customers'!U359</f>
        <v>90.672969595554733</v>
      </c>
      <c r="AK359" s="28">
        <f>V359-'2020 Metered Customers'!V359</f>
        <v>13.692999999999998</v>
      </c>
      <c r="AL359" s="28">
        <f>W359-'2020 Metered Customers'!W359</f>
        <v>25.467341443261091</v>
      </c>
      <c r="AM359" s="28">
        <f>X359-'2020 Metered Customers'!X359</f>
        <v>16.844000000000001</v>
      </c>
      <c r="AN359" s="28">
        <f>Y359-'2020 Metered Customers'!Y359</f>
        <v>24.013287576841385</v>
      </c>
      <c r="AO359" s="28">
        <f>Z359-'2020 Metered Customers'!Z359</f>
        <v>17.764000000000003</v>
      </c>
      <c r="AP359" s="28">
        <f>AA359-'2020 Metered Customers'!AA359</f>
        <v>18.802927888837445</v>
      </c>
      <c r="AQ359" s="28">
        <f>AB359-'2020 Metered Customers'!AB359</f>
        <v>7</v>
      </c>
    </row>
    <row r="360" spans="1:43" ht="15.4" x14ac:dyDescent="0.45">
      <c r="A360" s="4">
        <v>1</v>
      </c>
      <c r="B360" s="87">
        <v>718</v>
      </c>
      <c r="C360" s="91">
        <v>0</v>
      </c>
      <c r="D360" s="50" t="s">
        <v>32</v>
      </c>
      <c r="E360" s="5" t="s">
        <v>32</v>
      </c>
      <c r="F360" s="5" t="s">
        <v>32</v>
      </c>
      <c r="G360" s="5" t="s">
        <v>32</v>
      </c>
      <c r="H360" s="5">
        <v>3480</v>
      </c>
      <c r="I360" s="5">
        <v>11540</v>
      </c>
      <c r="J360" s="5">
        <v>6730</v>
      </c>
      <c r="K360" s="5">
        <v>13870</v>
      </c>
      <c r="L360" s="52">
        <v>14630</v>
      </c>
      <c r="M360" s="5">
        <v>10030</v>
      </c>
      <c r="N360" s="5">
        <v>5520</v>
      </c>
      <c r="O360" s="7" t="s">
        <v>32</v>
      </c>
      <c r="Q360" s="65">
        <f t="shared" si="69"/>
        <v>45</v>
      </c>
      <c r="R360" s="36">
        <f t="shared" si="70"/>
        <v>45</v>
      </c>
      <c r="S360" s="36">
        <f t="shared" si="71"/>
        <v>45</v>
      </c>
      <c r="T360" s="36">
        <f t="shared" si="72"/>
        <v>45</v>
      </c>
      <c r="U360" s="36">
        <f t="shared" si="80"/>
        <v>60.66</v>
      </c>
      <c r="V360" s="36">
        <f t="shared" si="73"/>
        <v>121.51096785993701</v>
      </c>
      <c r="W360" s="36">
        <f t="shared" si="74"/>
        <v>81.78730495377539</v>
      </c>
      <c r="X360" s="36">
        <f t="shared" si="75"/>
        <v>140.75340747976168</v>
      </c>
      <c r="Y360" s="36">
        <f t="shared" si="76"/>
        <v>147.02991139009075</v>
      </c>
      <c r="Z360" s="36">
        <f t="shared" si="77"/>
        <v>109.04054561704636</v>
      </c>
      <c r="AA360" s="36">
        <f t="shared" si="78"/>
        <v>71.794450043909364</v>
      </c>
      <c r="AB360" s="66">
        <f t="shared" si="79"/>
        <v>45</v>
      </c>
      <c r="AC360" s="28">
        <f t="shared" si="81"/>
        <v>957.57658734452059</v>
      </c>
      <c r="AF360" s="28">
        <f>Q360-'2020 Metered Customers'!Q360</f>
        <v>7</v>
      </c>
      <c r="AG360" s="28">
        <f>R360-'2020 Metered Customers'!R360</f>
        <v>7</v>
      </c>
      <c r="AH360" s="28">
        <f>S360-'2020 Metered Customers'!S360</f>
        <v>7</v>
      </c>
      <c r="AI360" s="28">
        <f>T360-'2020 Metered Customers'!T360</f>
        <v>7</v>
      </c>
      <c r="AJ360" s="28">
        <f>U360-'2020 Metered Customers'!U360</f>
        <v>15.003999999999998</v>
      </c>
      <c r="AK360" s="28">
        <f>V360-'2020 Metered Customers'!V360</f>
        <v>50.688967859937009</v>
      </c>
      <c r="AL360" s="28">
        <f>W360-'2020 Metered Customers'!W360</f>
        <v>28.981304953775386</v>
      </c>
      <c r="AM360" s="28">
        <f>X360-'2020 Metered Customers'!X360</f>
        <v>59.912407479761669</v>
      </c>
      <c r="AN360" s="28">
        <f>Y360-'2020 Metered Customers'!Y360</f>
        <v>62.920911390090751</v>
      </c>
      <c r="AO360" s="28">
        <f>Z360-'2020 Metered Customers'!Z360</f>
        <v>44.711545617046355</v>
      </c>
      <c r="AP360" s="28">
        <f>AA360-'2020 Metered Customers'!AA360</f>
        <v>21.650450043909366</v>
      </c>
      <c r="AQ360" s="28">
        <f>AB360-'2020 Metered Customers'!AB360</f>
        <v>7</v>
      </c>
    </row>
    <row r="361" spans="1:43" ht="15.4" x14ac:dyDescent="0.45">
      <c r="A361" s="4">
        <v>1</v>
      </c>
      <c r="B361" s="87">
        <v>719</v>
      </c>
      <c r="C361" s="91">
        <v>0</v>
      </c>
      <c r="D361" s="50" t="s">
        <v>32</v>
      </c>
      <c r="E361" s="5" t="s">
        <v>32</v>
      </c>
      <c r="F361" s="5" t="s">
        <v>32</v>
      </c>
      <c r="G361" s="5" t="s">
        <v>32</v>
      </c>
      <c r="H361" s="5">
        <v>4100</v>
      </c>
      <c r="I361" s="5">
        <v>8530</v>
      </c>
      <c r="J361" s="5">
        <v>5380</v>
      </c>
      <c r="K361" s="5">
        <v>8940</v>
      </c>
      <c r="L361" s="52">
        <v>10210</v>
      </c>
      <c r="M361" s="5">
        <v>8450</v>
      </c>
      <c r="N361" s="5">
        <v>7220</v>
      </c>
      <c r="O361" s="7" t="s">
        <v>32</v>
      </c>
      <c r="Q361" s="65">
        <f t="shared" si="69"/>
        <v>45</v>
      </c>
      <c r="R361" s="36">
        <f t="shared" si="70"/>
        <v>45</v>
      </c>
      <c r="S361" s="36">
        <f t="shared" si="71"/>
        <v>45</v>
      </c>
      <c r="T361" s="36">
        <f t="shared" si="72"/>
        <v>45</v>
      </c>
      <c r="U361" s="36">
        <f t="shared" si="80"/>
        <v>63.45</v>
      </c>
      <c r="V361" s="36">
        <f t="shared" si="73"/>
        <v>96.652708951923188</v>
      </c>
      <c r="W361" s="36">
        <f t="shared" si="74"/>
        <v>70.638251955164534</v>
      </c>
      <c r="X361" s="36">
        <f t="shared" si="75"/>
        <v>100.03871764039019</v>
      </c>
      <c r="Y361" s="36">
        <f t="shared" si="76"/>
        <v>110.52708601686115</v>
      </c>
      <c r="Z361" s="36">
        <f t="shared" si="77"/>
        <v>95.992024329783291</v>
      </c>
      <c r="AA361" s="36">
        <f t="shared" si="78"/>
        <v>85.833998264382288</v>
      </c>
      <c r="AB361" s="66">
        <f t="shared" si="79"/>
        <v>45</v>
      </c>
      <c r="AC361" s="28">
        <f t="shared" si="81"/>
        <v>848.1327871585047</v>
      </c>
      <c r="AF361" s="28">
        <f>Q361-'2020 Metered Customers'!Q361</f>
        <v>7</v>
      </c>
      <c r="AG361" s="28">
        <f>R361-'2020 Metered Customers'!R361</f>
        <v>7</v>
      </c>
      <c r="AH361" s="28">
        <f>S361-'2020 Metered Customers'!S361</f>
        <v>7</v>
      </c>
      <c r="AI361" s="28">
        <f>T361-'2020 Metered Customers'!T361</f>
        <v>7</v>
      </c>
      <c r="AJ361" s="28">
        <f>U361-'2020 Metered Customers'!U361</f>
        <v>16.430000000000007</v>
      </c>
      <c r="AK361" s="28">
        <f>V361-'2020 Metered Customers'!V361</f>
        <v>38.773708951923183</v>
      </c>
      <c r="AL361" s="28">
        <f>W361-'2020 Metered Customers'!W361</f>
        <v>20.802251955164536</v>
      </c>
      <c r="AM361" s="28">
        <f>X361-'2020 Metered Customers'!X361</f>
        <v>40.396717640390186</v>
      </c>
      <c r="AN361" s="28">
        <f>Y361-'2020 Metered Customers'!Y361</f>
        <v>45.424086016861139</v>
      </c>
      <c r="AO361" s="28">
        <f>Z361-'2020 Metered Customers'!Z361</f>
        <v>38.457024329783287</v>
      </c>
      <c r="AP361" s="28">
        <f>AA361-'2020 Metered Customers'!AA361</f>
        <v>31.949998264382288</v>
      </c>
      <c r="AQ361" s="28">
        <f>AB361-'2020 Metered Customers'!AB361</f>
        <v>7</v>
      </c>
    </row>
    <row r="362" spans="1:43" ht="15.4" x14ac:dyDescent="0.45">
      <c r="A362" s="4">
        <v>1</v>
      </c>
      <c r="B362" s="87">
        <v>720</v>
      </c>
      <c r="C362" s="91">
        <v>0</v>
      </c>
      <c r="D362" s="50" t="s">
        <v>32</v>
      </c>
      <c r="E362" s="5" t="s">
        <v>32</v>
      </c>
      <c r="F362" s="5" t="s">
        <v>32</v>
      </c>
      <c r="G362" s="5" t="s">
        <v>32</v>
      </c>
      <c r="H362" s="5">
        <v>26800</v>
      </c>
      <c r="I362" s="5">
        <v>18540</v>
      </c>
      <c r="J362" s="5">
        <v>5130</v>
      </c>
      <c r="K362" s="5">
        <v>10250</v>
      </c>
      <c r="L362" s="52">
        <v>18080</v>
      </c>
      <c r="M362" s="5">
        <v>11390</v>
      </c>
      <c r="N362" s="5">
        <v>7410</v>
      </c>
      <c r="O362" s="7" t="s">
        <v>32</v>
      </c>
      <c r="Q362" s="65">
        <f t="shared" si="69"/>
        <v>45</v>
      </c>
      <c r="R362" s="36">
        <f t="shared" si="70"/>
        <v>45</v>
      </c>
      <c r="S362" s="36">
        <f t="shared" si="71"/>
        <v>45</v>
      </c>
      <c r="T362" s="36">
        <f t="shared" si="72"/>
        <v>45</v>
      </c>
      <c r="U362" s="36">
        <f t="shared" si="80"/>
        <v>172.3654039981478</v>
      </c>
      <c r="V362" s="36">
        <f t="shared" si="73"/>
        <v>180.26125109773412</v>
      </c>
      <c r="W362" s="36">
        <f t="shared" si="74"/>
        <v>68.573612510977341</v>
      </c>
      <c r="X362" s="36">
        <f t="shared" si="75"/>
        <v>110.85742832793109</v>
      </c>
      <c r="Y362" s="36">
        <f t="shared" si="76"/>
        <v>175.66125109773412</v>
      </c>
      <c r="Z362" s="36">
        <f t="shared" si="77"/>
        <v>120.27218419342469</v>
      </c>
      <c r="AA362" s="36">
        <f t="shared" si="78"/>
        <v>87.403124241964562</v>
      </c>
      <c r="AB362" s="66">
        <f t="shared" si="79"/>
        <v>45</v>
      </c>
      <c r="AC362" s="28">
        <f t="shared" si="81"/>
        <v>1140.3942554679138</v>
      </c>
      <c r="AF362" s="28">
        <f>Q362-'2020 Metered Customers'!Q362</f>
        <v>7</v>
      </c>
      <c r="AG362" s="28">
        <f>R362-'2020 Metered Customers'!R362</f>
        <v>7</v>
      </c>
      <c r="AH362" s="28">
        <f>S362-'2020 Metered Customers'!S362</f>
        <v>7</v>
      </c>
      <c r="AI362" s="28">
        <f>T362-'2020 Metered Customers'!T362</f>
        <v>7</v>
      </c>
      <c r="AJ362" s="28">
        <f>U362-'2020 Metered Customers'!U362</f>
        <v>75.40540399814779</v>
      </c>
      <c r="AK362" s="28">
        <f>V362-'2020 Metered Customers'!V362</f>
        <v>79.33925109773412</v>
      </c>
      <c r="AL362" s="28">
        <f>W362-'2020 Metered Customers'!W362</f>
        <v>19.28761251097734</v>
      </c>
      <c r="AM362" s="28">
        <f>X362-'2020 Metered Customers'!X362</f>
        <v>45.582428327931083</v>
      </c>
      <c r="AN362" s="28">
        <f>Y362-'2020 Metered Customers'!Y362</f>
        <v>76.71725109773412</v>
      </c>
      <c r="AO362" s="28">
        <f>Z362-'2020 Metered Customers'!Z362</f>
        <v>50.095184193424686</v>
      </c>
      <c r="AP362" s="28">
        <f>AA362-'2020 Metered Customers'!AA362</f>
        <v>33.101124241964555</v>
      </c>
      <c r="AQ362" s="28">
        <f>AB362-'2020 Metered Customers'!AB362</f>
        <v>7</v>
      </c>
    </row>
    <row r="363" spans="1:43" ht="15.4" x14ac:dyDescent="0.45">
      <c r="A363" s="4">
        <v>1</v>
      </c>
      <c r="B363" s="87">
        <v>721</v>
      </c>
      <c r="C363" s="91">
        <v>0</v>
      </c>
      <c r="D363" s="50" t="s">
        <v>32</v>
      </c>
      <c r="E363" s="5" t="s">
        <v>32</v>
      </c>
      <c r="F363" s="5" t="s">
        <v>32</v>
      </c>
      <c r="G363" s="5" t="s">
        <v>32</v>
      </c>
      <c r="H363" s="5">
        <v>1800</v>
      </c>
      <c r="I363" s="5">
        <v>540</v>
      </c>
      <c r="J363" s="5">
        <v>840</v>
      </c>
      <c r="K363" s="5">
        <v>490</v>
      </c>
      <c r="L363" s="52">
        <v>2550</v>
      </c>
      <c r="M363" s="5">
        <v>5470</v>
      </c>
      <c r="N363" s="5">
        <v>380</v>
      </c>
      <c r="O363" s="7" t="s">
        <v>32</v>
      </c>
      <c r="Q363" s="65">
        <f t="shared" si="69"/>
        <v>45</v>
      </c>
      <c r="R363" s="36">
        <f t="shared" si="70"/>
        <v>45</v>
      </c>
      <c r="S363" s="36">
        <f t="shared" si="71"/>
        <v>45</v>
      </c>
      <c r="T363" s="36">
        <f t="shared" si="72"/>
        <v>45</v>
      </c>
      <c r="U363" s="36">
        <f t="shared" si="80"/>
        <v>53.1</v>
      </c>
      <c r="V363" s="36">
        <f t="shared" si="73"/>
        <v>47.43</v>
      </c>
      <c r="W363" s="36">
        <f t="shared" si="74"/>
        <v>48.78</v>
      </c>
      <c r="X363" s="36">
        <f t="shared" si="75"/>
        <v>47.204999999999998</v>
      </c>
      <c r="Y363" s="36">
        <f t="shared" si="76"/>
        <v>56.475000000000001</v>
      </c>
      <c r="Z363" s="36">
        <f t="shared" si="77"/>
        <v>71.38152215507192</v>
      </c>
      <c r="AA363" s="36">
        <f t="shared" si="78"/>
        <v>46.71</v>
      </c>
      <c r="AB363" s="66">
        <f t="shared" si="79"/>
        <v>45</v>
      </c>
      <c r="AC363" s="28">
        <f t="shared" si="81"/>
        <v>596.08152215507187</v>
      </c>
      <c r="AF363" s="28">
        <f>Q363-'2020 Metered Customers'!Q363</f>
        <v>7</v>
      </c>
      <c r="AG363" s="28">
        <f>R363-'2020 Metered Customers'!R363</f>
        <v>7</v>
      </c>
      <c r="AH363" s="28">
        <f>S363-'2020 Metered Customers'!S363</f>
        <v>7</v>
      </c>
      <c r="AI363" s="28">
        <f>T363-'2020 Metered Customers'!T363</f>
        <v>7</v>
      </c>
      <c r="AJ363" s="28">
        <f>U363-'2020 Metered Customers'!U363</f>
        <v>11.14</v>
      </c>
      <c r="AK363" s="28">
        <f>V363-'2020 Metered Customers'!V363</f>
        <v>8.2419999999999973</v>
      </c>
      <c r="AL363" s="28">
        <f>W363-'2020 Metered Customers'!W363</f>
        <v>8.9320000000000022</v>
      </c>
      <c r="AM363" s="28">
        <f>X363-'2020 Metered Customers'!X363</f>
        <v>8.1269999999999953</v>
      </c>
      <c r="AN363" s="28">
        <f>Y363-'2020 Metered Customers'!Y363</f>
        <v>12.865000000000002</v>
      </c>
      <c r="AO363" s="28">
        <f>Z363-'2020 Metered Customers'!Z363</f>
        <v>21.347522155071921</v>
      </c>
      <c r="AP363" s="28">
        <f>AA363-'2020 Metered Customers'!AA363</f>
        <v>7.8740000000000023</v>
      </c>
      <c r="AQ363" s="28">
        <f>AB363-'2020 Metered Customers'!AB363</f>
        <v>7</v>
      </c>
    </row>
    <row r="364" spans="1:43" ht="15.4" x14ac:dyDescent="0.45">
      <c r="A364" s="4">
        <v>1</v>
      </c>
      <c r="B364" s="87">
        <v>722</v>
      </c>
      <c r="C364" s="91">
        <v>0</v>
      </c>
      <c r="D364" s="50" t="s">
        <v>32</v>
      </c>
      <c r="E364" s="5" t="s">
        <v>32</v>
      </c>
      <c r="F364" s="5" t="s">
        <v>32</v>
      </c>
      <c r="G364" s="5" t="s">
        <v>32</v>
      </c>
      <c r="H364" s="5">
        <v>11110</v>
      </c>
      <c r="I364" s="5">
        <v>7160</v>
      </c>
      <c r="J364" s="5">
        <v>4290</v>
      </c>
      <c r="K364" s="5">
        <v>2570</v>
      </c>
      <c r="L364" s="52">
        <v>3530</v>
      </c>
      <c r="M364" s="5">
        <v>3380</v>
      </c>
      <c r="N364" s="5">
        <v>2160</v>
      </c>
      <c r="O364" s="7" t="s">
        <v>32</v>
      </c>
      <c r="Q364" s="65">
        <f t="shared" si="69"/>
        <v>45</v>
      </c>
      <c r="R364" s="36">
        <f t="shared" si="70"/>
        <v>45</v>
      </c>
      <c r="S364" s="36">
        <f t="shared" si="71"/>
        <v>45</v>
      </c>
      <c r="T364" s="36">
        <f t="shared" si="72"/>
        <v>45</v>
      </c>
      <c r="U364" s="36">
        <f t="shared" si="80"/>
        <v>94.995000000000005</v>
      </c>
      <c r="V364" s="36">
        <f t="shared" si="73"/>
        <v>85.338484797777369</v>
      </c>
      <c r="W364" s="36">
        <f t="shared" si="74"/>
        <v>64.305000000000007</v>
      </c>
      <c r="X364" s="36">
        <f t="shared" si="75"/>
        <v>56.564999999999998</v>
      </c>
      <c r="Y364" s="36">
        <f t="shared" si="76"/>
        <v>60.884999999999998</v>
      </c>
      <c r="Z364" s="36">
        <f t="shared" si="77"/>
        <v>60.21</v>
      </c>
      <c r="AA364" s="36">
        <f t="shared" si="78"/>
        <v>54.72</v>
      </c>
      <c r="AB364" s="66">
        <f t="shared" si="79"/>
        <v>45</v>
      </c>
      <c r="AC364" s="28">
        <f t="shared" si="81"/>
        <v>702.01848479777743</v>
      </c>
      <c r="AF364" s="28">
        <f>Q364-'2020 Metered Customers'!Q364</f>
        <v>7</v>
      </c>
      <c r="AG364" s="28">
        <f>R364-'2020 Metered Customers'!R364</f>
        <v>7</v>
      </c>
      <c r="AH364" s="28">
        <f>S364-'2020 Metered Customers'!S364</f>
        <v>7</v>
      </c>
      <c r="AI364" s="28">
        <f>T364-'2020 Metered Customers'!T364</f>
        <v>7</v>
      </c>
      <c r="AJ364" s="28">
        <f>U364-'2020 Metered Customers'!U364</f>
        <v>32.553000000000004</v>
      </c>
      <c r="AK364" s="28">
        <f>V364-'2020 Metered Customers'!V364</f>
        <v>31.586484797777366</v>
      </c>
      <c r="AL364" s="28">
        <f>W364-'2020 Metered Customers'!W364</f>
        <v>16.867000000000004</v>
      </c>
      <c r="AM364" s="28">
        <f>X364-'2020 Metered Customers'!X364</f>
        <v>12.911000000000001</v>
      </c>
      <c r="AN364" s="28">
        <f>Y364-'2020 Metered Customers'!Y364</f>
        <v>15.119</v>
      </c>
      <c r="AO364" s="28">
        <f>Z364-'2020 Metered Customers'!Z364</f>
        <v>14.774000000000001</v>
      </c>
      <c r="AP364" s="28">
        <f>AA364-'2020 Metered Customers'!AA364</f>
        <v>11.967999999999996</v>
      </c>
      <c r="AQ364" s="28">
        <f>AB364-'2020 Metered Customers'!AB364</f>
        <v>7</v>
      </c>
    </row>
    <row r="365" spans="1:43" ht="15.4" x14ac:dyDescent="0.45">
      <c r="A365" s="4">
        <v>1</v>
      </c>
      <c r="B365" s="87">
        <v>723</v>
      </c>
      <c r="C365" s="91">
        <v>0</v>
      </c>
      <c r="D365" s="50" t="s">
        <v>32</v>
      </c>
      <c r="E365" s="5" t="s">
        <v>32</v>
      </c>
      <c r="F365" s="5" t="s">
        <v>32</v>
      </c>
      <c r="G365" s="5" t="s">
        <v>32</v>
      </c>
      <c r="H365" s="5">
        <v>7390</v>
      </c>
      <c r="I365" s="5">
        <v>11400</v>
      </c>
      <c r="J365" s="5">
        <v>17710</v>
      </c>
      <c r="K365" s="5">
        <v>18560</v>
      </c>
      <c r="L365" s="52">
        <v>21130</v>
      </c>
      <c r="M365" s="5">
        <v>16850</v>
      </c>
      <c r="N365" s="5">
        <v>5010</v>
      </c>
      <c r="O365" s="7" t="s">
        <v>32</v>
      </c>
      <c r="Q365" s="65">
        <f t="shared" si="69"/>
        <v>45</v>
      </c>
      <c r="R365" s="36">
        <f t="shared" si="70"/>
        <v>45</v>
      </c>
      <c r="S365" s="36">
        <f t="shared" si="71"/>
        <v>45</v>
      </c>
      <c r="T365" s="36">
        <f t="shared" si="72"/>
        <v>45</v>
      </c>
      <c r="U365" s="36">
        <f t="shared" si="80"/>
        <v>78.254999999999995</v>
      </c>
      <c r="V365" s="36">
        <f t="shared" si="73"/>
        <v>120.3547697711922</v>
      </c>
      <c r="W365" s="36">
        <f t="shared" si="74"/>
        <v>172.46626934247701</v>
      </c>
      <c r="X365" s="36">
        <f t="shared" si="75"/>
        <v>180.46125109773411</v>
      </c>
      <c r="Y365" s="36">
        <f t="shared" si="76"/>
        <v>206.16125109773412</v>
      </c>
      <c r="Z365" s="36">
        <f t="shared" si="77"/>
        <v>165.36390965447302</v>
      </c>
      <c r="AA365" s="36">
        <f t="shared" si="78"/>
        <v>67.582585577767489</v>
      </c>
      <c r="AB365" s="66">
        <f t="shared" si="79"/>
        <v>45</v>
      </c>
      <c r="AC365" s="28">
        <f t="shared" si="81"/>
        <v>1215.645036541378</v>
      </c>
      <c r="AF365" s="28">
        <f>Q365-'2020 Metered Customers'!Q365</f>
        <v>7</v>
      </c>
      <c r="AG365" s="28">
        <f>R365-'2020 Metered Customers'!R365</f>
        <v>7</v>
      </c>
      <c r="AH365" s="28">
        <f>S365-'2020 Metered Customers'!S365</f>
        <v>7</v>
      </c>
      <c r="AI365" s="28">
        <f>T365-'2020 Metered Customers'!T365</f>
        <v>7</v>
      </c>
      <c r="AJ365" s="28">
        <f>U365-'2020 Metered Customers'!U365</f>
        <v>23.997</v>
      </c>
      <c r="AK365" s="28">
        <f>V365-'2020 Metered Customers'!V365</f>
        <v>50.134769771192197</v>
      </c>
      <c r="AL365" s="28">
        <f>W365-'2020 Metered Customers'!W365</f>
        <v>75.113269342476997</v>
      </c>
      <c r="AM365" s="28">
        <f>X365-'2020 Metered Customers'!X365</f>
        <v>79.453251097734096</v>
      </c>
      <c r="AN365" s="28">
        <f>Y365-'2020 Metered Customers'!Y365</f>
        <v>94.102251097734126</v>
      </c>
      <c r="AO365" s="28">
        <f>Z365-'2020 Metered Customers'!Z365</f>
        <v>71.708909654473018</v>
      </c>
      <c r="AP365" s="28">
        <f>AA365-'2020 Metered Customers'!AA365</f>
        <v>18.56058557776749</v>
      </c>
      <c r="AQ365" s="28">
        <f>AB365-'2020 Metered Customers'!AB365</f>
        <v>7</v>
      </c>
    </row>
    <row r="366" spans="1:43" ht="15.4" x14ac:dyDescent="0.45">
      <c r="A366" s="4">
        <v>1</v>
      </c>
      <c r="B366" s="87">
        <v>724</v>
      </c>
      <c r="C366" s="91">
        <v>0</v>
      </c>
      <c r="D366" s="50" t="s">
        <v>32</v>
      </c>
      <c r="E366" s="5" t="s">
        <v>32</v>
      </c>
      <c r="F366" s="5" t="s">
        <v>32</v>
      </c>
      <c r="G366" s="5" t="s">
        <v>32</v>
      </c>
      <c r="H366" s="5">
        <v>5830</v>
      </c>
      <c r="I366" s="5">
        <v>1100</v>
      </c>
      <c r="J366" s="5">
        <v>17120</v>
      </c>
      <c r="K366" s="5">
        <v>10230</v>
      </c>
      <c r="L366" s="52">
        <v>9400</v>
      </c>
      <c r="M366" s="5">
        <v>9290</v>
      </c>
      <c r="N366" s="5">
        <v>2220</v>
      </c>
      <c r="O366" s="7" t="s">
        <v>32</v>
      </c>
      <c r="Q366" s="65">
        <f t="shared" si="69"/>
        <v>45</v>
      </c>
      <c r="R366" s="36">
        <f t="shared" si="70"/>
        <v>45</v>
      </c>
      <c r="S366" s="36">
        <f t="shared" si="71"/>
        <v>45</v>
      </c>
      <c r="T366" s="36">
        <f t="shared" si="72"/>
        <v>45</v>
      </c>
      <c r="U366" s="36">
        <f t="shared" si="80"/>
        <v>71.234999999999999</v>
      </c>
      <c r="V366" s="36">
        <f t="shared" si="73"/>
        <v>49.95</v>
      </c>
      <c r="W366" s="36">
        <f t="shared" si="74"/>
        <v>167.5937202541952</v>
      </c>
      <c r="X366" s="36">
        <f t="shared" si="75"/>
        <v>110.69225717239613</v>
      </c>
      <c r="Y366" s="36">
        <f t="shared" si="76"/>
        <v>103.83765421769462</v>
      </c>
      <c r="Z366" s="36">
        <f t="shared" si="77"/>
        <v>102.92921286225226</v>
      </c>
      <c r="AA366" s="36">
        <f t="shared" si="78"/>
        <v>54.99</v>
      </c>
      <c r="AB366" s="66">
        <f t="shared" si="79"/>
        <v>45</v>
      </c>
      <c r="AC366" s="28">
        <f t="shared" si="81"/>
        <v>886.2278445065383</v>
      </c>
      <c r="AF366" s="28">
        <f>Q366-'2020 Metered Customers'!Q366</f>
        <v>7</v>
      </c>
      <c r="AG366" s="28">
        <f>R366-'2020 Metered Customers'!R366</f>
        <v>7</v>
      </c>
      <c r="AH366" s="28">
        <f>S366-'2020 Metered Customers'!S366</f>
        <v>7</v>
      </c>
      <c r="AI366" s="28">
        <f>T366-'2020 Metered Customers'!T366</f>
        <v>7</v>
      </c>
      <c r="AJ366" s="28">
        <f>U366-'2020 Metered Customers'!U366</f>
        <v>20.408999999999999</v>
      </c>
      <c r="AK366" s="28">
        <f>V366-'2020 Metered Customers'!V366</f>
        <v>9.5300000000000011</v>
      </c>
      <c r="AL366" s="28">
        <f>W366-'2020 Metered Customers'!W366</f>
        <v>72.777720254195202</v>
      </c>
      <c r="AM366" s="28">
        <f>X366-'2020 Metered Customers'!X366</f>
        <v>45.503257172396118</v>
      </c>
      <c r="AN366" s="28">
        <f>Y366-'2020 Metered Customers'!Y366</f>
        <v>42.217654217694616</v>
      </c>
      <c r="AO366" s="28">
        <f>Z366-'2020 Metered Customers'!Z366</f>
        <v>41.782212862252258</v>
      </c>
      <c r="AP366" s="28">
        <f>AA366-'2020 Metered Customers'!AA366</f>
        <v>12.106000000000002</v>
      </c>
      <c r="AQ366" s="28">
        <f>AB366-'2020 Metered Customers'!AB366</f>
        <v>7</v>
      </c>
    </row>
    <row r="367" spans="1:43" ht="15.4" x14ac:dyDescent="0.45">
      <c r="A367" s="4">
        <v>1</v>
      </c>
      <c r="B367" s="87">
        <v>725</v>
      </c>
      <c r="C367" s="91">
        <v>0</v>
      </c>
      <c r="D367" s="50" t="s">
        <v>32</v>
      </c>
      <c r="E367" s="5" t="s">
        <v>32</v>
      </c>
      <c r="F367" s="5" t="s">
        <v>32</v>
      </c>
      <c r="G367" s="5" t="s">
        <v>32</v>
      </c>
      <c r="H367" s="5">
        <v>11470</v>
      </c>
      <c r="I367" s="5">
        <v>3320</v>
      </c>
      <c r="J367" s="5">
        <v>5430</v>
      </c>
      <c r="K367" s="5">
        <v>4410</v>
      </c>
      <c r="L367" s="52">
        <v>4020</v>
      </c>
      <c r="M367" s="5">
        <v>6810</v>
      </c>
      <c r="N367" s="5">
        <v>1860</v>
      </c>
      <c r="O367" s="7" t="s">
        <v>32</v>
      </c>
      <c r="Q367" s="65">
        <f t="shared" si="69"/>
        <v>45</v>
      </c>
      <c r="R367" s="36">
        <f t="shared" si="70"/>
        <v>45</v>
      </c>
      <c r="S367" s="36">
        <f t="shared" si="71"/>
        <v>45</v>
      </c>
      <c r="T367" s="36">
        <f t="shared" si="72"/>
        <v>45</v>
      </c>
      <c r="U367" s="36">
        <f t="shared" si="80"/>
        <v>96.615000000000009</v>
      </c>
      <c r="V367" s="36">
        <f t="shared" si="73"/>
        <v>59.94</v>
      </c>
      <c r="W367" s="36">
        <f t="shared" si="74"/>
        <v>71.051179844001979</v>
      </c>
      <c r="X367" s="36">
        <f t="shared" si="75"/>
        <v>64.844999999999999</v>
      </c>
      <c r="Y367" s="36">
        <f t="shared" si="76"/>
        <v>63.089999999999996</v>
      </c>
      <c r="Z367" s="36">
        <f t="shared" si="77"/>
        <v>82.447989575915287</v>
      </c>
      <c r="AA367" s="36">
        <f t="shared" si="78"/>
        <v>53.370000000000005</v>
      </c>
      <c r="AB367" s="66">
        <f t="shared" si="79"/>
        <v>45</v>
      </c>
      <c r="AC367" s="28">
        <f t="shared" si="81"/>
        <v>716.35916941991729</v>
      </c>
      <c r="AF367" s="28">
        <f>Q367-'2020 Metered Customers'!Q367</f>
        <v>7</v>
      </c>
      <c r="AG367" s="28">
        <f>R367-'2020 Metered Customers'!R367</f>
        <v>7</v>
      </c>
      <c r="AH367" s="28">
        <f>S367-'2020 Metered Customers'!S367</f>
        <v>7</v>
      </c>
      <c r="AI367" s="28">
        <f>T367-'2020 Metered Customers'!T367</f>
        <v>7</v>
      </c>
      <c r="AJ367" s="28">
        <f>U367-'2020 Metered Customers'!U367</f>
        <v>33.381000000000007</v>
      </c>
      <c r="AK367" s="28">
        <f>V367-'2020 Metered Customers'!V367</f>
        <v>14.635999999999996</v>
      </c>
      <c r="AL367" s="28">
        <f>W367-'2020 Metered Customers'!W367</f>
        <v>21.105179844001981</v>
      </c>
      <c r="AM367" s="28">
        <f>X367-'2020 Metered Customers'!X367</f>
        <v>17.143000000000001</v>
      </c>
      <c r="AN367" s="28">
        <f>Y367-'2020 Metered Customers'!Y367</f>
        <v>16.245999999999995</v>
      </c>
      <c r="AO367" s="28">
        <f>Z367-'2020 Metered Customers'!Z367</f>
        <v>29.465989575915287</v>
      </c>
      <c r="AP367" s="28">
        <f>AA367-'2020 Metered Customers'!AA367</f>
        <v>11.278000000000006</v>
      </c>
      <c r="AQ367" s="28">
        <f>AB367-'2020 Metered Customers'!AB367</f>
        <v>7</v>
      </c>
    </row>
    <row r="368" spans="1:43" ht="15.4" x14ac:dyDescent="0.45">
      <c r="A368" s="4">
        <v>1</v>
      </c>
      <c r="B368" s="87">
        <v>726</v>
      </c>
      <c r="C368" s="91">
        <v>0</v>
      </c>
      <c r="D368" s="50" t="s">
        <v>32</v>
      </c>
      <c r="E368" s="5" t="s">
        <v>32</v>
      </c>
      <c r="F368" s="5" t="s">
        <v>32</v>
      </c>
      <c r="G368" s="5" t="s">
        <v>32</v>
      </c>
      <c r="H368" s="5">
        <v>21430</v>
      </c>
      <c r="I368" s="5">
        <v>8940</v>
      </c>
      <c r="J368" s="5">
        <v>9570</v>
      </c>
      <c r="K368" s="5">
        <v>8330</v>
      </c>
      <c r="L368" s="52">
        <v>13170</v>
      </c>
      <c r="M368" s="5">
        <v>11950</v>
      </c>
      <c r="N368" s="5">
        <v>6680</v>
      </c>
      <c r="O368" s="7" t="s">
        <v>32</v>
      </c>
      <c r="Q368" s="65">
        <f t="shared" si="69"/>
        <v>45</v>
      </c>
      <c r="R368" s="36">
        <f t="shared" si="70"/>
        <v>45</v>
      </c>
      <c r="S368" s="36">
        <f t="shared" si="71"/>
        <v>45</v>
      </c>
      <c r="T368" s="36">
        <f t="shared" si="72"/>
        <v>45</v>
      </c>
      <c r="U368" s="36">
        <f t="shared" si="80"/>
        <v>141.435</v>
      </c>
      <c r="V368" s="36">
        <f t="shared" si="73"/>
        <v>100.03871764039019</v>
      </c>
      <c r="W368" s="36">
        <f t="shared" si="74"/>
        <v>105.24160903974192</v>
      </c>
      <c r="X368" s="36">
        <f t="shared" si="75"/>
        <v>95.000997396573439</v>
      </c>
      <c r="Y368" s="36">
        <f t="shared" si="76"/>
        <v>134.97241703603754</v>
      </c>
      <c r="Z368" s="36">
        <f t="shared" si="77"/>
        <v>124.89697654840401</v>
      </c>
      <c r="AA368" s="36">
        <f t="shared" si="78"/>
        <v>81.374377064937946</v>
      </c>
      <c r="AB368" s="66">
        <f t="shared" si="79"/>
        <v>45</v>
      </c>
      <c r="AC368" s="28">
        <f t="shared" si="81"/>
        <v>1007.960094726085</v>
      </c>
      <c r="AF368" s="28">
        <f>Q368-'2020 Metered Customers'!Q368</f>
        <v>7</v>
      </c>
      <c r="AG368" s="28">
        <f>R368-'2020 Metered Customers'!R368</f>
        <v>7</v>
      </c>
      <c r="AH368" s="28">
        <f>S368-'2020 Metered Customers'!S368</f>
        <v>7</v>
      </c>
      <c r="AI368" s="28">
        <f>T368-'2020 Metered Customers'!T368</f>
        <v>7</v>
      </c>
      <c r="AJ368" s="28">
        <f>U368-'2020 Metered Customers'!U368</f>
        <v>56.289000000000001</v>
      </c>
      <c r="AK368" s="28">
        <f>V368-'2020 Metered Customers'!V368</f>
        <v>40.396717640390186</v>
      </c>
      <c r="AL368" s="28">
        <f>W368-'2020 Metered Customers'!W368</f>
        <v>42.890609039741918</v>
      </c>
      <c r="AM368" s="28">
        <f>X368-'2020 Metered Customers'!X368</f>
        <v>37.981997396573441</v>
      </c>
      <c r="AN368" s="28">
        <f>Y368-'2020 Metered Customers'!Y368</f>
        <v>57.141417036037538</v>
      </c>
      <c r="AO368" s="28">
        <f>Z368-'2020 Metered Customers'!Z368</f>
        <v>52.311976548404004</v>
      </c>
      <c r="AP368" s="28">
        <f>AA368-'2020 Metered Customers'!AA368</f>
        <v>28.678377064937948</v>
      </c>
      <c r="AQ368" s="28">
        <f>AB368-'2020 Metered Customers'!AB368</f>
        <v>7</v>
      </c>
    </row>
    <row r="369" spans="1:43" ht="15.4" x14ac:dyDescent="0.45">
      <c r="A369" s="4">
        <v>1</v>
      </c>
      <c r="B369" s="87">
        <v>727</v>
      </c>
      <c r="C369" s="91">
        <v>0</v>
      </c>
      <c r="D369" s="50" t="s">
        <v>32</v>
      </c>
      <c r="E369" s="5" t="s">
        <v>32</v>
      </c>
      <c r="F369" s="5" t="s">
        <v>32</v>
      </c>
      <c r="G369" s="5" t="s">
        <v>32</v>
      </c>
      <c r="H369" s="5">
        <v>2610</v>
      </c>
      <c r="I369" s="5">
        <v>11660</v>
      </c>
      <c r="J369" s="5">
        <v>15570</v>
      </c>
      <c r="K369" s="5">
        <v>16100</v>
      </c>
      <c r="L369" s="52">
        <v>16660</v>
      </c>
      <c r="M369" s="5">
        <v>19560</v>
      </c>
      <c r="N369" s="5">
        <v>6940</v>
      </c>
      <c r="O369" s="7" t="s">
        <v>32</v>
      </c>
      <c r="Q369" s="65">
        <f t="shared" si="69"/>
        <v>45</v>
      </c>
      <c r="R369" s="36">
        <f t="shared" si="70"/>
        <v>45</v>
      </c>
      <c r="S369" s="36">
        <f t="shared" si="71"/>
        <v>45</v>
      </c>
      <c r="T369" s="36">
        <f t="shared" si="72"/>
        <v>45</v>
      </c>
      <c r="U369" s="36">
        <f t="shared" si="80"/>
        <v>56.744999999999997</v>
      </c>
      <c r="V369" s="36">
        <f t="shared" si="73"/>
        <v>122.50199479314688</v>
      </c>
      <c r="W369" s="36">
        <f t="shared" si="74"/>
        <v>154.79295570023459</v>
      </c>
      <c r="X369" s="36">
        <f t="shared" si="75"/>
        <v>159.16999132191143</v>
      </c>
      <c r="Y369" s="36">
        <f t="shared" si="76"/>
        <v>163.79478367689075</v>
      </c>
      <c r="Z369" s="36">
        <f t="shared" si="77"/>
        <v>190.46125109773411</v>
      </c>
      <c r="AA369" s="36">
        <f t="shared" si="78"/>
        <v>83.521602086892628</v>
      </c>
      <c r="AB369" s="66">
        <f t="shared" si="79"/>
        <v>45</v>
      </c>
      <c r="AC369" s="28">
        <f t="shared" si="81"/>
        <v>1155.9875786768102</v>
      </c>
      <c r="AF369" s="28">
        <f>Q369-'2020 Metered Customers'!Q369</f>
        <v>7</v>
      </c>
      <c r="AG369" s="28">
        <f>R369-'2020 Metered Customers'!R369</f>
        <v>7</v>
      </c>
      <c r="AH369" s="28">
        <f>S369-'2020 Metered Customers'!S369</f>
        <v>7</v>
      </c>
      <c r="AI369" s="28">
        <f>T369-'2020 Metered Customers'!T369</f>
        <v>7</v>
      </c>
      <c r="AJ369" s="28">
        <f>U369-'2020 Metered Customers'!U369</f>
        <v>13.003</v>
      </c>
      <c r="AK369" s="28">
        <f>V369-'2020 Metered Customers'!V369</f>
        <v>51.163994793146884</v>
      </c>
      <c r="AL369" s="28">
        <f>W369-'2020 Metered Customers'!W369</f>
        <v>66.641955700234575</v>
      </c>
      <c r="AM369" s="28">
        <f>X369-'2020 Metered Customers'!X369</f>
        <v>68.739991321911418</v>
      </c>
      <c r="AN369" s="28">
        <f>Y369-'2020 Metered Customers'!Y369</f>
        <v>70.956783676890751</v>
      </c>
      <c r="AO369" s="28">
        <f>Z369-'2020 Metered Customers'!Z369</f>
        <v>85.153251097734113</v>
      </c>
      <c r="AP369" s="28">
        <f>AA369-'2020 Metered Customers'!AA369</f>
        <v>30.253602086892627</v>
      </c>
      <c r="AQ369" s="28">
        <f>AB369-'2020 Metered Customers'!AB369</f>
        <v>7</v>
      </c>
    </row>
    <row r="370" spans="1:43" ht="15.4" x14ac:dyDescent="0.45">
      <c r="A370" s="4">
        <v>1</v>
      </c>
      <c r="B370" s="87">
        <v>728</v>
      </c>
      <c r="C370" s="91">
        <v>0</v>
      </c>
      <c r="D370" s="50" t="s">
        <v>32</v>
      </c>
      <c r="E370" s="5" t="s">
        <v>32</v>
      </c>
      <c r="F370" s="5" t="s">
        <v>32</v>
      </c>
      <c r="G370" s="5" t="s">
        <v>32</v>
      </c>
      <c r="H370" s="5">
        <v>130</v>
      </c>
      <c r="I370" s="5">
        <v>1050</v>
      </c>
      <c r="J370" s="5">
        <v>18260</v>
      </c>
      <c r="K370" s="5">
        <v>6530</v>
      </c>
      <c r="L370" s="52">
        <v>2650</v>
      </c>
      <c r="M370" s="5">
        <v>5210</v>
      </c>
      <c r="N370" s="5">
        <v>1560</v>
      </c>
      <c r="O370" s="7" t="s">
        <v>32</v>
      </c>
      <c r="Q370" s="65">
        <f t="shared" si="69"/>
        <v>45</v>
      </c>
      <c r="R370" s="36">
        <f t="shared" si="70"/>
        <v>45</v>
      </c>
      <c r="S370" s="36">
        <f t="shared" si="71"/>
        <v>45</v>
      </c>
      <c r="T370" s="36">
        <f t="shared" si="72"/>
        <v>45</v>
      </c>
      <c r="U370" s="36">
        <f t="shared" si="80"/>
        <v>45.585000000000001</v>
      </c>
      <c r="V370" s="36">
        <f t="shared" si="73"/>
        <v>49.725000000000001</v>
      </c>
      <c r="W370" s="36">
        <f t="shared" si="74"/>
        <v>177.46125109773411</v>
      </c>
      <c r="X370" s="36">
        <f t="shared" si="75"/>
        <v>80.135593398425627</v>
      </c>
      <c r="Y370" s="36">
        <f t="shared" si="76"/>
        <v>56.924999999999997</v>
      </c>
      <c r="Z370" s="36">
        <f t="shared" si="77"/>
        <v>69.234297133117238</v>
      </c>
      <c r="AA370" s="36">
        <f t="shared" si="78"/>
        <v>52.02</v>
      </c>
      <c r="AB370" s="66">
        <f t="shared" si="79"/>
        <v>45</v>
      </c>
      <c r="AC370" s="28">
        <f t="shared" si="81"/>
        <v>756.08614162927688</v>
      </c>
      <c r="AF370" s="28">
        <f>Q370-'2020 Metered Customers'!Q370</f>
        <v>7</v>
      </c>
      <c r="AG370" s="28">
        <f>R370-'2020 Metered Customers'!R370</f>
        <v>7</v>
      </c>
      <c r="AH370" s="28">
        <f>S370-'2020 Metered Customers'!S370</f>
        <v>7</v>
      </c>
      <c r="AI370" s="28">
        <f>T370-'2020 Metered Customers'!T370</f>
        <v>7</v>
      </c>
      <c r="AJ370" s="28">
        <f>U370-'2020 Metered Customers'!U370</f>
        <v>7.2989999999999995</v>
      </c>
      <c r="AK370" s="28">
        <f>V370-'2020 Metered Customers'!V370</f>
        <v>9.4149999999999991</v>
      </c>
      <c r="AL370" s="28">
        <f>W370-'2020 Metered Customers'!W370</f>
        <v>77.743251097734117</v>
      </c>
      <c r="AM370" s="28">
        <f>X370-'2020 Metered Customers'!X370</f>
        <v>27.769593398425627</v>
      </c>
      <c r="AN370" s="28">
        <f>Y370-'2020 Metered Customers'!Y370</f>
        <v>13.094999999999999</v>
      </c>
      <c r="AO370" s="28">
        <f>Z370-'2020 Metered Customers'!Z370</f>
        <v>19.772297133117235</v>
      </c>
      <c r="AP370" s="28">
        <f>AA370-'2020 Metered Customers'!AA370</f>
        <v>10.588000000000001</v>
      </c>
      <c r="AQ370" s="28">
        <f>AB370-'2020 Metered Customers'!AB370</f>
        <v>7</v>
      </c>
    </row>
    <row r="371" spans="1:43" ht="15.4" x14ac:dyDescent="0.45">
      <c r="A371" s="4">
        <v>1</v>
      </c>
      <c r="B371" s="87">
        <v>729</v>
      </c>
      <c r="C371" s="91">
        <v>0</v>
      </c>
      <c r="D371" s="50" t="s">
        <v>32</v>
      </c>
      <c r="E371" s="5" t="s">
        <v>32</v>
      </c>
      <c r="F371" s="5" t="s">
        <v>32</v>
      </c>
      <c r="G371" s="5" t="s">
        <v>32</v>
      </c>
      <c r="H371" s="5">
        <v>210</v>
      </c>
      <c r="I371" s="5">
        <v>1560</v>
      </c>
      <c r="J371" s="5">
        <v>2430</v>
      </c>
      <c r="K371" s="5">
        <v>3390</v>
      </c>
      <c r="L371" s="52">
        <v>3830</v>
      </c>
      <c r="M371" s="5">
        <v>3180</v>
      </c>
      <c r="N371" s="5">
        <v>1520</v>
      </c>
      <c r="O371" s="7" t="s">
        <v>32</v>
      </c>
      <c r="Q371" s="65">
        <f t="shared" si="69"/>
        <v>45</v>
      </c>
      <c r="R371" s="36">
        <f t="shared" si="70"/>
        <v>45</v>
      </c>
      <c r="S371" s="36">
        <f t="shared" si="71"/>
        <v>45</v>
      </c>
      <c r="T371" s="36">
        <f t="shared" si="72"/>
        <v>45</v>
      </c>
      <c r="U371" s="36">
        <f t="shared" si="80"/>
        <v>45.945</v>
      </c>
      <c r="V371" s="36">
        <f t="shared" si="73"/>
        <v>52.02</v>
      </c>
      <c r="W371" s="36">
        <f t="shared" si="74"/>
        <v>55.935000000000002</v>
      </c>
      <c r="X371" s="36">
        <f t="shared" si="75"/>
        <v>60.255000000000003</v>
      </c>
      <c r="Y371" s="36">
        <f t="shared" si="76"/>
        <v>62.234999999999999</v>
      </c>
      <c r="Z371" s="36">
        <f t="shared" si="77"/>
        <v>59.31</v>
      </c>
      <c r="AA371" s="36">
        <f t="shared" si="78"/>
        <v>51.84</v>
      </c>
      <c r="AB371" s="66">
        <f t="shared" si="79"/>
        <v>45</v>
      </c>
      <c r="AC371" s="28">
        <f t="shared" si="81"/>
        <v>612.54000000000008</v>
      </c>
      <c r="AF371" s="28">
        <f>Q371-'2020 Metered Customers'!Q371</f>
        <v>7</v>
      </c>
      <c r="AG371" s="28">
        <f>R371-'2020 Metered Customers'!R371</f>
        <v>7</v>
      </c>
      <c r="AH371" s="28">
        <f>S371-'2020 Metered Customers'!S371</f>
        <v>7</v>
      </c>
      <c r="AI371" s="28">
        <f>T371-'2020 Metered Customers'!T371</f>
        <v>7</v>
      </c>
      <c r="AJ371" s="28">
        <f>U371-'2020 Metered Customers'!U371</f>
        <v>7.482999999999997</v>
      </c>
      <c r="AK371" s="28">
        <f>V371-'2020 Metered Customers'!V371</f>
        <v>10.588000000000001</v>
      </c>
      <c r="AL371" s="28">
        <f>W371-'2020 Metered Customers'!W371</f>
        <v>12.588999999999999</v>
      </c>
      <c r="AM371" s="28">
        <f>X371-'2020 Metered Customers'!X371</f>
        <v>14.797000000000004</v>
      </c>
      <c r="AN371" s="28">
        <f>Y371-'2020 Metered Customers'!Y371</f>
        <v>15.808999999999997</v>
      </c>
      <c r="AO371" s="28">
        <f>Z371-'2020 Metered Customers'!Z371</f>
        <v>14.314</v>
      </c>
      <c r="AP371" s="28">
        <f>AA371-'2020 Metered Customers'!AA371</f>
        <v>10.496000000000002</v>
      </c>
      <c r="AQ371" s="28">
        <f>AB371-'2020 Metered Customers'!AB371</f>
        <v>7</v>
      </c>
    </row>
    <row r="372" spans="1:43" ht="15.4" x14ac:dyDescent="0.45">
      <c r="A372" s="4">
        <v>1</v>
      </c>
      <c r="B372" s="87">
        <v>730</v>
      </c>
      <c r="C372" s="91">
        <v>0</v>
      </c>
      <c r="D372" s="50" t="s">
        <v>32</v>
      </c>
      <c r="E372" s="5">
        <v>1305</v>
      </c>
      <c r="F372" s="5" t="s">
        <v>32</v>
      </c>
      <c r="G372" s="5" t="s">
        <v>32</v>
      </c>
      <c r="H372" s="5">
        <v>6205</v>
      </c>
      <c r="I372" s="5">
        <v>6690</v>
      </c>
      <c r="J372" s="5">
        <v>19840</v>
      </c>
      <c r="K372" s="5">
        <v>20730</v>
      </c>
      <c r="L372" s="52">
        <v>29640</v>
      </c>
      <c r="M372" s="5">
        <v>21000</v>
      </c>
      <c r="N372" s="5">
        <v>2920</v>
      </c>
      <c r="O372" s="7" t="s">
        <v>32</v>
      </c>
      <c r="Q372" s="65">
        <f t="shared" si="69"/>
        <v>45</v>
      </c>
      <c r="R372" s="36">
        <f t="shared" si="70"/>
        <v>50.872500000000002</v>
      </c>
      <c r="S372" s="36">
        <f t="shared" si="71"/>
        <v>45</v>
      </c>
      <c r="T372" s="36">
        <f t="shared" si="72"/>
        <v>45</v>
      </c>
      <c r="U372" s="36">
        <f t="shared" si="80"/>
        <v>72.922499999999999</v>
      </c>
      <c r="V372" s="36">
        <f t="shared" si="73"/>
        <v>81.456962642705435</v>
      </c>
      <c r="W372" s="36">
        <f t="shared" si="74"/>
        <v>193.26125109773412</v>
      </c>
      <c r="X372" s="36">
        <f t="shared" si="75"/>
        <v>202.16125109773412</v>
      </c>
      <c r="Y372" s="36">
        <f t="shared" si="76"/>
        <v>291.26125109773409</v>
      </c>
      <c r="Z372" s="36">
        <f t="shared" si="77"/>
        <v>204.86125109773411</v>
      </c>
      <c r="AA372" s="36">
        <f t="shared" si="78"/>
        <v>58.14</v>
      </c>
      <c r="AB372" s="66">
        <f t="shared" si="79"/>
        <v>45</v>
      </c>
      <c r="AC372" s="28">
        <f t="shared" si="81"/>
        <v>1334.9369670336421</v>
      </c>
      <c r="AF372" s="28">
        <f>Q372-'2020 Metered Customers'!Q372</f>
        <v>7</v>
      </c>
      <c r="AG372" s="28">
        <f>R372-'2020 Metered Customers'!R372</f>
        <v>10.0015</v>
      </c>
      <c r="AH372" s="28">
        <f>S372-'2020 Metered Customers'!S372</f>
        <v>7</v>
      </c>
      <c r="AI372" s="28">
        <f>T372-'2020 Metered Customers'!T372</f>
        <v>7</v>
      </c>
      <c r="AJ372" s="28">
        <f>U372-'2020 Metered Customers'!U372</f>
        <v>21.271499999999996</v>
      </c>
      <c r="AK372" s="28">
        <f>V372-'2020 Metered Customers'!V372</f>
        <v>28.738962642705431</v>
      </c>
      <c r="AL372" s="28">
        <f>W372-'2020 Metered Customers'!W372</f>
        <v>86.749251097734117</v>
      </c>
      <c r="AM372" s="28">
        <f>X372-'2020 Metered Customers'!X372</f>
        <v>91.822251097734124</v>
      </c>
      <c r="AN372" s="28">
        <f>Y372-'2020 Metered Customers'!Y372</f>
        <v>137.47605109773409</v>
      </c>
      <c r="AO372" s="28">
        <f>Z372-'2020 Metered Customers'!Z372</f>
        <v>93.361251097734112</v>
      </c>
      <c r="AP372" s="28">
        <f>AA372-'2020 Metered Customers'!AA372</f>
        <v>13.716000000000001</v>
      </c>
      <c r="AQ372" s="28">
        <f>AB372-'2020 Metered Customers'!AB372</f>
        <v>7</v>
      </c>
    </row>
    <row r="373" spans="1:43" ht="15.4" x14ac:dyDescent="0.45">
      <c r="A373" s="4">
        <v>1</v>
      </c>
      <c r="B373" s="87">
        <v>731</v>
      </c>
      <c r="C373" s="91">
        <v>0</v>
      </c>
      <c r="D373" s="50" t="s">
        <v>32</v>
      </c>
      <c r="E373" s="5" t="s">
        <v>32</v>
      </c>
      <c r="F373" s="5" t="s">
        <v>32</v>
      </c>
      <c r="G373" s="5" t="s">
        <v>32</v>
      </c>
      <c r="H373" s="5">
        <v>23530</v>
      </c>
      <c r="I373" s="5">
        <v>9470</v>
      </c>
      <c r="J373" s="5">
        <v>1540</v>
      </c>
      <c r="K373" s="5">
        <v>150</v>
      </c>
      <c r="L373" s="52">
        <v>290</v>
      </c>
      <c r="M373" s="5">
        <v>1450</v>
      </c>
      <c r="N373" s="5">
        <v>2300</v>
      </c>
      <c r="O373" s="7" t="s">
        <v>32</v>
      </c>
      <c r="Q373" s="65">
        <f t="shared" si="69"/>
        <v>45</v>
      </c>
      <c r="R373" s="36">
        <f t="shared" si="70"/>
        <v>45</v>
      </c>
      <c r="S373" s="36">
        <f t="shared" si="71"/>
        <v>45</v>
      </c>
      <c r="T373" s="36">
        <f t="shared" si="72"/>
        <v>45</v>
      </c>
      <c r="U373" s="36">
        <f t="shared" si="80"/>
        <v>150.88499999999999</v>
      </c>
      <c r="V373" s="36">
        <f t="shared" si="73"/>
        <v>104.41575326206704</v>
      </c>
      <c r="W373" s="36">
        <f t="shared" si="74"/>
        <v>51.93</v>
      </c>
      <c r="X373" s="36">
        <f t="shared" si="75"/>
        <v>45.674999999999997</v>
      </c>
      <c r="Y373" s="36">
        <f t="shared" si="76"/>
        <v>46.305</v>
      </c>
      <c r="Z373" s="36">
        <f t="shared" si="77"/>
        <v>51.524999999999999</v>
      </c>
      <c r="AA373" s="36">
        <f t="shared" si="78"/>
        <v>55.35</v>
      </c>
      <c r="AB373" s="66">
        <f t="shared" si="79"/>
        <v>45</v>
      </c>
      <c r="AC373" s="28">
        <f t="shared" si="81"/>
        <v>731.08575326206699</v>
      </c>
      <c r="AF373" s="28">
        <f>Q373-'2020 Metered Customers'!Q373</f>
        <v>7</v>
      </c>
      <c r="AG373" s="28">
        <f>R373-'2020 Metered Customers'!R373</f>
        <v>7</v>
      </c>
      <c r="AH373" s="28">
        <f>S373-'2020 Metered Customers'!S373</f>
        <v>7</v>
      </c>
      <c r="AI373" s="28">
        <f>T373-'2020 Metered Customers'!T373</f>
        <v>7</v>
      </c>
      <c r="AJ373" s="28">
        <f>U373-'2020 Metered Customers'!U373</f>
        <v>61.118999999999986</v>
      </c>
      <c r="AK373" s="28">
        <f>V373-'2020 Metered Customers'!V373</f>
        <v>42.494753262067043</v>
      </c>
      <c r="AL373" s="28">
        <f>W373-'2020 Metered Customers'!W373</f>
        <v>10.542000000000002</v>
      </c>
      <c r="AM373" s="28">
        <f>X373-'2020 Metered Customers'!X373</f>
        <v>7.3449999999999989</v>
      </c>
      <c r="AN373" s="28">
        <f>Y373-'2020 Metered Customers'!Y373</f>
        <v>7.6670000000000016</v>
      </c>
      <c r="AO373" s="28">
        <f>Z373-'2020 Metered Customers'!Z373</f>
        <v>10.335000000000001</v>
      </c>
      <c r="AP373" s="28">
        <f>AA373-'2020 Metered Customers'!AA373</f>
        <v>12.29</v>
      </c>
      <c r="AQ373" s="28">
        <f>AB373-'2020 Metered Customers'!AB373</f>
        <v>7</v>
      </c>
    </row>
    <row r="374" spans="1:43" ht="15.4" x14ac:dyDescent="0.45">
      <c r="A374" s="4">
        <v>1</v>
      </c>
      <c r="B374" s="87">
        <v>732</v>
      </c>
      <c r="C374" s="91">
        <v>0</v>
      </c>
      <c r="D374" s="50" t="s">
        <v>32</v>
      </c>
      <c r="E374" s="5" t="s">
        <v>32</v>
      </c>
      <c r="F374" s="8" t="s">
        <v>32</v>
      </c>
      <c r="G374" s="5" t="s">
        <v>32</v>
      </c>
      <c r="H374" s="5">
        <v>7610</v>
      </c>
      <c r="I374" s="5">
        <v>8650</v>
      </c>
      <c r="J374" s="5">
        <v>9610</v>
      </c>
      <c r="K374" s="5">
        <v>13360</v>
      </c>
      <c r="L374" s="52">
        <v>18940</v>
      </c>
      <c r="M374" s="5">
        <v>16060</v>
      </c>
      <c r="N374" s="5">
        <v>11180</v>
      </c>
      <c r="O374" s="7" t="s">
        <v>32</v>
      </c>
      <c r="Q374" s="65">
        <f t="shared" si="69"/>
        <v>45</v>
      </c>
      <c r="R374" s="36">
        <f t="shared" si="70"/>
        <v>45</v>
      </c>
      <c r="S374" s="36">
        <f t="shared" si="71"/>
        <v>45</v>
      </c>
      <c r="T374" s="36">
        <f t="shared" si="72"/>
        <v>45</v>
      </c>
      <c r="U374" s="36">
        <f t="shared" si="80"/>
        <v>79.245000000000005</v>
      </c>
      <c r="V374" s="36">
        <f t="shared" si="73"/>
        <v>97.64373588513304</v>
      </c>
      <c r="W374" s="36">
        <f t="shared" si="74"/>
        <v>105.57195135081187</v>
      </c>
      <c r="X374" s="36">
        <f t="shared" si="75"/>
        <v>136.54154301361979</v>
      </c>
      <c r="Y374" s="36">
        <f t="shared" si="76"/>
        <v>184.26125109773412</v>
      </c>
      <c r="Z374" s="36">
        <f t="shared" si="77"/>
        <v>158.8396490108415</v>
      </c>
      <c r="AA374" s="36">
        <f t="shared" si="78"/>
        <v>118.53788706030744</v>
      </c>
      <c r="AB374" s="66">
        <f t="shared" si="79"/>
        <v>45</v>
      </c>
      <c r="AC374" s="28">
        <f t="shared" si="81"/>
        <v>1105.6410174184477</v>
      </c>
      <c r="AF374" s="28">
        <f>Q374-'2020 Metered Customers'!Q374</f>
        <v>7</v>
      </c>
      <c r="AG374" s="28">
        <f>R374-'2020 Metered Customers'!R374</f>
        <v>7</v>
      </c>
      <c r="AH374" s="28">
        <f>S374-'2020 Metered Customers'!S374</f>
        <v>7</v>
      </c>
      <c r="AI374" s="28">
        <f>T374-'2020 Metered Customers'!T374</f>
        <v>7</v>
      </c>
      <c r="AJ374" s="28">
        <f>U374-'2020 Metered Customers'!U374</f>
        <v>24.503</v>
      </c>
      <c r="AK374" s="28">
        <f>V374-'2020 Metered Customers'!V374</f>
        <v>39.248735885133037</v>
      </c>
      <c r="AL374" s="28">
        <f>W374-'2020 Metered Customers'!W374</f>
        <v>43.048951350811869</v>
      </c>
      <c r="AM374" s="28">
        <f>X374-'2020 Metered Customers'!X374</f>
        <v>57.893543013619791</v>
      </c>
      <c r="AN374" s="28">
        <f>Y374-'2020 Metered Customers'!Y374</f>
        <v>81.619251097734121</v>
      </c>
      <c r="AO374" s="28">
        <f>Z374-'2020 Metered Customers'!Z374</f>
        <v>68.581649010841488</v>
      </c>
      <c r="AP374" s="28">
        <f>AA374-'2020 Metered Customers'!AA374</f>
        <v>49.263887060307439</v>
      </c>
      <c r="AQ374" s="28">
        <f>AB374-'2020 Metered Customers'!AB374</f>
        <v>7</v>
      </c>
    </row>
    <row r="375" spans="1:43" ht="15.4" x14ac:dyDescent="0.45">
      <c r="A375" s="4">
        <v>1</v>
      </c>
      <c r="B375" s="87">
        <v>733</v>
      </c>
      <c r="C375" s="91">
        <v>0</v>
      </c>
      <c r="D375" s="50" t="s">
        <v>32</v>
      </c>
      <c r="E375" s="5" t="s">
        <v>32</v>
      </c>
      <c r="F375" s="5" t="s">
        <v>32</v>
      </c>
      <c r="G375" s="5" t="s">
        <v>32</v>
      </c>
      <c r="H375" s="5">
        <v>350</v>
      </c>
      <c r="I375" s="5">
        <v>5990</v>
      </c>
      <c r="J375" s="5">
        <v>5570</v>
      </c>
      <c r="K375" s="5">
        <v>4860</v>
      </c>
      <c r="L375" s="52">
        <v>6840</v>
      </c>
      <c r="M375" s="5">
        <v>6000</v>
      </c>
      <c r="N375" s="5">
        <v>2910</v>
      </c>
      <c r="O375" s="7" t="s">
        <v>32</v>
      </c>
      <c r="Q375" s="65">
        <f t="shared" si="69"/>
        <v>45</v>
      </c>
      <c r="R375" s="36">
        <f t="shared" si="70"/>
        <v>45</v>
      </c>
      <c r="S375" s="36">
        <f t="shared" si="71"/>
        <v>45</v>
      </c>
      <c r="T375" s="36">
        <f t="shared" si="72"/>
        <v>45</v>
      </c>
      <c r="U375" s="36">
        <f t="shared" si="80"/>
        <v>46.575000000000003</v>
      </c>
      <c r="V375" s="36">
        <f t="shared" si="73"/>
        <v>75.675972198981299</v>
      </c>
      <c r="W375" s="36">
        <f t="shared" si="74"/>
        <v>72.207377932746809</v>
      </c>
      <c r="X375" s="36">
        <f t="shared" si="75"/>
        <v>66.87</v>
      </c>
      <c r="Y375" s="36">
        <f t="shared" si="76"/>
        <v>82.695746309217753</v>
      </c>
      <c r="Z375" s="36">
        <f t="shared" si="77"/>
        <v>75.758557776748773</v>
      </c>
      <c r="AA375" s="36">
        <f t="shared" si="78"/>
        <v>58.094999999999999</v>
      </c>
      <c r="AB375" s="66">
        <f t="shared" si="79"/>
        <v>45</v>
      </c>
      <c r="AC375" s="28">
        <f t="shared" si="81"/>
        <v>702.87765421769473</v>
      </c>
      <c r="AF375" s="28">
        <f>Q375-'2020 Metered Customers'!Q375</f>
        <v>7</v>
      </c>
      <c r="AG375" s="28">
        <f>R375-'2020 Metered Customers'!R375</f>
        <v>7</v>
      </c>
      <c r="AH375" s="28">
        <f>S375-'2020 Metered Customers'!S375</f>
        <v>7</v>
      </c>
      <c r="AI375" s="28">
        <f>T375-'2020 Metered Customers'!T375</f>
        <v>7</v>
      </c>
      <c r="AJ375" s="28">
        <f>U375-'2020 Metered Customers'!U375</f>
        <v>7.8049999999999997</v>
      </c>
      <c r="AK375" s="28">
        <f>V375-'2020 Metered Customers'!V375</f>
        <v>24.497972198981302</v>
      </c>
      <c r="AL375" s="28">
        <f>W375-'2020 Metered Customers'!W375</f>
        <v>21.953377932746804</v>
      </c>
      <c r="AM375" s="28">
        <f>X375-'2020 Metered Customers'!X375</f>
        <v>18.178000000000004</v>
      </c>
      <c r="AN375" s="28">
        <f>Y375-'2020 Metered Customers'!Y375</f>
        <v>29.647746309217752</v>
      </c>
      <c r="AO375" s="28">
        <f>Z375-'2020 Metered Customers'!Z375</f>
        <v>24.558557776748771</v>
      </c>
      <c r="AP375" s="28">
        <f>AA375-'2020 Metered Customers'!AA375</f>
        <v>13.692999999999998</v>
      </c>
      <c r="AQ375" s="28">
        <f>AB375-'2020 Metered Customers'!AB375</f>
        <v>7</v>
      </c>
    </row>
    <row r="376" spans="1:43" ht="15.4" x14ac:dyDescent="0.45">
      <c r="A376" s="4">
        <v>1</v>
      </c>
      <c r="B376" s="87">
        <v>734</v>
      </c>
      <c r="C376" s="91">
        <v>0</v>
      </c>
      <c r="D376" s="50" t="s">
        <v>32</v>
      </c>
      <c r="E376" s="5" t="s">
        <v>32</v>
      </c>
      <c r="F376" s="5" t="s">
        <v>32</v>
      </c>
      <c r="G376" s="5" t="s">
        <v>32</v>
      </c>
      <c r="H376" s="5">
        <v>6220</v>
      </c>
      <c r="I376" s="5">
        <v>5080</v>
      </c>
      <c r="J376" s="5">
        <v>6920</v>
      </c>
      <c r="K376" s="5">
        <v>6170</v>
      </c>
      <c r="L376" s="52">
        <v>8490</v>
      </c>
      <c r="M376" s="5">
        <v>7550</v>
      </c>
      <c r="N376" s="5">
        <v>3670</v>
      </c>
      <c r="O376" s="7" t="s">
        <v>32</v>
      </c>
      <c r="Q376" s="65">
        <f t="shared" si="69"/>
        <v>45</v>
      </c>
      <c r="R376" s="36">
        <f t="shared" si="70"/>
        <v>45</v>
      </c>
      <c r="S376" s="36">
        <f t="shared" si="71"/>
        <v>45</v>
      </c>
      <c r="T376" s="36">
        <f t="shared" si="72"/>
        <v>45</v>
      </c>
      <c r="U376" s="36">
        <f t="shared" si="80"/>
        <v>72.989999999999995</v>
      </c>
      <c r="V376" s="36">
        <f t="shared" si="73"/>
        <v>68.160684622139897</v>
      </c>
      <c r="W376" s="36">
        <f t="shared" si="74"/>
        <v>83.35643093135765</v>
      </c>
      <c r="X376" s="36">
        <f t="shared" si="75"/>
        <v>77.16251259879607</v>
      </c>
      <c r="Y376" s="36">
        <f t="shared" si="76"/>
        <v>96.322366640853232</v>
      </c>
      <c r="Z376" s="36">
        <f t="shared" si="77"/>
        <v>88.559322330709392</v>
      </c>
      <c r="AA376" s="36">
        <f t="shared" si="78"/>
        <v>61.515000000000001</v>
      </c>
      <c r="AB376" s="66">
        <f t="shared" si="79"/>
        <v>45</v>
      </c>
      <c r="AC376" s="28">
        <f t="shared" si="81"/>
        <v>773.06631712385627</v>
      </c>
      <c r="AF376" s="28">
        <f>Q376-'2020 Metered Customers'!Q376</f>
        <v>7</v>
      </c>
      <c r="AG376" s="28">
        <f>R376-'2020 Metered Customers'!R376</f>
        <v>7</v>
      </c>
      <c r="AH376" s="28">
        <f>S376-'2020 Metered Customers'!S376</f>
        <v>7</v>
      </c>
      <c r="AI376" s="28">
        <f>T376-'2020 Metered Customers'!T376</f>
        <v>7</v>
      </c>
      <c r="AJ376" s="28">
        <f>U376-'2020 Metered Customers'!U376</f>
        <v>21.305999999999997</v>
      </c>
      <c r="AK376" s="28">
        <f>V376-'2020 Metered Customers'!V376</f>
        <v>18.984684622139895</v>
      </c>
      <c r="AL376" s="28">
        <f>W376-'2020 Metered Customers'!W376</f>
        <v>30.132430931357646</v>
      </c>
      <c r="AM376" s="28">
        <f>X376-'2020 Metered Customers'!X376</f>
        <v>25.588512598796072</v>
      </c>
      <c r="AN376" s="28">
        <f>Y376-'2020 Metered Customers'!Y376</f>
        <v>38.615366640853232</v>
      </c>
      <c r="AO376" s="28">
        <f>Z376-'2020 Metered Customers'!Z376</f>
        <v>33.949322330709393</v>
      </c>
      <c r="AP376" s="28">
        <f>AA376-'2020 Metered Customers'!AA376</f>
        <v>15.441000000000003</v>
      </c>
      <c r="AQ376" s="28">
        <f>AB376-'2020 Metered Customers'!AB376</f>
        <v>7</v>
      </c>
    </row>
    <row r="377" spans="1:43" ht="15.4" x14ac:dyDescent="0.45">
      <c r="A377" s="4">
        <v>1</v>
      </c>
      <c r="B377" s="87">
        <v>735</v>
      </c>
      <c r="C377" s="91">
        <v>0</v>
      </c>
      <c r="D377" s="50" t="s">
        <v>32</v>
      </c>
      <c r="E377" s="5" t="s">
        <v>32</v>
      </c>
      <c r="F377" s="5" t="s">
        <v>32</v>
      </c>
      <c r="G377" s="5" t="s">
        <v>32</v>
      </c>
      <c r="H377" s="5">
        <v>7550</v>
      </c>
      <c r="I377" s="5">
        <v>3790</v>
      </c>
      <c r="J377" s="5">
        <v>5160</v>
      </c>
      <c r="K377" s="5">
        <v>3470</v>
      </c>
      <c r="L377" s="52">
        <v>4640</v>
      </c>
      <c r="M377" s="5">
        <v>3620</v>
      </c>
      <c r="N377" s="5">
        <v>2630</v>
      </c>
      <c r="O377" s="7" t="s">
        <v>32</v>
      </c>
      <c r="Q377" s="65">
        <f t="shared" si="69"/>
        <v>45</v>
      </c>
      <c r="R377" s="36">
        <f t="shared" si="70"/>
        <v>45</v>
      </c>
      <c r="S377" s="36">
        <f t="shared" si="71"/>
        <v>45</v>
      </c>
      <c r="T377" s="36">
        <f t="shared" si="72"/>
        <v>45</v>
      </c>
      <c r="U377" s="36">
        <f t="shared" si="80"/>
        <v>78.974999999999994</v>
      </c>
      <c r="V377" s="36">
        <f t="shared" si="73"/>
        <v>62.055</v>
      </c>
      <c r="W377" s="36">
        <f t="shared" si="74"/>
        <v>68.821369244279808</v>
      </c>
      <c r="X377" s="36">
        <f t="shared" si="75"/>
        <v>60.615000000000002</v>
      </c>
      <c r="Y377" s="36">
        <f t="shared" si="76"/>
        <v>65.88</v>
      </c>
      <c r="Z377" s="36">
        <f t="shared" si="77"/>
        <v>61.29</v>
      </c>
      <c r="AA377" s="36">
        <f t="shared" si="78"/>
        <v>56.835000000000001</v>
      </c>
      <c r="AB377" s="66">
        <f t="shared" si="79"/>
        <v>45</v>
      </c>
      <c r="AC377" s="28">
        <f t="shared" si="81"/>
        <v>679.47136924427991</v>
      </c>
      <c r="AF377" s="28">
        <f>Q377-'2020 Metered Customers'!Q377</f>
        <v>7</v>
      </c>
      <c r="AG377" s="28">
        <f>R377-'2020 Metered Customers'!R377</f>
        <v>7</v>
      </c>
      <c r="AH377" s="28">
        <f>S377-'2020 Metered Customers'!S377</f>
        <v>7</v>
      </c>
      <c r="AI377" s="28">
        <f>T377-'2020 Metered Customers'!T377</f>
        <v>7</v>
      </c>
      <c r="AJ377" s="28">
        <f>U377-'2020 Metered Customers'!U377</f>
        <v>24.364999999999995</v>
      </c>
      <c r="AK377" s="28">
        <f>V377-'2020 Metered Customers'!V377</f>
        <v>15.716999999999999</v>
      </c>
      <c r="AL377" s="28">
        <f>W377-'2020 Metered Customers'!W377</f>
        <v>19.469369244279804</v>
      </c>
      <c r="AM377" s="28">
        <f>X377-'2020 Metered Customers'!X377</f>
        <v>14.981000000000002</v>
      </c>
      <c r="AN377" s="28">
        <f>Y377-'2020 Metered Customers'!Y377</f>
        <v>17.671999999999997</v>
      </c>
      <c r="AO377" s="28">
        <f>Z377-'2020 Metered Customers'!Z377</f>
        <v>15.326000000000001</v>
      </c>
      <c r="AP377" s="28">
        <f>AA377-'2020 Metered Customers'!AA377</f>
        <v>13.048999999999999</v>
      </c>
      <c r="AQ377" s="28">
        <f>AB377-'2020 Metered Customers'!AB377</f>
        <v>7</v>
      </c>
    </row>
    <row r="378" spans="1:43" ht="15.4" x14ac:dyDescent="0.45">
      <c r="A378" s="4">
        <v>1</v>
      </c>
      <c r="B378" s="87">
        <v>736</v>
      </c>
      <c r="C378" s="91">
        <v>0</v>
      </c>
      <c r="D378" s="50" t="s">
        <v>32</v>
      </c>
      <c r="E378" s="5" t="s">
        <v>32</v>
      </c>
      <c r="F378" s="5" t="s">
        <v>32</v>
      </c>
      <c r="G378" s="5" t="s">
        <v>32</v>
      </c>
      <c r="H378" s="5">
        <v>1990</v>
      </c>
      <c r="I378" s="5">
        <v>17900</v>
      </c>
      <c r="J378" s="5">
        <v>13210</v>
      </c>
      <c r="K378" s="5">
        <v>18840</v>
      </c>
      <c r="L378" s="52">
        <v>30740</v>
      </c>
      <c r="M378" s="5">
        <v>26620</v>
      </c>
      <c r="N378" s="5">
        <v>7510</v>
      </c>
      <c r="O378" s="7" t="s">
        <v>32</v>
      </c>
      <c r="Q378" s="65">
        <f t="shared" si="69"/>
        <v>45</v>
      </c>
      <c r="R378" s="36">
        <f t="shared" si="70"/>
        <v>45</v>
      </c>
      <c r="S378" s="36">
        <f t="shared" si="71"/>
        <v>45</v>
      </c>
      <c r="T378" s="36">
        <f t="shared" si="72"/>
        <v>45</v>
      </c>
      <c r="U378" s="36">
        <f t="shared" si="80"/>
        <v>53.954999999999998</v>
      </c>
      <c r="V378" s="36">
        <f t="shared" si="73"/>
        <v>174.03539532005925</v>
      </c>
      <c r="W378" s="36">
        <f t="shared" si="74"/>
        <v>135.3027593471075</v>
      </c>
      <c r="X378" s="36">
        <f t="shared" si="75"/>
        <v>183.26125109773412</v>
      </c>
      <c r="Y378" s="36">
        <f t="shared" si="76"/>
        <v>302.26125109773409</v>
      </c>
      <c r="Z378" s="36">
        <f t="shared" si="77"/>
        <v>261.0612510977341</v>
      </c>
      <c r="AA378" s="36">
        <f t="shared" si="78"/>
        <v>88.228980019639437</v>
      </c>
      <c r="AB378" s="66">
        <f t="shared" si="79"/>
        <v>45</v>
      </c>
      <c r="AC378" s="28">
        <f t="shared" si="81"/>
        <v>1423.1058879800087</v>
      </c>
      <c r="AF378" s="28">
        <f>Q378-'2020 Metered Customers'!Q378</f>
        <v>7</v>
      </c>
      <c r="AG378" s="28">
        <f>R378-'2020 Metered Customers'!R378</f>
        <v>7</v>
      </c>
      <c r="AH378" s="28">
        <f>S378-'2020 Metered Customers'!S378</f>
        <v>7</v>
      </c>
      <c r="AI378" s="28">
        <f>T378-'2020 Metered Customers'!T378</f>
        <v>7</v>
      </c>
      <c r="AJ378" s="28">
        <f>U378-'2020 Metered Customers'!U378</f>
        <v>11.576999999999998</v>
      </c>
      <c r="AK378" s="28">
        <f>V378-'2020 Metered Customers'!V378</f>
        <v>75.86539532005925</v>
      </c>
      <c r="AL378" s="28">
        <f>W378-'2020 Metered Customers'!W378</f>
        <v>57.299759347107496</v>
      </c>
      <c r="AM378" s="28">
        <f>X378-'2020 Metered Customers'!X378</f>
        <v>81.049251097734128</v>
      </c>
      <c r="AN378" s="28">
        <f>Y378-'2020 Metered Customers'!Y378</f>
        <v>140.30305109773408</v>
      </c>
      <c r="AO378" s="28">
        <f>Z378-'2020 Metered Customers'!Z378</f>
        <v>125.3952510977341</v>
      </c>
      <c r="AP378" s="28">
        <f>AA378-'2020 Metered Customers'!AA378</f>
        <v>33.706980019639431</v>
      </c>
      <c r="AQ378" s="28">
        <f>AB378-'2020 Metered Customers'!AB378</f>
        <v>7</v>
      </c>
    </row>
    <row r="379" spans="1:43" ht="15.4" x14ac:dyDescent="0.45">
      <c r="A379" s="4">
        <v>1</v>
      </c>
      <c r="B379" s="87">
        <v>737</v>
      </c>
      <c r="C379" s="91">
        <v>0</v>
      </c>
      <c r="D379" s="50" t="s">
        <v>32</v>
      </c>
      <c r="E379" s="5" t="s">
        <v>32</v>
      </c>
      <c r="F379" s="5" t="s">
        <v>32</v>
      </c>
      <c r="G379" s="5" t="s">
        <v>32</v>
      </c>
      <c r="H379" s="5">
        <v>3130</v>
      </c>
      <c r="I379" s="5">
        <v>590</v>
      </c>
      <c r="J379" s="5">
        <v>770</v>
      </c>
      <c r="K379" s="5">
        <v>840</v>
      </c>
      <c r="L379" s="52">
        <v>960</v>
      </c>
      <c r="M379" s="5">
        <v>130</v>
      </c>
      <c r="N379" s="5">
        <v>580</v>
      </c>
      <c r="O379" s="7" t="s">
        <v>32</v>
      </c>
      <c r="Q379" s="65">
        <f t="shared" si="69"/>
        <v>45</v>
      </c>
      <c r="R379" s="36">
        <f t="shared" si="70"/>
        <v>45</v>
      </c>
      <c r="S379" s="36">
        <f t="shared" si="71"/>
        <v>45</v>
      </c>
      <c r="T379" s="36">
        <f t="shared" si="72"/>
        <v>45</v>
      </c>
      <c r="U379" s="36">
        <f t="shared" si="80"/>
        <v>59.085000000000001</v>
      </c>
      <c r="V379" s="36">
        <f t="shared" si="73"/>
        <v>47.655000000000001</v>
      </c>
      <c r="W379" s="36">
        <f t="shared" si="74"/>
        <v>48.465000000000003</v>
      </c>
      <c r="X379" s="36">
        <f t="shared" si="75"/>
        <v>48.78</v>
      </c>
      <c r="Y379" s="36">
        <f t="shared" si="76"/>
        <v>49.32</v>
      </c>
      <c r="Z379" s="36">
        <f t="shared" si="77"/>
        <v>45.585000000000001</v>
      </c>
      <c r="AA379" s="36">
        <f t="shared" si="78"/>
        <v>47.61</v>
      </c>
      <c r="AB379" s="66">
        <f t="shared" si="79"/>
        <v>45</v>
      </c>
      <c r="AC379" s="28">
        <f t="shared" si="81"/>
        <v>571.5</v>
      </c>
      <c r="AF379" s="28">
        <f>Q379-'2020 Metered Customers'!Q379</f>
        <v>7</v>
      </c>
      <c r="AG379" s="28">
        <f>R379-'2020 Metered Customers'!R379</f>
        <v>7</v>
      </c>
      <c r="AH379" s="28">
        <f>S379-'2020 Metered Customers'!S379</f>
        <v>7</v>
      </c>
      <c r="AI379" s="28">
        <f>T379-'2020 Metered Customers'!T379</f>
        <v>7</v>
      </c>
      <c r="AJ379" s="28">
        <f>U379-'2020 Metered Customers'!U379</f>
        <v>14.198999999999998</v>
      </c>
      <c r="AK379" s="28">
        <f>V379-'2020 Metered Customers'!V379</f>
        <v>8.3569999999999993</v>
      </c>
      <c r="AL379" s="28">
        <f>W379-'2020 Metered Customers'!W379</f>
        <v>8.7710000000000008</v>
      </c>
      <c r="AM379" s="28">
        <f>X379-'2020 Metered Customers'!X379</f>
        <v>8.9320000000000022</v>
      </c>
      <c r="AN379" s="28">
        <f>Y379-'2020 Metered Customers'!Y379</f>
        <v>9.2079999999999984</v>
      </c>
      <c r="AO379" s="28">
        <f>Z379-'2020 Metered Customers'!Z379</f>
        <v>7.2989999999999995</v>
      </c>
      <c r="AP379" s="28">
        <f>AA379-'2020 Metered Customers'!AA379</f>
        <v>8.3339999999999961</v>
      </c>
      <c r="AQ379" s="28">
        <f>AB379-'2020 Metered Customers'!AB379</f>
        <v>7</v>
      </c>
    </row>
    <row r="380" spans="1:43" ht="15.4" x14ac:dyDescent="0.45">
      <c r="A380" s="4">
        <v>1</v>
      </c>
      <c r="B380" s="87">
        <v>738</v>
      </c>
      <c r="C380" s="91">
        <v>0</v>
      </c>
      <c r="D380" s="50" t="s">
        <v>32</v>
      </c>
      <c r="E380" s="5" t="s">
        <v>32</v>
      </c>
      <c r="F380" s="5" t="s">
        <v>32</v>
      </c>
      <c r="G380" s="5" t="s">
        <v>32</v>
      </c>
      <c r="H380" s="5">
        <v>2720</v>
      </c>
      <c r="I380" s="5">
        <v>12440</v>
      </c>
      <c r="J380" s="5">
        <v>790</v>
      </c>
      <c r="K380" s="5">
        <v>460</v>
      </c>
      <c r="L380" s="52">
        <v>1910</v>
      </c>
      <c r="M380" s="5">
        <v>750</v>
      </c>
      <c r="N380" s="5">
        <v>420</v>
      </c>
      <c r="O380" s="7" t="s">
        <v>32</v>
      </c>
      <c r="Q380" s="65">
        <f t="shared" si="69"/>
        <v>45</v>
      </c>
      <c r="R380" s="36">
        <f t="shared" si="70"/>
        <v>45</v>
      </c>
      <c r="S380" s="36">
        <f t="shared" si="71"/>
        <v>45</v>
      </c>
      <c r="T380" s="36">
        <f t="shared" si="72"/>
        <v>45</v>
      </c>
      <c r="U380" s="36">
        <f t="shared" si="80"/>
        <v>57.24</v>
      </c>
      <c r="V380" s="36">
        <f t="shared" si="73"/>
        <v>128.94366985901092</v>
      </c>
      <c r="W380" s="36">
        <f t="shared" si="74"/>
        <v>48.555</v>
      </c>
      <c r="X380" s="36">
        <f t="shared" si="75"/>
        <v>47.07</v>
      </c>
      <c r="Y380" s="36">
        <f t="shared" si="76"/>
        <v>53.594999999999999</v>
      </c>
      <c r="Z380" s="36">
        <f t="shared" si="77"/>
        <v>48.375</v>
      </c>
      <c r="AA380" s="36">
        <f t="shared" si="78"/>
        <v>46.89</v>
      </c>
      <c r="AB380" s="66">
        <f t="shared" si="79"/>
        <v>45</v>
      </c>
      <c r="AC380" s="28">
        <f t="shared" si="81"/>
        <v>655.66866985901095</v>
      </c>
      <c r="AF380" s="28">
        <f>Q380-'2020 Metered Customers'!Q380</f>
        <v>7</v>
      </c>
      <c r="AG380" s="28">
        <f>R380-'2020 Metered Customers'!R380</f>
        <v>7</v>
      </c>
      <c r="AH380" s="28">
        <f>S380-'2020 Metered Customers'!S380</f>
        <v>7</v>
      </c>
      <c r="AI380" s="28">
        <f>T380-'2020 Metered Customers'!T380</f>
        <v>7</v>
      </c>
      <c r="AJ380" s="28">
        <f>U380-'2020 Metered Customers'!U380</f>
        <v>13.256</v>
      </c>
      <c r="AK380" s="28">
        <f>V380-'2020 Metered Customers'!V380</f>
        <v>54.251669859010917</v>
      </c>
      <c r="AL380" s="28">
        <f>W380-'2020 Metered Customers'!W380</f>
        <v>8.8170000000000002</v>
      </c>
      <c r="AM380" s="28">
        <f>X380-'2020 Metered Customers'!X380</f>
        <v>8.0579999999999998</v>
      </c>
      <c r="AN380" s="28">
        <f>Y380-'2020 Metered Customers'!Y380</f>
        <v>11.393000000000001</v>
      </c>
      <c r="AO380" s="28">
        <f>Z380-'2020 Metered Customers'!Z380</f>
        <v>8.7250000000000014</v>
      </c>
      <c r="AP380" s="28">
        <f>AA380-'2020 Metered Customers'!AA380</f>
        <v>7.9660000000000011</v>
      </c>
      <c r="AQ380" s="28">
        <f>AB380-'2020 Metered Customers'!AB380</f>
        <v>7</v>
      </c>
    </row>
    <row r="381" spans="1:43" ht="15.4" x14ac:dyDescent="0.45">
      <c r="A381" s="4">
        <v>1</v>
      </c>
      <c r="B381" s="87">
        <v>739</v>
      </c>
      <c r="C381" s="91">
        <v>0</v>
      </c>
      <c r="D381" s="50" t="s">
        <v>32</v>
      </c>
      <c r="E381" s="5" t="s">
        <v>32</v>
      </c>
      <c r="F381" s="5" t="s">
        <v>32</v>
      </c>
      <c r="G381" s="5" t="s">
        <v>32</v>
      </c>
      <c r="H381" s="5">
        <v>3810</v>
      </c>
      <c r="I381" s="5">
        <v>3700</v>
      </c>
      <c r="J381" s="5">
        <v>3960</v>
      </c>
      <c r="K381" s="5">
        <v>2950</v>
      </c>
      <c r="L381" s="52">
        <v>4840</v>
      </c>
      <c r="M381" s="5">
        <v>4080</v>
      </c>
      <c r="N381" s="5">
        <v>3010</v>
      </c>
      <c r="O381" s="7" t="s">
        <v>32</v>
      </c>
      <c r="Q381" s="65">
        <f t="shared" si="69"/>
        <v>45</v>
      </c>
      <c r="R381" s="36">
        <f t="shared" si="70"/>
        <v>45</v>
      </c>
      <c r="S381" s="36">
        <f t="shared" si="71"/>
        <v>45</v>
      </c>
      <c r="T381" s="36">
        <f t="shared" si="72"/>
        <v>45</v>
      </c>
      <c r="U381" s="36">
        <f t="shared" si="80"/>
        <v>62.144999999999996</v>
      </c>
      <c r="V381" s="36">
        <f t="shared" si="73"/>
        <v>61.650000000000006</v>
      </c>
      <c r="W381" s="36">
        <f t="shared" si="74"/>
        <v>62.82</v>
      </c>
      <c r="X381" s="36">
        <f t="shared" si="75"/>
        <v>58.274999999999999</v>
      </c>
      <c r="Y381" s="36">
        <f t="shared" si="76"/>
        <v>66.78</v>
      </c>
      <c r="Z381" s="36">
        <f t="shared" si="77"/>
        <v>63.36</v>
      </c>
      <c r="AA381" s="36">
        <f t="shared" si="78"/>
        <v>58.545000000000002</v>
      </c>
      <c r="AB381" s="66">
        <f t="shared" si="79"/>
        <v>45</v>
      </c>
      <c r="AC381" s="28">
        <f t="shared" si="81"/>
        <v>658.57499999999993</v>
      </c>
      <c r="AF381" s="28">
        <f>Q381-'2020 Metered Customers'!Q381</f>
        <v>7</v>
      </c>
      <c r="AG381" s="28">
        <f>R381-'2020 Metered Customers'!R381</f>
        <v>7</v>
      </c>
      <c r="AH381" s="28">
        <f>S381-'2020 Metered Customers'!S381</f>
        <v>7</v>
      </c>
      <c r="AI381" s="28">
        <f>T381-'2020 Metered Customers'!T381</f>
        <v>7</v>
      </c>
      <c r="AJ381" s="28">
        <f>U381-'2020 Metered Customers'!U381</f>
        <v>15.762999999999991</v>
      </c>
      <c r="AK381" s="28">
        <f>V381-'2020 Metered Customers'!V381</f>
        <v>15.510000000000005</v>
      </c>
      <c r="AL381" s="28">
        <f>W381-'2020 Metered Customers'!W381</f>
        <v>16.107999999999997</v>
      </c>
      <c r="AM381" s="28">
        <f>X381-'2020 Metered Customers'!X381</f>
        <v>13.784999999999997</v>
      </c>
      <c r="AN381" s="28">
        <f>Y381-'2020 Metered Customers'!Y381</f>
        <v>18.132000000000005</v>
      </c>
      <c r="AO381" s="28">
        <f>Z381-'2020 Metered Customers'!Z381</f>
        <v>16.384</v>
      </c>
      <c r="AP381" s="28">
        <f>AA381-'2020 Metered Customers'!AA381</f>
        <v>13.923000000000002</v>
      </c>
      <c r="AQ381" s="28">
        <f>AB381-'2020 Metered Customers'!AB381</f>
        <v>7</v>
      </c>
    </row>
    <row r="382" spans="1:43" ht="15.4" x14ac:dyDescent="0.45">
      <c r="A382" s="4">
        <v>1</v>
      </c>
      <c r="B382" s="87">
        <v>740</v>
      </c>
      <c r="C382" s="91">
        <v>0</v>
      </c>
      <c r="D382" s="50" t="s">
        <v>32</v>
      </c>
      <c r="E382" s="5" t="s">
        <v>32</v>
      </c>
      <c r="F382" s="5" t="s">
        <v>32</v>
      </c>
      <c r="G382" s="5" t="s">
        <v>32</v>
      </c>
      <c r="H382" s="5">
        <v>17180</v>
      </c>
      <c r="I382" s="5">
        <v>6550</v>
      </c>
      <c r="J382" s="5">
        <v>5420</v>
      </c>
      <c r="K382" s="5">
        <v>5480</v>
      </c>
      <c r="L382" s="52">
        <v>7220</v>
      </c>
      <c r="M382" s="5">
        <v>7240</v>
      </c>
      <c r="N382" s="5">
        <v>4990</v>
      </c>
      <c r="O382" s="7" t="s">
        <v>32</v>
      </c>
      <c r="Q382" s="65">
        <f t="shared" si="69"/>
        <v>45</v>
      </c>
      <c r="R382" s="36">
        <f t="shared" si="70"/>
        <v>45</v>
      </c>
      <c r="S382" s="36">
        <f t="shared" si="71"/>
        <v>45</v>
      </c>
      <c r="T382" s="36">
        <f t="shared" si="72"/>
        <v>45</v>
      </c>
      <c r="U382" s="36">
        <f t="shared" si="80"/>
        <v>122.31</v>
      </c>
      <c r="V382" s="36">
        <f t="shared" si="73"/>
        <v>80.300764553960605</v>
      </c>
      <c r="W382" s="36">
        <f t="shared" si="74"/>
        <v>70.96859426623449</v>
      </c>
      <c r="X382" s="36">
        <f t="shared" si="75"/>
        <v>71.464107732839409</v>
      </c>
      <c r="Y382" s="36">
        <f t="shared" si="76"/>
        <v>85.833998264382288</v>
      </c>
      <c r="Z382" s="36">
        <f t="shared" si="77"/>
        <v>85.999169419917266</v>
      </c>
      <c r="AA382" s="36">
        <f t="shared" si="78"/>
        <v>67.454999999999998</v>
      </c>
      <c r="AB382" s="66">
        <f t="shared" si="79"/>
        <v>45</v>
      </c>
      <c r="AC382" s="28">
        <f t="shared" si="81"/>
        <v>809.33163423733413</v>
      </c>
      <c r="AF382" s="28">
        <f>Q382-'2020 Metered Customers'!Q382</f>
        <v>7</v>
      </c>
      <c r="AG382" s="28">
        <f>R382-'2020 Metered Customers'!R382</f>
        <v>7</v>
      </c>
      <c r="AH382" s="28">
        <f>S382-'2020 Metered Customers'!S382</f>
        <v>7</v>
      </c>
      <c r="AI382" s="28">
        <f>T382-'2020 Metered Customers'!T382</f>
        <v>7</v>
      </c>
      <c r="AJ382" s="28">
        <f>U382-'2020 Metered Customers'!U382</f>
        <v>46.51400000000001</v>
      </c>
      <c r="AK382" s="28">
        <f>V382-'2020 Metered Customers'!V382</f>
        <v>27.890764553960608</v>
      </c>
      <c r="AL382" s="28">
        <f>W382-'2020 Metered Customers'!W382</f>
        <v>21.04459426623449</v>
      </c>
      <c r="AM382" s="28">
        <f>X382-'2020 Metered Customers'!X382</f>
        <v>21.408107732839404</v>
      </c>
      <c r="AN382" s="28">
        <f>Y382-'2020 Metered Customers'!Y382</f>
        <v>31.949998264382288</v>
      </c>
      <c r="AO382" s="28">
        <f>Z382-'2020 Metered Customers'!Z382</f>
        <v>32.071169419917261</v>
      </c>
      <c r="AP382" s="28">
        <f>AA382-'2020 Metered Customers'!AA382</f>
        <v>18.476999999999997</v>
      </c>
      <c r="AQ382" s="28">
        <f>AB382-'2020 Metered Customers'!AB382</f>
        <v>7</v>
      </c>
    </row>
    <row r="383" spans="1:43" ht="15.4" x14ac:dyDescent="0.45">
      <c r="A383" s="4">
        <v>1</v>
      </c>
      <c r="B383" s="87">
        <v>741</v>
      </c>
      <c r="C383" s="91">
        <v>0</v>
      </c>
      <c r="D383" s="50" t="s">
        <v>32</v>
      </c>
      <c r="E383" s="5" t="s">
        <v>32</v>
      </c>
      <c r="F383" s="5" t="s">
        <v>32</v>
      </c>
      <c r="G383" s="5" t="s">
        <v>32</v>
      </c>
      <c r="H383" s="5">
        <v>7920</v>
      </c>
      <c r="I383" s="5">
        <v>2050</v>
      </c>
      <c r="J383" s="5">
        <v>3680</v>
      </c>
      <c r="K383" s="5">
        <v>6190</v>
      </c>
      <c r="L383" s="52">
        <v>6450</v>
      </c>
      <c r="M383" s="5">
        <v>4920</v>
      </c>
      <c r="N383" s="5">
        <v>2790</v>
      </c>
      <c r="O383" s="7" t="s">
        <v>32</v>
      </c>
      <c r="Q383" s="65">
        <f t="shared" si="69"/>
        <v>45</v>
      </c>
      <c r="R383" s="36">
        <f t="shared" si="70"/>
        <v>45</v>
      </c>
      <c r="S383" s="36">
        <f t="shared" si="71"/>
        <v>45</v>
      </c>
      <c r="T383" s="36">
        <f t="shared" si="72"/>
        <v>45</v>
      </c>
      <c r="U383" s="36">
        <f t="shared" si="80"/>
        <v>80.64</v>
      </c>
      <c r="V383" s="36">
        <f t="shared" si="73"/>
        <v>54.225000000000001</v>
      </c>
      <c r="W383" s="36">
        <f t="shared" si="74"/>
        <v>61.56</v>
      </c>
      <c r="X383" s="36">
        <f t="shared" si="75"/>
        <v>77.327683754331048</v>
      </c>
      <c r="Y383" s="36">
        <f t="shared" si="76"/>
        <v>79.47490877628573</v>
      </c>
      <c r="Z383" s="36">
        <f t="shared" si="77"/>
        <v>67.14</v>
      </c>
      <c r="AA383" s="36">
        <f t="shared" si="78"/>
        <v>57.555</v>
      </c>
      <c r="AB383" s="66">
        <f t="shared" si="79"/>
        <v>45</v>
      </c>
      <c r="AC383" s="28">
        <f t="shared" si="81"/>
        <v>702.92259253061673</v>
      </c>
      <c r="AF383" s="28">
        <f>Q383-'2020 Metered Customers'!Q383</f>
        <v>7</v>
      </c>
      <c r="AG383" s="28">
        <f>R383-'2020 Metered Customers'!R383</f>
        <v>7</v>
      </c>
      <c r="AH383" s="28">
        <f>S383-'2020 Metered Customers'!S383</f>
        <v>7</v>
      </c>
      <c r="AI383" s="28">
        <f>T383-'2020 Metered Customers'!T383</f>
        <v>7</v>
      </c>
      <c r="AJ383" s="28">
        <f>U383-'2020 Metered Customers'!U383</f>
        <v>25.216000000000001</v>
      </c>
      <c r="AK383" s="28">
        <f>V383-'2020 Metered Customers'!V383</f>
        <v>11.715000000000003</v>
      </c>
      <c r="AL383" s="28">
        <f>W383-'2020 Metered Customers'!W383</f>
        <v>15.463999999999999</v>
      </c>
      <c r="AM383" s="28">
        <f>X383-'2020 Metered Customers'!X383</f>
        <v>25.709683754331046</v>
      </c>
      <c r="AN383" s="28">
        <f>Y383-'2020 Metered Customers'!Y383</f>
        <v>27.284908776285732</v>
      </c>
      <c r="AO383" s="28">
        <f>Z383-'2020 Metered Customers'!Z383</f>
        <v>18.316000000000003</v>
      </c>
      <c r="AP383" s="28">
        <f>AA383-'2020 Metered Customers'!AA383</f>
        <v>13.417000000000002</v>
      </c>
      <c r="AQ383" s="28">
        <f>AB383-'2020 Metered Customers'!AB383</f>
        <v>7</v>
      </c>
    </row>
    <row r="384" spans="1:43" ht="15.4" x14ac:dyDescent="0.45">
      <c r="A384" s="4">
        <v>1</v>
      </c>
      <c r="B384" s="87">
        <v>743</v>
      </c>
      <c r="C384" s="91">
        <v>0</v>
      </c>
      <c r="D384" s="50" t="s">
        <v>32</v>
      </c>
      <c r="E384" s="5" t="s">
        <v>32</v>
      </c>
      <c r="F384" s="5" t="s">
        <v>32</v>
      </c>
      <c r="G384" s="5" t="s">
        <v>32</v>
      </c>
      <c r="H384" s="5">
        <v>34600</v>
      </c>
      <c r="I384" s="5">
        <v>8910</v>
      </c>
      <c r="J384" s="5">
        <v>16310</v>
      </c>
      <c r="K384" s="5">
        <v>16900</v>
      </c>
      <c r="L384" s="52">
        <v>32820</v>
      </c>
      <c r="M384" s="5">
        <v>23580</v>
      </c>
      <c r="N384" s="5">
        <v>1870</v>
      </c>
      <c r="O384" s="7" t="s">
        <v>32</v>
      </c>
      <c r="Q384" s="65">
        <f t="shared" si="69"/>
        <v>45</v>
      </c>
      <c r="R384" s="36">
        <f t="shared" si="70"/>
        <v>45</v>
      </c>
      <c r="S384" s="36">
        <f t="shared" si="71"/>
        <v>45</v>
      </c>
      <c r="T384" s="36">
        <f t="shared" si="72"/>
        <v>45</v>
      </c>
      <c r="U384" s="36">
        <f t="shared" si="80"/>
        <v>236.78215465678829</v>
      </c>
      <c r="V384" s="36">
        <f t="shared" si="73"/>
        <v>99.790960907087737</v>
      </c>
      <c r="W384" s="36">
        <f t="shared" si="74"/>
        <v>160.90428845502868</v>
      </c>
      <c r="X384" s="36">
        <f t="shared" si="75"/>
        <v>165.77683754331048</v>
      </c>
      <c r="Y384" s="36">
        <f t="shared" si="76"/>
        <v>323.0612510977341</v>
      </c>
      <c r="Z384" s="36">
        <f t="shared" si="77"/>
        <v>230.66125109773412</v>
      </c>
      <c r="AA384" s="36">
        <f t="shared" si="78"/>
        <v>53.414999999999999</v>
      </c>
      <c r="AB384" s="66">
        <f t="shared" si="79"/>
        <v>45</v>
      </c>
      <c r="AC384" s="28">
        <f t="shared" si="81"/>
        <v>1495.3917437576833</v>
      </c>
      <c r="AF384" s="28">
        <f>Q384-'2020 Metered Customers'!Q384</f>
        <v>7</v>
      </c>
      <c r="AG384" s="28">
        <f>R384-'2020 Metered Customers'!R384</f>
        <v>7</v>
      </c>
      <c r="AH384" s="28">
        <f>S384-'2020 Metered Customers'!S384</f>
        <v>7</v>
      </c>
      <c r="AI384" s="28">
        <f>T384-'2020 Metered Customers'!T384</f>
        <v>7</v>
      </c>
      <c r="AJ384" s="28">
        <f>U384-'2020 Metered Customers'!U384</f>
        <v>122.66215465678829</v>
      </c>
      <c r="AK384" s="28">
        <f>V384-'2020 Metered Customers'!V384</f>
        <v>40.277960907087738</v>
      </c>
      <c r="AL384" s="28">
        <f>W384-'2020 Metered Customers'!W384</f>
        <v>69.571288455028679</v>
      </c>
      <c r="AM384" s="28">
        <f>X384-'2020 Metered Customers'!X384</f>
        <v>71.906837543310473</v>
      </c>
      <c r="AN384" s="28">
        <f>Y384-'2020 Metered Customers'!Y384</f>
        <v>145.6486510977341</v>
      </c>
      <c r="AO384" s="28">
        <f>Z384-'2020 Metered Customers'!Z384</f>
        <v>108.06725109773413</v>
      </c>
      <c r="AP384" s="28">
        <f>AA384-'2020 Metered Customers'!AA384</f>
        <v>11.300999999999995</v>
      </c>
      <c r="AQ384" s="28">
        <f>AB384-'2020 Metered Customers'!AB384</f>
        <v>7</v>
      </c>
    </row>
    <row r="385" spans="1:43" ht="15.4" x14ac:dyDescent="0.45">
      <c r="A385" s="4">
        <v>1</v>
      </c>
      <c r="B385" s="87">
        <v>744</v>
      </c>
      <c r="C385" s="91">
        <v>0</v>
      </c>
      <c r="D385" s="50" t="s">
        <v>32</v>
      </c>
      <c r="E385" s="5" t="s">
        <v>32</v>
      </c>
      <c r="F385" s="5" t="s">
        <v>32</v>
      </c>
      <c r="G385" s="5" t="s">
        <v>32</v>
      </c>
      <c r="H385" s="5">
        <v>10750</v>
      </c>
      <c r="I385" s="5">
        <v>4610</v>
      </c>
      <c r="J385" s="5">
        <v>6490</v>
      </c>
      <c r="K385" s="5">
        <v>10250</v>
      </c>
      <c r="L385" s="52">
        <v>18080</v>
      </c>
      <c r="M385" s="5">
        <v>5790</v>
      </c>
      <c r="N385" s="5">
        <v>1910</v>
      </c>
      <c r="O385" s="7">
        <v>2800</v>
      </c>
      <c r="Q385" s="65">
        <f t="shared" si="69"/>
        <v>45</v>
      </c>
      <c r="R385" s="36">
        <f t="shared" si="70"/>
        <v>45</v>
      </c>
      <c r="S385" s="36">
        <f t="shared" si="71"/>
        <v>45</v>
      </c>
      <c r="T385" s="36">
        <f t="shared" si="72"/>
        <v>45</v>
      </c>
      <c r="U385" s="36">
        <f t="shared" si="80"/>
        <v>93.375</v>
      </c>
      <c r="V385" s="36">
        <f t="shared" si="73"/>
        <v>65.745000000000005</v>
      </c>
      <c r="W385" s="36">
        <f t="shared" si="74"/>
        <v>79.805251087355686</v>
      </c>
      <c r="X385" s="36">
        <f t="shared" si="75"/>
        <v>110.85742832793109</v>
      </c>
      <c r="Y385" s="36">
        <f t="shared" si="76"/>
        <v>175.66125109773412</v>
      </c>
      <c r="Z385" s="36">
        <f t="shared" si="77"/>
        <v>74.024260643631536</v>
      </c>
      <c r="AA385" s="36">
        <f t="shared" si="78"/>
        <v>53.594999999999999</v>
      </c>
      <c r="AB385" s="66">
        <f t="shared" si="79"/>
        <v>57.6</v>
      </c>
      <c r="AC385" s="28">
        <f t="shared" si="81"/>
        <v>890.66319115665249</v>
      </c>
      <c r="AF385" s="28">
        <f>Q385-'2020 Metered Customers'!Q385</f>
        <v>7</v>
      </c>
      <c r="AG385" s="28">
        <f>R385-'2020 Metered Customers'!R385</f>
        <v>7</v>
      </c>
      <c r="AH385" s="28">
        <f>S385-'2020 Metered Customers'!S385</f>
        <v>7</v>
      </c>
      <c r="AI385" s="28">
        <f>T385-'2020 Metered Customers'!T385</f>
        <v>7</v>
      </c>
      <c r="AJ385" s="28">
        <f>U385-'2020 Metered Customers'!U385</f>
        <v>31.724999999999994</v>
      </c>
      <c r="AK385" s="28">
        <f>V385-'2020 Metered Customers'!V385</f>
        <v>17.603000000000002</v>
      </c>
      <c r="AL385" s="28">
        <f>W385-'2020 Metered Customers'!W385</f>
        <v>27.52725108735568</v>
      </c>
      <c r="AM385" s="28">
        <f>X385-'2020 Metered Customers'!X385</f>
        <v>45.582428327931083</v>
      </c>
      <c r="AN385" s="28">
        <f>Y385-'2020 Metered Customers'!Y385</f>
        <v>76.71725109773412</v>
      </c>
      <c r="AO385" s="28">
        <f>Z385-'2020 Metered Customers'!Z385</f>
        <v>23.286260643631536</v>
      </c>
      <c r="AP385" s="28">
        <f>AA385-'2020 Metered Customers'!AA385</f>
        <v>11.393000000000001</v>
      </c>
      <c r="AQ385" s="28">
        <f>AB385-'2020 Metered Customers'!AB385</f>
        <v>13.440000000000005</v>
      </c>
    </row>
    <row r="386" spans="1:43" ht="15.4" x14ac:dyDescent="0.45">
      <c r="A386" s="4">
        <v>1</v>
      </c>
      <c r="B386" s="87">
        <v>745</v>
      </c>
      <c r="C386" s="91">
        <v>0</v>
      </c>
      <c r="D386" s="50" t="s">
        <v>32</v>
      </c>
      <c r="E386" s="5" t="s">
        <v>32</v>
      </c>
      <c r="F386" s="5" t="s">
        <v>32</v>
      </c>
      <c r="G386" s="5" t="s">
        <v>32</v>
      </c>
      <c r="H386" s="5">
        <v>7270</v>
      </c>
      <c r="I386" s="5">
        <v>25590</v>
      </c>
      <c r="J386" s="5">
        <v>19020</v>
      </c>
      <c r="K386" s="5">
        <v>25070</v>
      </c>
      <c r="L386" s="52">
        <v>30830</v>
      </c>
      <c r="M386" s="5">
        <v>22650</v>
      </c>
      <c r="N386" s="5">
        <v>13510</v>
      </c>
      <c r="O386" s="7" t="s">
        <v>32</v>
      </c>
      <c r="Q386" s="65">
        <f t="shared" si="69"/>
        <v>45</v>
      </c>
      <c r="R386" s="36">
        <f t="shared" si="70"/>
        <v>45</v>
      </c>
      <c r="S386" s="36">
        <f t="shared" si="71"/>
        <v>45</v>
      </c>
      <c r="T386" s="36">
        <f t="shared" si="72"/>
        <v>45</v>
      </c>
      <c r="U386" s="36">
        <f t="shared" si="80"/>
        <v>77.715000000000003</v>
      </c>
      <c r="V386" s="36">
        <f t="shared" si="73"/>
        <v>250.76125109773412</v>
      </c>
      <c r="W386" s="36">
        <f t="shared" si="74"/>
        <v>185.0612510977341</v>
      </c>
      <c r="X386" s="36">
        <f t="shared" si="75"/>
        <v>245.5612510977341</v>
      </c>
      <c r="Y386" s="36">
        <f t="shared" si="76"/>
        <v>303.16125109773412</v>
      </c>
      <c r="Z386" s="36">
        <f t="shared" si="77"/>
        <v>221.36125109773411</v>
      </c>
      <c r="AA386" s="36">
        <f t="shared" si="78"/>
        <v>137.78032668013211</v>
      </c>
      <c r="AB386" s="66">
        <f t="shared" si="79"/>
        <v>45</v>
      </c>
      <c r="AC386" s="28">
        <f t="shared" si="81"/>
        <v>1646.4015821688026</v>
      </c>
      <c r="AF386" s="28">
        <f>Q386-'2020 Metered Customers'!Q386</f>
        <v>7</v>
      </c>
      <c r="AG386" s="28">
        <f>R386-'2020 Metered Customers'!R386</f>
        <v>7</v>
      </c>
      <c r="AH386" s="28">
        <f>S386-'2020 Metered Customers'!S386</f>
        <v>7</v>
      </c>
      <c r="AI386" s="28">
        <f>T386-'2020 Metered Customers'!T386</f>
        <v>7</v>
      </c>
      <c r="AJ386" s="28">
        <f>U386-'2020 Metered Customers'!U386</f>
        <v>23.721000000000004</v>
      </c>
      <c r="AK386" s="28">
        <f>V386-'2020 Metered Customers'!V386</f>
        <v>119.52425109773412</v>
      </c>
      <c r="AL386" s="28">
        <f>W386-'2020 Metered Customers'!W386</f>
        <v>82.07525109773411</v>
      </c>
      <c r="AM386" s="28">
        <f>X386-'2020 Metered Customers'!X386</f>
        <v>116.5602510977341</v>
      </c>
      <c r="AN386" s="28">
        <f>Y386-'2020 Metered Customers'!Y386</f>
        <v>140.53435109773412</v>
      </c>
      <c r="AO386" s="28">
        <f>Z386-'2020 Metered Customers'!Z386</f>
        <v>102.76625109773411</v>
      </c>
      <c r="AP386" s="28">
        <f>AA386-'2020 Metered Customers'!AA386</f>
        <v>58.487326680132099</v>
      </c>
      <c r="AQ386" s="28">
        <f>AB386-'2020 Metered Customers'!AB386</f>
        <v>7</v>
      </c>
    </row>
    <row r="387" spans="1:43" ht="15.4" x14ac:dyDescent="0.45">
      <c r="A387" s="4">
        <v>1</v>
      </c>
      <c r="B387" s="87">
        <v>746</v>
      </c>
      <c r="C387" s="91">
        <v>0</v>
      </c>
      <c r="D387" s="50" t="s">
        <v>32</v>
      </c>
      <c r="E387" s="5" t="s">
        <v>32</v>
      </c>
      <c r="F387" s="5" t="s">
        <v>32</v>
      </c>
      <c r="G387" s="5" t="s">
        <v>32</v>
      </c>
      <c r="H387" s="5">
        <v>11710</v>
      </c>
      <c r="I387" s="5">
        <v>7870</v>
      </c>
      <c r="J387" s="5">
        <v>18330</v>
      </c>
      <c r="K387" s="5">
        <v>17650</v>
      </c>
      <c r="L387" s="52">
        <v>24040</v>
      </c>
      <c r="M387" s="5">
        <v>14830</v>
      </c>
      <c r="N387" s="5">
        <v>3900</v>
      </c>
      <c r="O387" s="7" t="s">
        <v>32</v>
      </c>
      <c r="Q387" s="65">
        <f t="shared" si="69"/>
        <v>45</v>
      </c>
      <c r="R387" s="36">
        <f t="shared" si="70"/>
        <v>45</v>
      </c>
      <c r="S387" s="36">
        <f t="shared" si="71"/>
        <v>45</v>
      </c>
      <c r="T387" s="36">
        <f t="shared" si="72"/>
        <v>45</v>
      </c>
      <c r="U387" s="36">
        <f t="shared" si="80"/>
        <v>97.695000000000007</v>
      </c>
      <c r="V387" s="36">
        <f t="shared" si="73"/>
        <v>91.202060819268993</v>
      </c>
      <c r="W387" s="36">
        <f t="shared" si="74"/>
        <v>178.16125109773412</v>
      </c>
      <c r="X387" s="36">
        <f t="shared" si="75"/>
        <v>171.97075587587204</v>
      </c>
      <c r="Y387" s="36">
        <f t="shared" si="76"/>
        <v>235.26125109773412</v>
      </c>
      <c r="Z387" s="36">
        <f t="shared" si="77"/>
        <v>148.68162294544049</v>
      </c>
      <c r="AA387" s="36">
        <f t="shared" si="78"/>
        <v>62.55</v>
      </c>
      <c r="AB387" s="66">
        <f t="shared" si="79"/>
        <v>45</v>
      </c>
      <c r="AC387" s="28">
        <f t="shared" si="81"/>
        <v>1210.5219418360496</v>
      </c>
      <c r="AF387" s="28">
        <f>Q387-'2020 Metered Customers'!Q387</f>
        <v>7</v>
      </c>
      <c r="AG387" s="28">
        <f>R387-'2020 Metered Customers'!R387</f>
        <v>7</v>
      </c>
      <c r="AH387" s="28">
        <f>S387-'2020 Metered Customers'!S387</f>
        <v>7</v>
      </c>
      <c r="AI387" s="28">
        <f>T387-'2020 Metered Customers'!T387</f>
        <v>7</v>
      </c>
      <c r="AJ387" s="28">
        <f>U387-'2020 Metered Customers'!U387</f>
        <v>33.933000000000007</v>
      </c>
      <c r="AK387" s="28">
        <f>V387-'2020 Metered Customers'!V387</f>
        <v>35.888060819268993</v>
      </c>
      <c r="AL387" s="28">
        <f>W387-'2020 Metered Customers'!W387</f>
        <v>78.142251097734118</v>
      </c>
      <c r="AM387" s="28">
        <f>X387-'2020 Metered Customers'!X387</f>
        <v>74.875755875872045</v>
      </c>
      <c r="AN387" s="28">
        <f>Y387-'2020 Metered Customers'!Y387</f>
        <v>110.68925109773411</v>
      </c>
      <c r="AO387" s="28">
        <f>Z387-'2020 Metered Customers'!Z387</f>
        <v>63.712622945440501</v>
      </c>
      <c r="AP387" s="28">
        <f>AA387-'2020 Metered Customers'!AA387</f>
        <v>15.969999999999999</v>
      </c>
      <c r="AQ387" s="28">
        <f>AB387-'2020 Metered Customers'!AB387</f>
        <v>7</v>
      </c>
    </row>
    <row r="388" spans="1:43" ht="15.4" x14ac:dyDescent="0.45">
      <c r="A388" s="4">
        <v>1</v>
      </c>
      <c r="B388" s="87">
        <v>747</v>
      </c>
      <c r="C388" s="91">
        <v>0</v>
      </c>
      <c r="D388" s="50" t="s">
        <v>32</v>
      </c>
      <c r="E388" s="5" t="s">
        <v>32</v>
      </c>
      <c r="F388" s="5" t="s">
        <v>32</v>
      </c>
      <c r="G388" s="5" t="s">
        <v>32</v>
      </c>
      <c r="H388" s="5">
        <v>35010</v>
      </c>
      <c r="I388" s="5">
        <v>6830</v>
      </c>
      <c r="J388" s="5">
        <v>9590</v>
      </c>
      <c r="K388" s="5">
        <v>9870</v>
      </c>
      <c r="L388" s="52">
        <v>41720</v>
      </c>
      <c r="M388" s="5">
        <v>48440</v>
      </c>
      <c r="N388" s="5">
        <v>27720</v>
      </c>
      <c r="O388" s="7" t="s">
        <v>32</v>
      </c>
      <c r="Q388" s="65">
        <f t="shared" si="69"/>
        <v>45</v>
      </c>
      <c r="R388" s="36">
        <f t="shared" si="70"/>
        <v>45</v>
      </c>
      <c r="S388" s="36">
        <f t="shared" si="71"/>
        <v>45</v>
      </c>
      <c r="T388" s="36">
        <f t="shared" si="72"/>
        <v>45</v>
      </c>
      <c r="U388" s="36">
        <f t="shared" si="80"/>
        <v>240.16816334525527</v>
      </c>
      <c r="V388" s="36">
        <f t="shared" si="73"/>
        <v>82.613160731450265</v>
      </c>
      <c r="W388" s="36">
        <f t="shared" si="74"/>
        <v>105.40678019527689</v>
      </c>
      <c r="X388" s="36">
        <f t="shared" si="75"/>
        <v>107.71917637276655</v>
      </c>
      <c r="Y388" s="36">
        <f t="shared" si="76"/>
        <v>412.0612510977341</v>
      </c>
      <c r="Z388" s="36">
        <f t="shared" si="77"/>
        <v>479.26125109773415</v>
      </c>
      <c r="AA388" s="36">
        <f t="shared" si="78"/>
        <v>272.0612510977341</v>
      </c>
      <c r="AB388" s="66">
        <f t="shared" si="79"/>
        <v>45</v>
      </c>
      <c r="AC388" s="28">
        <f t="shared" si="81"/>
        <v>1924.2910339379514</v>
      </c>
      <c r="AF388" s="28">
        <f>Q388-'2020 Metered Customers'!Q388</f>
        <v>7</v>
      </c>
      <c r="AG388" s="28">
        <f>R388-'2020 Metered Customers'!R388</f>
        <v>7</v>
      </c>
      <c r="AH388" s="28">
        <f>S388-'2020 Metered Customers'!S388</f>
        <v>7</v>
      </c>
      <c r="AI388" s="28">
        <f>T388-'2020 Metered Customers'!T388</f>
        <v>7</v>
      </c>
      <c r="AJ388" s="28">
        <f>U388-'2020 Metered Customers'!U388</f>
        <v>125.14616334525526</v>
      </c>
      <c r="AK388" s="28">
        <f>V388-'2020 Metered Customers'!V388</f>
        <v>29.587160731450261</v>
      </c>
      <c r="AL388" s="28">
        <f>W388-'2020 Metered Customers'!W388</f>
        <v>42.969780195276897</v>
      </c>
      <c r="AM388" s="28">
        <f>X388-'2020 Metered Customers'!X388</f>
        <v>44.078176372766549</v>
      </c>
      <c r="AN388" s="28">
        <f>Y388-'2020 Metered Customers'!Y388</f>
        <v>168.52165109773409</v>
      </c>
      <c r="AO388" s="28">
        <f>Z388-'2020 Metered Customers'!Z388</f>
        <v>185.79205109773415</v>
      </c>
      <c r="AP388" s="28">
        <f>AA388-'2020 Metered Customers'!AA388</f>
        <v>131.66525109773411</v>
      </c>
      <c r="AQ388" s="28">
        <f>AB388-'2020 Metered Customers'!AB388</f>
        <v>7</v>
      </c>
    </row>
    <row r="389" spans="1:43" ht="15.4" x14ac:dyDescent="0.45">
      <c r="A389" s="4">
        <v>1</v>
      </c>
      <c r="B389" s="87">
        <v>748</v>
      </c>
      <c r="C389" s="91">
        <v>0</v>
      </c>
      <c r="D389" s="50" t="s">
        <v>32</v>
      </c>
      <c r="E389" s="5" t="s">
        <v>32</v>
      </c>
      <c r="F389" s="5" t="s">
        <v>32</v>
      </c>
      <c r="G389" s="5" t="s">
        <v>32</v>
      </c>
      <c r="H389" s="5">
        <v>6540</v>
      </c>
      <c r="I389" s="5">
        <v>2440</v>
      </c>
      <c r="J389" s="5">
        <v>1900</v>
      </c>
      <c r="K389" s="5">
        <v>3110</v>
      </c>
      <c r="L389" s="52">
        <v>33530</v>
      </c>
      <c r="M389" s="5">
        <v>45940</v>
      </c>
      <c r="N389" s="5">
        <v>15730</v>
      </c>
      <c r="O389" s="7" t="s">
        <v>32</v>
      </c>
      <c r="Q389" s="65">
        <f t="shared" si="69"/>
        <v>45</v>
      </c>
      <c r="R389" s="36">
        <f t="shared" si="70"/>
        <v>45</v>
      </c>
      <c r="S389" s="36">
        <f t="shared" si="71"/>
        <v>45</v>
      </c>
      <c r="T389" s="36">
        <f t="shared" si="72"/>
        <v>45</v>
      </c>
      <c r="U389" s="36">
        <f t="shared" si="80"/>
        <v>74.430000000000007</v>
      </c>
      <c r="V389" s="36">
        <f t="shared" si="73"/>
        <v>55.980000000000004</v>
      </c>
      <c r="W389" s="36">
        <f t="shared" si="74"/>
        <v>53.55</v>
      </c>
      <c r="X389" s="36">
        <f t="shared" si="75"/>
        <v>58.994999999999997</v>
      </c>
      <c r="Y389" s="36">
        <f t="shared" si="76"/>
        <v>330.16125109773407</v>
      </c>
      <c r="Z389" s="36">
        <f t="shared" si="77"/>
        <v>454.26125109773415</v>
      </c>
      <c r="AA389" s="36">
        <f t="shared" si="78"/>
        <v>156.11432494451441</v>
      </c>
      <c r="AB389" s="66">
        <f t="shared" si="79"/>
        <v>45</v>
      </c>
      <c r="AC389" s="28">
        <f t="shared" si="81"/>
        <v>1408.4918271399827</v>
      </c>
      <c r="AF389" s="28">
        <f>Q389-'2020 Metered Customers'!Q389</f>
        <v>7</v>
      </c>
      <c r="AG389" s="28">
        <f>R389-'2020 Metered Customers'!R389</f>
        <v>7</v>
      </c>
      <c r="AH389" s="28">
        <f>S389-'2020 Metered Customers'!S389</f>
        <v>7</v>
      </c>
      <c r="AI389" s="28">
        <f>T389-'2020 Metered Customers'!T389</f>
        <v>7</v>
      </c>
      <c r="AJ389" s="28">
        <f>U389-'2020 Metered Customers'!U389</f>
        <v>22.042000000000002</v>
      </c>
      <c r="AK389" s="28">
        <f>V389-'2020 Metered Customers'!V389</f>
        <v>12.612000000000002</v>
      </c>
      <c r="AL389" s="28">
        <f>W389-'2020 Metered Customers'!W389</f>
        <v>11.369999999999997</v>
      </c>
      <c r="AM389" s="28">
        <f>X389-'2020 Metered Customers'!X389</f>
        <v>14.152999999999999</v>
      </c>
      <c r="AN389" s="28">
        <f>Y389-'2020 Metered Customers'!Y389</f>
        <v>147.47335109773408</v>
      </c>
      <c r="AO389" s="28">
        <f>Z389-'2020 Metered Customers'!Z389</f>
        <v>179.36705109773413</v>
      </c>
      <c r="AP389" s="28">
        <f>AA389-'2020 Metered Customers'!AA389</f>
        <v>67.275324944514409</v>
      </c>
      <c r="AQ389" s="28">
        <f>AB389-'2020 Metered Customers'!AB389</f>
        <v>7</v>
      </c>
    </row>
    <row r="390" spans="1:43" ht="15.4" x14ac:dyDescent="0.45">
      <c r="A390" s="4">
        <v>1</v>
      </c>
      <c r="B390" s="87">
        <v>749</v>
      </c>
      <c r="C390" s="91">
        <v>0</v>
      </c>
      <c r="D390" s="50" t="s">
        <v>32</v>
      </c>
      <c r="E390" s="5" t="s">
        <v>32</v>
      </c>
      <c r="F390" s="5" t="s">
        <v>32</v>
      </c>
      <c r="G390" s="5" t="s">
        <v>32</v>
      </c>
      <c r="H390" s="5">
        <v>3840</v>
      </c>
      <c r="I390" s="5">
        <v>1970</v>
      </c>
      <c r="J390" s="5">
        <v>8200</v>
      </c>
      <c r="K390" s="5">
        <v>5580</v>
      </c>
      <c r="L390" s="52">
        <v>7960</v>
      </c>
      <c r="M390" s="5">
        <v>6270</v>
      </c>
      <c r="N390" s="5">
        <v>4030</v>
      </c>
      <c r="O390" s="7" t="s">
        <v>32</v>
      </c>
      <c r="Q390" s="65">
        <f t="shared" si="69"/>
        <v>45</v>
      </c>
      <c r="R390" s="36">
        <f t="shared" si="70"/>
        <v>45</v>
      </c>
      <c r="S390" s="36">
        <f t="shared" si="71"/>
        <v>45</v>
      </c>
      <c r="T390" s="36">
        <f t="shared" si="72"/>
        <v>45</v>
      </c>
      <c r="U390" s="36">
        <f t="shared" si="80"/>
        <v>62.28</v>
      </c>
      <c r="V390" s="36">
        <f t="shared" si="73"/>
        <v>53.865000000000002</v>
      </c>
      <c r="W390" s="36">
        <f t="shared" si="74"/>
        <v>93.927384885596098</v>
      </c>
      <c r="X390" s="36">
        <f t="shared" si="75"/>
        <v>72.289963510514298</v>
      </c>
      <c r="Y390" s="36">
        <f t="shared" si="76"/>
        <v>91.945331019176393</v>
      </c>
      <c r="Z390" s="36">
        <f t="shared" si="77"/>
        <v>77.988368376470945</v>
      </c>
      <c r="AA390" s="36">
        <f t="shared" si="78"/>
        <v>63.135000000000005</v>
      </c>
      <c r="AB390" s="66">
        <f t="shared" si="79"/>
        <v>45</v>
      </c>
      <c r="AC390" s="28">
        <f t="shared" si="81"/>
        <v>740.43104779175769</v>
      </c>
      <c r="AF390" s="28">
        <f>Q390-'2020 Metered Customers'!Q390</f>
        <v>7</v>
      </c>
      <c r="AG390" s="28">
        <f>R390-'2020 Metered Customers'!R390</f>
        <v>7</v>
      </c>
      <c r="AH390" s="28">
        <f>S390-'2020 Metered Customers'!S390</f>
        <v>7</v>
      </c>
      <c r="AI390" s="28">
        <f>T390-'2020 Metered Customers'!T390</f>
        <v>7</v>
      </c>
      <c r="AJ390" s="28">
        <f>U390-'2020 Metered Customers'!U390</f>
        <v>15.832000000000001</v>
      </c>
      <c r="AK390" s="28">
        <f>V390-'2020 Metered Customers'!V390</f>
        <v>11.530999999999999</v>
      </c>
      <c r="AL390" s="28">
        <f>W390-'2020 Metered Customers'!W390</f>
        <v>37.467384885596097</v>
      </c>
      <c r="AM390" s="28">
        <f>X390-'2020 Metered Customers'!X390</f>
        <v>22.013963510514294</v>
      </c>
      <c r="AN390" s="28">
        <f>Y390-'2020 Metered Customers'!Y390</f>
        <v>36.433331019176393</v>
      </c>
      <c r="AO390" s="28">
        <f>Z390-'2020 Metered Customers'!Z390</f>
        <v>26.194368376470948</v>
      </c>
      <c r="AP390" s="28">
        <f>AA390-'2020 Metered Customers'!AA390</f>
        <v>16.269000000000005</v>
      </c>
      <c r="AQ390" s="28">
        <f>AB390-'2020 Metered Customers'!AB390</f>
        <v>7</v>
      </c>
    </row>
    <row r="391" spans="1:43" ht="15.4" x14ac:dyDescent="0.45">
      <c r="A391" s="4">
        <v>1</v>
      </c>
      <c r="B391" s="87">
        <v>750</v>
      </c>
      <c r="C391" s="91">
        <v>0</v>
      </c>
      <c r="D391" s="50" t="s">
        <v>32</v>
      </c>
      <c r="E391" s="5" t="s">
        <v>32</v>
      </c>
      <c r="F391" s="5" t="s">
        <v>32</v>
      </c>
      <c r="G391" s="5" t="s">
        <v>32</v>
      </c>
      <c r="H391" s="5">
        <v>14080</v>
      </c>
      <c r="I391" s="5">
        <v>7810</v>
      </c>
      <c r="J391" s="5">
        <v>69420</v>
      </c>
      <c r="K391" s="5">
        <v>48940</v>
      </c>
      <c r="L391" s="52">
        <v>60060</v>
      </c>
      <c r="M391" s="5">
        <v>57730</v>
      </c>
      <c r="N391" s="5">
        <v>48480</v>
      </c>
      <c r="O391" s="7" t="s">
        <v>32</v>
      </c>
      <c r="Q391" s="65">
        <f t="shared" ref="Q391:Q454" si="82">IFERROR($AE$6+IF(D391&gt;$AF$6, $AF$6/1000*$AG$6,D391/1000*$AG$6)+IF(IF(D391&gt;$AH$6,($AH$6-$AF$6)/1000*$AI$6,(D391-$AF$6)/1000*$AI$6)&lt;0,0,IF(D391&gt;$AH$6,($AH$6-$AF$6)/1000*$AI$6,(D391-$AF$6)/1000*$AI$6))+IF(D391&gt;$AH$6,(D391-$AH$6)/1000*$AK$6,0),$AE$6)</f>
        <v>45</v>
      </c>
      <c r="R391" s="36">
        <f t="shared" ref="R391:R454" si="83">IFERROR($AE$6+IF(E391&gt;$AF$6, $AF$6/1000*$AG$6,E391/1000*$AG$6)+IF(IF(E391&gt;$AH$6,($AH$6-$AF$6)/1000*$AI$6,(E391-$AF$6)/1000*$AI$6)&lt;0,0,IF(E391&gt;$AH$6,($AH$6-$AF$6)/1000*$AI$6,(E391-$AF$6)/1000*$AI$6))+IF(E391&gt;$AH$6,(E391-$AH$6)/1000*$AK$6,0),$AE$6)</f>
        <v>45</v>
      </c>
      <c r="S391" s="36">
        <f t="shared" ref="S391:S454" si="84">IFERROR($AE$6+IF(F391&gt;$AF$6, $AF$6/1000*$AG$6,F391/1000*$AG$6)+IF(IF(F391&gt;$AH$6,($AH$6-$AF$6)/1000*$AI$6,(F391-$AF$6)/1000*$AI$6)&lt;0,0,IF(F391&gt;$AH$6,($AH$6-$AF$6)/1000*$AI$6,(F391-$AF$6)/1000*$AI$6))+IF(F391&gt;$AH$6,(F391-$AH$6)/1000*$AK$6,0),$AE$6)</f>
        <v>45</v>
      </c>
      <c r="T391" s="36">
        <f t="shared" ref="T391:T454" si="85">IFERROR($AE$6+IF(G391&gt;$AF$6, $AF$6/1000*$AG$6,G391/1000*$AG$6)+IF(IF(G391&gt;$AH$6,($AH$6-$AF$6)/1000*$AI$6,(G391-$AF$6)/1000*$AI$6)&lt;0,0,IF(G391&gt;$AH$6,($AH$6-$AF$6)/1000*$AI$6,(G391-$AF$6)/1000*$AI$6))+IF(G391&gt;$AH$6,(G391-$AH$6)/1000*$AK$6,0),$AE$6)</f>
        <v>45</v>
      </c>
      <c r="U391" s="36">
        <f t="shared" si="80"/>
        <v>108.36</v>
      </c>
      <c r="V391" s="36">
        <f t="shared" ref="V391:V454" si="86">IFERROR($AE$6+IF(I391&gt;$AF$6, $AF$6/1000*$AG$6,I391/1000*$AG$6)+IF(IF(I391&gt;$AH$6,($AH$6-$AF$6)/1000*$AI$6,(I391-$AF$6)/1000*$AI$6)&lt;0,0,IF(I391&gt;$AH$6,($AH$6-$AF$6)/1000*$AI$6,(I391-$AF$6)/1000*$AI$6))+IF(I391&gt;$AH$6,(I391-$AH$6)/1000*$AK$6,0),$AE$6)</f>
        <v>90.706547352664074</v>
      </c>
      <c r="W391" s="36">
        <f t="shared" ref="W391:W454" si="87">IFERROR($AE$6+IF(J391&gt;$AF$6, $AF$6/1000*$AG$6,J391/1000*$AG$6)+IF(IF(J391&gt;$AH$6,($AH$6-$AF$6)/1000*$AI$6,(J391-$AF$6)/1000*$AI$6)&lt;0,0,IF(J391&gt;$AH$6,($AH$6-$AF$6)/1000*$AI$6,(J391-$AF$6)/1000*$AI$6))+IF(J391&gt;$AH$6,(J391-$AH$6)/1000*$AK$6,0),$AE$6)</f>
        <v>689.06125109773416</v>
      </c>
      <c r="X391" s="36">
        <f t="shared" ref="X391:X454" si="88">IFERROR($AE$6+IF(K391&gt;$AF$6, $AF$6/1000*$AG$6,K391/1000*$AG$6)+IF(IF(K391&gt;$AH$6,($AH$6-$AF$6)/1000*$AI$6,(K391-$AF$6)/1000*$AI$6)&lt;0,0,IF(K391&gt;$AH$6,($AH$6-$AF$6)/1000*$AI$6,(K391-$AF$6)/1000*$AI$6))+IF(K391&gt;$AH$6,(K391-$AH$6)/1000*$AK$6,0),$AE$6)</f>
        <v>484.26125109773415</v>
      </c>
      <c r="Y391" s="36">
        <f t="shared" ref="Y391:Y454" si="89">IFERROR($AE$6+IF(L391&gt;$AF$6, $AF$6/1000*$AG$6,L391/1000*$AG$6)+IF(IF(L391&gt;$AH$6,($AH$6-$AF$6)/1000*$AI$6,(L391-$AF$6)/1000*$AI$6)&lt;0,0,IF(L391&gt;$AH$6,($AH$6-$AF$6)/1000*$AI$6,(L391-$AF$6)/1000*$AI$6))+IF(L391&gt;$AH$6,(L391-$AH$6)/1000*$AK$6,0),$AE$6)</f>
        <v>595.46125109773413</v>
      </c>
      <c r="Z391" s="36">
        <f t="shared" ref="Z391:Z454" si="90">IFERROR($AE$6+IF(M391&gt;$AF$6, $AF$6/1000*$AG$6,M391/1000*$AG$6)+IF(IF(M391&gt;$AH$6,($AH$6-$AF$6)/1000*$AI$6,(M391-$AF$6)/1000*$AI$6)&lt;0,0,IF(M391&gt;$AH$6,($AH$6-$AF$6)/1000*$AI$6,(M391-$AF$6)/1000*$AI$6))+IF(M391&gt;$AH$6,(M391-$AH$6)/1000*$AK$6,0),$AE$6)</f>
        <v>572.16125109773407</v>
      </c>
      <c r="AA391" s="36">
        <f t="shared" ref="AA391:AA454" si="91">IFERROR($AE$6+IF(N391&gt;$AF$6, $AF$6/1000*$AG$6,N391/1000*$AG$6)+IF(IF(N391&gt;$AH$6,($AH$6-$AF$6)/1000*$AI$6,(N391-$AF$6)/1000*$AI$6)&lt;0,0,IF(N391&gt;$AH$6,($AH$6-$AF$6)/1000*$AI$6,(N391-$AF$6)/1000*$AI$6))+IF(N391&gt;$AH$6,(N391-$AH$6)/1000*$AK$6,0),$AE$6)</f>
        <v>479.66125109773412</v>
      </c>
      <c r="AB391" s="66">
        <f t="shared" ref="AB391:AB454" si="92">IFERROR($AE$6+IF(O391&gt;$AF$6, $AF$6/1000*$AG$6,O391/1000*$AG$6)+IF(IF(O391&gt;$AH$6,($AH$6-$AF$6)/1000*$AI$6,(O391-$AF$6)/1000*$AI$6)&lt;0,0,IF(O391&gt;$AH$6,($AH$6-$AF$6)/1000*$AI$6,(O391-$AF$6)/1000*$AI$6))+IF(O391&gt;$AH$6,(O391-$AH$6)/1000*$AK$6,0),$AE$6)</f>
        <v>45</v>
      </c>
      <c r="AC391" s="28">
        <f t="shared" si="81"/>
        <v>3244.6728028413349</v>
      </c>
      <c r="AF391" s="28">
        <f>Q391-'2020 Metered Customers'!Q391</f>
        <v>7</v>
      </c>
      <c r="AG391" s="28">
        <f>R391-'2020 Metered Customers'!R391</f>
        <v>7</v>
      </c>
      <c r="AH391" s="28">
        <f>S391-'2020 Metered Customers'!S391</f>
        <v>7</v>
      </c>
      <c r="AI391" s="28">
        <f>T391-'2020 Metered Customers'!T391</f>
        <v>7</v>
      </c>
      <c r="AJ391" s="28">
        <f>U391-'2020 Metered Customers'!U391</f>
        <v>39.384</v>
      </c>
      <c r="AK391" s="28">
        <f>V391-'2020 Metered Customers'!V391</f>
        <v>35.524547352664072</v>
      </c>
      <c r="AL391" s="28">
        <f>W391-'2020 Metered Customers'!W391</f>
        <v>239.71065109773417</v>
      </c>
      <c r="AM391" s="28">
        <f>X391-'2020 Metered Customers'!X391</f>
        <v>187.07705109773411</v>
      </c>
      <c r="AN391" s="28">
        <f>Y391-'2020 Metered Customers'!Y391</f>
        <v>215.65545109773416</v>
      </c>
      <c r="AO391" s="28">
        <f>Z391-'2020 Metered Customers'!Z391</f>
        <v>209.66735109773407</v>
      </c>
      <c r="AP391" s="28">
        <f>AA391-'2020 Metered Customers'!AA391</f>
        <v>185.89485109773415</v>
      </c>
      <c r="AQ391" s="28">
        <f>AB391-'2020 Metered Customers'!AB391</f>
        <v>7</v>
      </c>
    </row>
    <row r="392" spans="1:43" ht="15.4" x14ac:dyDescent="0.45">
      <c r="A392" s="4">
        <v>1</v>
      </c>
      <c r="B392" s="87">
        <v>751</v>
      </c>
      <c r="C392" s="91">
        <v>0</v>
      </c>
      <c r="D392" s="50" t="s">
        <v>32</v>
      </c>
      <c r="E392" s="5" t="s">
        <v>32</v>
      </c>
      <c r="F392" s="5" t="s">
        <v>32</v>
      </c>
      <c r="G392" s="5" t="s">
        <v>32</v>
      </c>
      <c r="H392" s="5">
        <v>21400</v>
      </c>
      <c r="I392" s="5">
        <v>22510</v>
      </c>
      <c r="J392" s="5">
        <v>35570</v>
      </c>
      <c r="K392" s="5">
        <v>28500</v>
      </c>
      <c r="L392" s="52">
        <v>31120</v>
      </c>
      <c r="M392" s="5">
        <v>14710</v>
      </c>
      <c r="N392" s="5">
        <v>6840</v>
      </c>
      <c r="O392" s="7" t="s">
        <v>32</v>
      </c>
      <c r="Q392" s="65">
        <f t="shared" si="82"/>
        <v>45</v>
      </c>
      <c r="R392" s="36">
        <f t="shared" si="83"/>
        <v>45</v>
      </c>
      <c r="S392" s="36">
        <f t="shared" si="84"/>
        <v>45</v>
      </c>
      <c r="T392" s="36">
        <f t="shared" si="85"/>
        <v>45</v>
      </c>
      <c r="U392" s="36">
        <f t="shared" ref="U392:U455" si="93">IFERROR($AE$6+IF(H392&gt;$AF$6*5, $AF$6*5/1000*$AG$6,H392/1000*$AG$6)+IF(IF(H392&gt;$AH$6*5,(($AH$6*5)-($AF$6*5))/1000*$AI$6,(H392-$AF$6*5)/1000*$AI$6)&lt;0,0,IF(H392&gt;$AH$6*5,(($AH$6*5)-($AF$6*5))/1000*$AI$6,(H392-$AF$6*5)/1000*$AI$6))+IF(H392&gt;$AH$6*5,(H392-$AH$6*5)/1000*$AK$6,0),$AE$6)</f>
        <v>141.30000000000001</v>
      </c>
      <c r="V392" s="36">
        <f t="shared" si="86"/>
        <v>219.96125109773411</v>
      </c>
      <c r="W392" s="36">
        <f t="shared" si="87"/>
        <v>350.5612510977341</v>
      </c>
      <c r="X392" s="36">
        <f t="shared" si="88"/>
        <v>279.86125109773411</v>
      </c>
      <c r="Y392" s="36">
        <f t="shared" si="89"/>
        <v>306.0612510977341</v>
      </c>
      <c r="Z392" s="36">
        <f t="shared" si="90"/>
        <v>147.69059601223063</v>
      </c>
      <c r="AA392" s="36">
        <f t="shared" si="91"/>
        <v>82.695746309217753</v>
      </c>
      <c r="AB392" s="66">
        <f t="shared" si="92"/>
        <v>45</v>
      </c>
      <c r="AC392" s="28">
        <f t="shared" ref="AC392:AC455" si="94">SUM(Q392:AB392)</f>
        <v>1753.1313467123848</v>
      </c>
      <c r="AF392" s="28">
        <f>Q392-'2020 Metered Customers'!Q392</f>
        <v>7</v>
      </c>
      <c r="AG392" s="28">
        <f>R392-'2020 Metered Customers'!R392</f>
        <v>7</v>
      </c>
      <c r="AH392" s="28">
        <f>S392-'2020 Metered Customers'!S392</f>
        <v>7</v>
      </c>
      <c r="AI392" s="28">
        <f>T392-'2020 Metered Customers'!T392</f>
        <v>7</v>
      </c>
      <c r="AJ392" s="28">
        <f>U392-'2020 Metered Customers'!U392</f>
        <v>56.220000000000013</v>
      </c>
      <c r="AK392" s="28">
        <f>V392-'2020 Metered Customers'!V392</f>
        <v>101.96825109773411</v>
      </c>
      <c r="AL392" s="28">
        <f>W392-'2020 Metered Customers'!W392</f>
        <v>152.7161510977341</v>
      </c>
      <c r="AM392" s="28">
        <f>X392-'2020 Metered Customers'!X392</f>
        <v>134.54625109773411</v>
      </c>
      <c r="AN392" s="28">
        <f>Y392-'2020 Metered Customers'!Y392</f>
        <v>141.2796510977341</v>
      </c>
      <c r="AO392" s="28">
        <f>Z392-'2020 Metered Customers'!Z392</f>
        <v>63.237596012230625</v>
      </c>
      <c r="AP392" s="28">
        <f>AA392-'2020 Metered Customers'!AA392</f>
        <v>29.647746309217752</v>
      </c>
      <c r="AQ392" s="28">
        <f>AB392-'2020 Metered Customers'!AB392</f>
        <v>7</v>
      </c>
    </row>
    <row r="393" spans="1:43" ht="15.4" x14ac:dyDescent="0.45">
      <c r="A393" s="4">
        <v>1</v>
      </c>
      <c r="B393" s="87">
        <v>752</v>
      </c>
      <c r="C393" s="91">
        <v>0</v>
      </c>
      <c r="D393" s="50" t="s">
        <v>32</v>
      </c>
      <c r="E393" s="5" t="s">
        <v>32</v>
      </c>
      <c r="F393" s="5" t="s">
        <v>32</v>
      </c>
      <c r="G393" s="5" t="s">
        <v>32</v>
      </c>
      <c r="H393" s="5">
        <v>36100</v>
      </c>
      <c r="I393" s="5">
        <v>3510</v>
      </c>
      <c r="J393" s="5">
        <v>11600</v>
      </c>
      <c r="K393" s="5">
        <v>6000</v>
      </c>
      <c r="L393" s="52">
        <v>9090</v>
      </c>
      <c r="M393" s="5">
        <v>6800</v>
      </c>
      <c r="N393" s="5">
        <v>14460</v>
      </c>
      <c r="O393" s="7">
        <v>890</v>
      </c>
      <c r="Q393" s="65">
        <f t="shared" si="82"/>
        <v>45</v>
      </c>
      <c r="R393" s="36">
        <f t="shared" si="83"/>
        <v>45</v>
      </c>
      <c r="S393" s="36">
        <f t="shared" si="84"/>
        <v>45</v>
      </c>
      <c r="T393" s="36">
        <f t="shared" si="85"/>
        <v>45</v>
      </c>
      <c r="U393" s="36">
        <f t="shared" si="93"/>
        <v>249.16999132191143</v>
      </c>
      <c r="V393" s="36">
        <f t="shared" si="86"/>
        <v>60.795000000000002</v>
      </c>
      <c r="W393" s="36">
        <f t="shared" si="87"/>
        <v>122.00648132654194</v>
      </c>
      <c r="X393" s="36">
        <f t="shared" si="88"/>
        <v>75.758557776748773</v>
      </c>
      <c r="Y393" s="36">
        <f t="shared" si="89"/>
        <v>101.27750130690251</v>
      </c>
      <c r="Z393" s="36">
        <f t="shared" si="90"/>
        <v>82.365403998147798</v>
      </c>
      <c r="AA393" s="36">
        <f t="shared" si="91"/>
        <v>145.62595656804345</v>
      </c>
      <c r="AB393" s="66">
        <f t="shared" si="92"/>
        <v>49.005000000000003</v>
      </c>
      <c r="AC393" s="28">
        <f t="shared" si="94"/>
        <v>1066.003892298296</v>
      </c>
      <c r="AF393" s="28">
        <f>Q393-'2020 Metered Customers'!Q393</f>
        <v>7</v>
      </c>
      <c r="AG393" s="28">
        <f>R393-'2020 Metered Customers'!R393</f>
        <v>7</v>
      </c>
      <c r="AH393" s="28">
        <f>S393-'2020 Metered Customers'!S393</f>
        <v>7</v>
      </c>
      <c r="AI393" s="28">
        <f>T393-'2020 Metered Customers'!T393</f>
        <v>7</v>
      </c>
      <c r="AJ393" s="28">
        <f>U393-'2020 Metered Customers'!U393</f>
        <v>131.74999132191141</v>
      </c>
      <c r="AK393" s="28">
        <f>V393-'2020 Metered Customers'!V393</f>
        <v>15.073</v>
      </c>
      <c r="AL393" s="28">
        <f>W393-'2020 Metered Customers'!W393</f>
        <v>50.926481326541946</v>
      </c>
      <c r="AM393" s="28">
        <f>X393-'2020 Metered Customers'!X393</f>
        <v>24.558557776748771</v>
      </c>
      <c r="AN393" s="28">
        <f>Y393-'2020 Metered Customers'!Y393</f>
        <v>40.990501306902509</v>
      </c>
      <c r="AO393" s="28">
        <f>Z393-'2020 Metered Customers'!Z393</f>
        <v>29.405403998147797</v>
      </c>
      <c r="AP393" s="28">
        <f>AA393-'2020 Metered Customers'!AA393</f>
        <v>62.247956568043449</v>
      </c>
      <c r="AQ393" s="28">
        <f>AB393-'2020 Metered Customers'!AB393</f>
        <v>9.0470000000000041</v>
      </c>
    </row>
    <row r="394" spans="1:43" ht="15.4" x14ac:dyDescent="0.45">
      <c r="A394" s="4">
        <v>1</v>
      </c>
      <c r="B394" s="87">
        <v>753</v>
      </c>
      <c r="C394" s="91">
        <v>0</v>
      </c>
      <c r="D394" s="50" t="s">
        <v>32</v>
      </c>
      <c r="E394" s="5" t="s">
        <v>32</v>
      </c>
      <c r="F394" s="5" t="s">
        <v>32</v>
      </c>
      <c r="G394" s="5" t="s">
        <v>32</v>
      </c>
      <c r="H394" s="5">
        <v>2240</v>
      </c>
      <c r="I394" s="5">
        <v>60</v>
      </c>
      <c r="J394" s="5">
        <v>620</v>
      </c>
      <c r="K394" s="5">
        <v>670</v>
      </c>
      <c r="L394" s="52">
        <v>330</v>
      </c>
      <c r="M394" s="5">
        <v>1420</v>
      </c>
      <c r="N394" s="5">
        <v>1640</v>
      </c>
      <c r="O394" s="7" t="s">
        <v>32</v>
      </c>
      <c r="Q394" s="65">
        <f t="shared" si="82"/>
        <v>45</v>
      </c>
      <c r="R394" s="36">
        <f t="shared" si="83"/>
        <v>45</v>
      </c>
      <c r="S394" s="36">
        <f t="shared" si="84"/>
        <v>45</v>
      </c>
      <c r="T394" s="36">
        <f t="shared" si="85"/>
        <v>45</v>
      </c>
      <c r="U394" s="36">
        <f t="shared" si="93"/>
        <v>55.08</v>
      </c>
      <c r="V394" s="36">
        <f t="shared" si="86"/>
        <v>45.27</v>
      </c>
      <c r="W394" s="36">
        <f t="shared" si="87"/>
        <v>47.79</v>
      </c>
      <c r="X394" s="36">
        <f t="shared" si="88"/>
        <v>48.015000000000001</v>
      </c>
      <c r="Y394" s="36">
        <f t="shared" si="89"/>
        <v>46.484999999999999</v>
      </c>
      <c r="Z394" s="36">
        <f t="shared" si="90"/>
        <v>51.39</v>
      </c>
      <c r="AA394" s="36">
        <f t="shared" si="91"/>
        <v>52.38</v>
      </c>
      <c r="AB394" s="66">
        <f t="shared" si="92"/>
        <v>45</v>
      </c>
      <c r="AC394" s="28">
        <f t="shared" si="94"/>
        <v>571.41</v>
      </c>
      <c r="AF394" s="28">
        <f>Q394-'2020 Metered Customers'!Q394</f>
        <v>7</v>
      </c>
      <c r="AG394" s="28">
        <f>R394-'2020 Metered Customers'!R394</f>
        <v>7</v>
      </c>
      <c r="AH394" s="28">
        <f>S394-'2020 Metered Customers'!S394</f>
        <v>7</v>
      </c>
      <c r="AI394" s="28">
        <f>T394-'2020 Metered Customers'!T394</f>
        <v>7</v>
      </c>
      <c r="AJ394" s="28">
        <f>U394-'2020 Metered Customers'!U394</f>
        <v>12.152000000000001</v>
      </c>
      <c r="AK394" s="28">
        <f>V394-'2020 Metered Customers'!V394</f>
        <v>7.1380000000000052</v>
      </c>
      <c r="AL394" s="28">
        <f>W394-'2020 Metered Customers'!W394</f>
        <v>8.4260000000000019</v>
      </c>
      <c r="AM394" s="28">
        <f>X394-'2020 Metered Customers'!X394</f>
        <v>8.5409999999999968</v>
      </c>
      <c r="AN394" s="28">
        <f>Y394-'2020 Metered Customers'!Y394</f>
        <v>7.7590000000000003</v>
      </c>
      <c r="AO394" s="28">
        <f>Z394-'2020 Metered Customers'!Z394</f>
        <v>10.265999999999998</v>
      </c>
      <c r="AP394" s="28">
        <f>AA394-'2020 Metered Customers'!AA394</f>
        <v>10.772000000000006</v>
      </c>
      <c r="AQ394" s="28">
        <f>AB394-'2020 Metered Customers'!AB394</f>
        <v>7</v>
      </c>
    </row>
    <row r="395" spans="1:43" ht="15.4" x14ac:dyDescent="0.45">
      <c r="A395" s="4">
        <v>1</v>
      </c>
      <c r="B395" s="87">
        <v>754</v>
      </c>
      <c r="C395" s="91">
        <v>0</v>
      </c>
      <c r="D395" s="50" t="s">
        <v>32</v>
      </c>
      <c r="E395" s="5" t="s">
        <v>32</v>
      </c>
      <c r="F395" s="5" t="s">
        <v>32</v>
      </c>
      <c r="G395" s="5" t="s">
        <v>32</v>
      </c>
      <c r="H395" s="5">
        <v>15600</v>
      </c>
      <c r="I395" s="5">
        <v>1260</v>
      </c>
      <c r="J395" s="5">
        <v>3720</v>
      </c>
      <c r="K395" s="5">
        <v>3310</v>
      </c>
      <c r="L395" s="52">
        <v>7250</v>
      </c>
      <c r="M395" s="5">
        <v>2640</v>
      </c>
      <c r="N395" s="5">
        <v>2660</v>
      </c>
      <c r="O395" s="7" t="s">
        <v>32</v>
      </c>
      <c r="Q395" s="65">
        <f t="shared" si="82"/>
        <v>45</v>
      </c>
      <c r="R395" s="36">
        <f t="shared" si="83"/>
        <v>45</v>
      </c>
      <c r="S395" s="36">
        <f t="shared" si="84"/>
        <v>45</v>
      </c>
      <c r="T395" s="36">
        <f t="shared" si="85"/>
        <v>45</v>
      </c>
      <c r="U395" s="36">
        <f t="shared" si="93"/>
        <v>115.2</v>
      </c>
      <c r="V395" s="36">
        <f t="shared" si="86"/>
        <v>50.67</v>
      </c>
      <c r="W395" s="36">
        <f t="shared" si="87"/>
        <v>61.74</v>
      </c>
      <c r="X395" s="36">
        <f t="shared" si="88"/>
        <v>59.894999999999996</v>
      </c>
      <c r="Y395" s="36">
        <f t="shared" si="89"/>
        <v>86.081754997684754</v>
      </c>
      <c r="Z395" s="36">
        <f t="shared" si="90"/>
        <v>56.88</v>
      </c>
      <c r="AA395" s="36">
        <f t="shared" si="91"/>
        <v>56.97</v>
      </c>
      <c r="AB395" s="66">
        <f t="shared" si="92"/>
        <v>45</v>
      </c>
      <c r="AC395" s="28">
        <f t="shared" si="94"/>
        <v>712.43675499768472</v>
      </c>
      <c r="AF395" s="28">
        <f>Q395-'2020 Metered Customers'!Q395</f>
        <v>7</v>
      </c>
      <c r="AG395" s="28">
        <f>R395-'2020 Metered Customers'!R395</f>
        <v>7</v>
      </c>
      <c r="AH395" s="28">
        <f>S395-'2020 Metered Customers'!S395</f>
        <v>7</v>
      </c>
      <c r="AI395" s="28">
        <f>T395-'2020 Metered Customers'!T395</f>
        <v>7</v>
      </c>
      <c r="AJ395" s="28">
        <f>U395-'2020 Metered Customers'!U395</f>
        <v>42.88000000000001</v>
      </c>
      <c r="AK395" s="28">
        <f>V395-'2020 Metered Customers'!V395</f>
        <v>9.8980000000000032</v>
      </c>
      <c r="AL395" s="28">
        <f>W395-'2020 Metered Customers'!W395</f>
        <v>15.556000000000004</v>
      </c>
      <c r="AM395" s="28">
        <f>X395-'2020 Metered Customers'!X395</f>
        <v>14.612999999999992</v>
      </c>
      <c r="AN395" s="28">
        <f>Y395-'2020 Metered Customers'!Y395</f>
        <v>32.131754997684752</v>
      </c>
      <c r="AO395" s="28">
        <f>Z395-'2020 Metered Customers'!Z395</f>
        <v>13.072000000000003</v>
      </c>
      <c r="AP395" s="28">
        <f>AA395-'2020 Metered Customers'!AA395</f>
        <v>13.117999999999995</v>
      </c>
      <c r="AQ395" s="28">
        <f>AB395-'2020 Metered Customers'!AB395</f>
        <v>7</v>
      </c>
    </row>
    <row r="396" spans="1:43" ht="15.4" x14ac:dyDescent="0.45">
      <c r="A396" s="4">
        <v>1</v>
      </c>
      <c r="B396" s="87">
        <v>755</v>
      </c>
      <c r="C396" s="91">
        <v>0</v>
      </c>
      <c r="D396" s="50" t="s">
        <v>32</v>
      </c>
      <c r="E396" s="5" t="s">
        <v>32</v>
      </c>
      <c r="F396" s="5" t="s">
        <v>32</v>
      </c>
      <c r="G396" s="5" t="s">
        <v>32</v>
      </c>
      <c r="H396" s="5">
        <v>4860</v>
      </c>
      <c r="I396" s="5">
        <v>6390</v>
      </c>
      <c r="J396" s="5">
        <v>10510</v>
      </c>
      <c r="K396" s="5">
        <v>19440</v>
      </c>
      <c r="L396" s="52">
        <v>28570</v>
      </c>
      <c r="M396" s="5">
        <v>17400</v>
      </c>
      <c r="N396" s="5">
        <v>5520</v>
      </c>
      <c r="O396" s="7" t="s">
        <v>32</v>
      </c>
      <c r="Q396" s="65">
        <f t="shared" si="82"/>
        <v>45</v>
      </c>
      <c r="R396" s="36">
        <f t="shared" si="83"/>
        <v>45</v>
      </c>
      <c r="S396" s="36">
        <f t="shared" si="84"/>
        <v>45</v>
      </c>
      <c r="T396" s="36">
        <f t="shared" si="85"/>
        <v>45</v>
      </c>
      <c r="U396" s="36">
        <f t="shared" si="93"/>
        <v>66.87</v>
      </c>
      <c r="V396" s="36">
        <f t="shared" si="86"/>
        <v>78.979395309680797</v>
      </c>
      <c r="W396" s="36">
        <f t="shared" si="87"/>
        <v>113.00465334988577</v>
      </c>
      <c r="X396" s="36">
        <f t="shared" si="88"/>
        <v>189.26125109773412</v>
      </c>
      <c r="Y396" s="36">
        <f t="shared" si="89"/>
        <v>280.5612510977341</v>
      </c>
      <c r="Z396" s="36">
        <f t="shared" si="90"/>
        <v>169.90611643168486</v>
      </c>
      <c r="AA396" s="36">
        <f t="shared" si="91"/>
        <v>71.794450043909364</v>
      </c>
      <c r="AB396" s="66">
        <f t="shared" si="92"/>
        <v>45</v>
      </c>
      <c r="AC396" s="28">
        <f t="shared" si="94"/>
        <v>1195.3771173306291</v>
      </c>
      <c r="AF396" s="28">
        <f>Q396-'2020 Metered Customers'!Q396</f>
        <v>7</v>
      </c>
      <c r="AG396" s="28">
        <f>R396-'2020 Metered Customers'!R396</f>
        <v>7</v>
      </c>
      <c r="AH396" s="28">
        <f>S396-'2020 Metered Customers'!S396</f>
        <v>7</v>
      </c>
      <c r="AI396" s="28">
        <f>T396-'2020 Metered Customers'!T396</f>
        <v>7</v>
      </c>
      <c r="AJ396" s="28">
        <f>U396-'2020 Metered Customers'!U396</f>
        <v>18.178000000000004</v>
      </c>
      <c r="AK396" s="28">
        <f>V396-'2020 Metered Customers'!V396</f>
        <v>26.921395309680797</v>
      </c>
      <c r="AL396" s="28">
        <f>W396-'2020 Metered Customers'!W396</f>
        <v>46.611653349885771</v>
      </c>
      <c r="AM396" s="28">
        <f>X396-'2020 Metered Customers'!X396</f>
        <v>84.469251097734116</v>
      </c>
      <c r="AN396" s="28">
        <f>Y396-'2020 Metered Customers'!Y396</f>
        <v>134.72615109773412</v>
      </c>
      <c r="AO396" s="28">
        <f>Z396-'2020 Metered Customers'!Z396</f>
        <v>73.886116431684854</v>
      </c>
      <c r="AP396" s="28">
        <f>AA396-'2020 Metered Customers'!AA396</f>
        <v>21.650450043909366</v>
      </c>
      <c r="AQ396" s="28">
        <f>AB396-'2020 Metered Customers'!AB396</f>
        <v>7</v>
      </c>
    </row>
    <row r="397" spans="1:43" ht="15.4" x14ac:dyDescent="0.45">
      <c r="A397" s="4">
        <v>1</v>
      </c>
      <c r="B397" s="87">
        <v>756</v>
      </c>
      <c r="C397" s="91">
        <v>0</v>
      </c>
      <c r="D397" s="50" t="s">
        <v>32</v>
      </c>
      <c r="E397" s="5" t="s">
        <v>32</v>
      </c>
      <c r="F397" s="5" t="s">
        <v>32</v>
      </c>
      <c r="G397" s="5" t="s">
        <v>32</v>
      </c>
      <c r="H397" s="5">
        <v>18760</v>
      </c>
      <c r="I397" s="5">
        <v>23720</v>
      </c>
      <c r="J397" s="5">
        <v>25710</v>
      </c>
      <c r="K397" s="5">
        <v>21910</v>
      </c>
      <c r="L397" s="52">
        <v>25300</v>
      </c>
      <c r="M397" s="5">
        <v>30040</v>
      </c>
      <c r="N397" s="5">
        <v>13580</v>
      </c>
      <c r="O397" s="7" t="s">
        <v>32</v>
      </c>
      <c r="Q397" s="65">
        <f t="shared" si="82"/>
        <v>45</v>
      </c>
      <c r="R397" s="36">
        <f t="shared" si="83"/>
        <v>45</v>
      </c>
      <c r="S397" s="36">
        <f t="shared" si="84"/>
        <v>45</v>
      </c>
      <c r="T397" s="36">
        <f t="shared" si="85"/>
        <v>45</v>
      </c>
      <c r="U397" s="36">
        <f t="shared" si="93"/>
        <v>129.42000000000002</v>
      </c>
      <c r="V397" s="36">
        <f t="shared" si="86"/>
        <v>232.0612510977341</v>
      </c>
      <c r="W397" s="36">
        <f t="shared" si="87"/>
        <v>251.96125109773411</v>
      </c>
      <c r="X397" s="36">
        <f t="shared" si="88"/>
        <v>213.96125109773411</v>
      </c>
      <c r="Y397" s="36">
        <f t="shared" si="89"/>
        <v>247.86125109773411</v>
      </c>
      <c r="Z397" s="36">
        <f t="shared" si="90"/>
        <v>295.26125109773409</v>
      </c>
      <c r="AA397" s="36">
        <f t="shared" si="91"/>
        <v>138.35842572450451</v>
      </c>
      <c r="AB397" s="66">
        <f t="shared" si="92"/>
        <v>45</v>
      </c>
      <c r="AC397" s="28">
        <f t="shared" si="94"/>
        <v>1733.8846812131753</v>
      </c>
      <c r="AF397" s="28">
        <f>Q397-'2020 Metered Customers'!Q397</f>
        <v>7</v>
      </c>
      <c r="AG397" s="28">
        <f>R397-'2020 Metered Customers'!R397</f>
        <v>7</v>
      </c>
      <c r="AH397" s="28">
        <f>S397-'2020 Metered Customers'!S397</f>
        <v>7</v>
      </c>
      <c r="AI397" s="28">
        <f>T397-'2020 Metered Customers'!T397</f>
        <v>7</v>
      </c>
      <c r="AJ397" s="28">
        <f>U397-'2020 Metered Customers'!U397</f>
        <v>50.14800000000001</v>
      </c>
      <c r="AK397" s="28">
        <f>V397-'2020 Metered Customers'!V397</f>
        <v>108.8652510977341</v>
      </c>
      <c r="AL397" s="28">
        <f>W397-'2020 Metered Customers'!W397</f>
        <v>120.20825109773409</v>
      </c>
      <c r="AM397" s="28">
        <f>X397-'2020 Metered Customers'!X397</f>
        <v>98.548251097734109</v>
      </c>
      <c r="AN397" s="28">
        <f>Y397-'2020 Metered Customers'!Y397</f>
        <v>117.8712510977341</v>
      </c>
      <c r="AO397" s="28">
        <f>Z397-'2020 Metered Customers'!Z397</f>
        <v>138.50405109773411</v>
      </c>
      <c r="AP397" s="28">
        <f>AA397-'2020 Metered Customers'!AA397</f>
        <v>58.76442572450452</v>
      </c>
      <c r="AQ397" s="28">
        <f>AB397-'2020 Metered Customers'!AB397</f>
        <v>7</v>
      </c>
    </row>
    <row r="398" spans="1:43" ht="15.4" x14ac:dyDescent="0.45">
      <c r="A398" s="4">
        <v>1</v>
      </c>
      <c r="B398" s="87">
        <v>757</v>
      </c>
      <c r="C398" s="91">
        <v>0</v>
      </c>
      <c r="D398" s="50" t="s">
        <v>32</v>
      </c>
      <c r="E398" s="5" t="s">
        <v>32</v>
      </c>
      <c r="F398" s="5" t="s">
        <v>32</v>
      </c>
      <c r="G398" s="5" t="s">
        <v>32</v>
      </c>
      <c r="H398" s="5">
        <v>26540</v>
      </c>
      <c r="I398" s="5">
        <v>10230</v>
      </c>
      <c r="J398" s="5">
        <v>16470</v>
      </c>
      <c r="K398" s="5">
        <v>16420</v>
      </c>
      <c r="L398" s="52">
        <v>21820</v>
      </c>
      <c r="M398" s="5">
        <v>21070</v>
      </c>
      <c r="N398" s="5">
        <v>5180</v>
      </c>
      <c r="O398" s="7" t="s">
        <v>32</v>
      </c>
      <c r="Q398" s="65">
        <f t="shared" si="82"/>
        <v>45</v>
      </c>
      <c r="R398" s="36">
        <f t="shared" si="83"/>
        <v>45</v>
      </c>
      <c r="S398" s="36">
        <f t="shared" si="84"/>
        <v>45</v>
      </c>
      <c r="T398" s="36">
        <f t="shared" si="85"/>
        <v>45</v>
      </c>
      <c r="U398" s="36">
        <f t="shared" si="93"/>
        <v>170.21817897619312</v>
      </c>
      <c r="V398" s="36">
        <f t="shared" si="86"/>
        <v>110.69225717239613</v>
      </c>
      <c r="W398" s="36">
        <f t="shared" si="87"/>
        <v>162.2256576993085</v>
      </c>
      <c r="X398" s="36">
        <f t="shared" si="88"/>
        <v>161.81272981047107</v>
      </c>
      <c r="Y398" s="36">
        <f t="shared" si="89"/>
        <v>213.0612510977341</v>
      </c>
      <c r="Z398" s="36">
        <f t="shared" si="90"/>
        <v>205.5612510977341</v>
      </c>
      <c r="AA398" s="36">
        <f t="shared" si="91"/>
        <v>68.986540399814785</v>
      </c>
      <c r="AB398" s="66">
        <f t="shared" si="92"/>
        <v>45</v>
      </c>
      <c r="AC398" s="28">
        <f t="shared" si="94"/>
        <v>1317.557866253652</v>
      </c>
      <c r="AF398" s="28">
        <f>Q398-'2020 Metered Customers'!Q398</f>
        <v>7</v>
      </c>
      <c r="AG398" s="28">
        <f>R398-'2020 Metered Customers'!R398</f>
        <v>7</v>
      </c>
      <c r="AH398" s="28">
        <f>S398-'2020 Metered Customers'!S398</f>
        <v>7</v>
      </c>
      <c r="AI398" s="28">
        <f>T398-'2020 Metered Customers'!T398</f>
        <v>7</v>
      </c>
      <c r="AJ398" s="28">
        <f>U398-'2020 Metered Customers'!U398</f>
        <v>73.83017897619311</v>
      </c>
      <c r="AK398" s="28">
        <f>V398-'2020 Metered Customers'!V398</f>
        <v>45.503257172396118</v>
      </c>
      <c r="AL398" s="28">
        <f>W398-'2020 Metered Customers'!W398</f>
        <v>70.204657699308498</v>
      </c>
      <c r="AM398" s="28">
        <f>X398-'2020 Metered Customers'!X398</f>
        <v>70.006729810471072</v>
      </c>
      <c r="AN398" s="28">
        <f>Y398-'2020 Metered Customers'!Y398</f>
        <v>98.03525109773409</v>
      </c>
      <c r="AO398" s="28">
        <f>Z398-'2020 Metered Customers'!Z398</f>
        <v>93.760251097734098</v>
      </c>
      <c r="AP398" s="28">
        <f>AA398-'2020 Metered Customers'!AA398</f>
        <v>19.590540399814785</v>
      </c>
      <c r="AQ398" s="28">
        <f>AB398-'2020 Metered Customers'!AB398</f>
        <v>7</v>
      </c>
    </row>
    <row r="399" spans="1:43" ht="15.4" x14ac:dyDescent="0.45">
      <c r="A399" s="4">
        <v>1</v>
      </c>
      <c r="B399" s="87">
        <v>758</v>
      </c>
      <c r="C399" s="91">
        <v>0</v>
      </c>
      <c r="D399" s="50" t="s">
        <v>32</v>
      </c>
      <c r="E399" s="5" t="s">
        <v>32</v>
      </c>
      <c r="F399" s="5" t="s">
        <v>32</v>
      </c>
      <c r="G399" s="5" t="s">
        <v>32</v>
      </c>
      <c r="H399" s="5">
        <v>3310</v>
      </c>
      <c r="I399" s="5">
        <v>21250</v>
      </c>
      <c r="J399" s="5">
        <v>34850</v>
      </c>
      <c r="K399" s="5">
        <v>22740</v>
      </c>
      <c r="L399" s="52">
        <v>29120</v>
      </c>
      <c r="M399" s="5">
        <v>26730</v>
      </c>
      <c r="N399" s="5">
        <v>11360</v>
      </c>
      <c r="O399" s="7" t="s">
        <v>32</v>
      </c>
      <c r="Q399" s="65">
        <f t="shared" si="82"/>
        <v>45</v>
      </c>
      <c r="R399" s="36">
        <f t="shared" si="83"/>
        <v>45</v>
      </c>
      <c r="S399" s="36">
        <f t="shared" si="84"/>
        <v>45</v>
      </c>
      <c r="T399" s="36">
        <f t="shared" si="85"/>
        <v>45</v>
      </c>
      <c r="U399" s="36">
        <f t="shared" si="93"/>
        <v>59.894999999999996</v>
      </c>
      <c r="V399" s="36">
        <f t="shared" si="86"/>
        <v>207.36125109773411</v>
      </c>
      <c r="W399" s="36">
        <f t="shared" si="87"/>
        <v>343.36125109773411</v>
      </c>
      <c r="X399" s="36">
        <f t="shared" si="88"/>
        <v>222.26125109773412</v>
      </c>
      <c r="Y399" s="36">
        <f t="shared" si="89"/>
        <v>286.0612510977341</v>
      </c>
      <c r="Z399" s="36">
        <f t="shared" si="90"/>
        <v>262.16125109773412</v>
      </c>
      <c r="AA399" s="36">
        <f t="shared" si="91"/>
        <v>120.02442746012224</v>
      </c>
      <c r="AB399" s="66">
        <f t="shared" si="92"/>
        <v>45</v>
      </c>
      <c r="AC399" s="28">
        <f t="shared" si="94"/>
        <v>1726.1256829487927</v>
      </c>
      <c r="AF399" s="28">
        <f>Q399-'2020 Metered Customers'!Q399</f>
        <v>7</v>
      </c>
      <c r="AG399" s="28">
        <f>R399-'2020 Metered Customers'!R399</f>
        <v>7</v>
      </c>
      <c r="AH399" s="28">
        <f>S399-'2020 Metered Customers'!S399</f>
        <v>7</v>
      </c>
      <c r="AI399" s="28">
        <f>T399-'2020 Metered Customers'!T399</f>
        <v>7</v>
      </c>
      <c r="AJ399" s="28">
        <f>U399-'2020 Metered Customers'!U399</f>
        <v>14.612999999999992</v>
      </c>
      <c r="AK399" s="28">
        <f>V399-'2020 Metered Customers'!V399</f>
        <v>94.786251097734123</v>
      </c>
      <c r="AL399" s="28">
        <f>W399-'2020 Metered Customers'!W399</f>
        <v>150.86575109773412</v>
      </c>
      <c r="AM399" s="28">
        <f>X399-'2020 Metered Customers'!X399</f>
        <v>103.27925109773412</v>
      </c>
      <c r="AN399" s="28">
        <f>Y399-'2020 Metered Customers'!Y399</f>
        <v>136.13965109773412</v>
      </c>
      <c r="AO399" s="28">
        <f>Z399-'2020 Metered Customers'!Z399</f>
        <v>126.02225109773411</v>
      </c>
      <c r="AP399" s="28">
        <f>AA399-'2020 Metered Customers'!AA399</f>
        <v>49.976427460122238</v>
      </c>
      <c r="AQ399" s="28">
        <f>AB399-'2020 Metered Customers'!AB399</f>
        <v>7</v>
      </c>
    </row>
    <row r="400" spans="1:43" ht="15.4" x14ac:dyDescent="0.45">
      <c r="A400" s="4">
        <v>1</v>
      </c>
      <c r="B400" s="87">
        <v>759</v>
      </c>
      <c r="C400" s="91">
        <v>0</v>
      </c>
      <c r="D400" s="50" t="s">
        <v>32</v>
      </c>
      <c r="E400" s="5" t="s">
        <v>32</v>
      </c>
      <c r="F400" s="5" t="s">
        <v>32</v>
      </c>
      <c r="G400" s="5" t="s">
        <v>32</v>
      </c>
      <c r="H400" s="5">
        <v>16610</v>
      </c>
      <c r="I400" s="5">
        <v>5060</v>
      </c>
      <c r="J400" s="5">
        <v>2980</v>
      </c>
      <c r="K400" s="5">
        <v>11310</v>
      </c>
      <c r="L400" s="52">
        <v>21790</v>
      </c>
      <c r="M400" s="5">
        <v>17290</v>
      </c>
      <c r="N400" s="5">
        <v>7790</v>
      </c>
      <c r="O400" s="7" t="s">
        <v>32</v>
      </c>
      <c r="Q400" s="65">
        <f t="shared" si="82"/>
        <v>45</v>
      </c>
      <c r="R400" s="36">
        <f t="shared" si="83"/>
        <v>45</v>
      </c>
      <c r="S400" s="36">
        <f t="shared" si="84"/>
        <v>45</v>
      </c>
      <c r="T400" s="36">
        <f t="shared" si="85"/>
        <v>45</v>
      </c>
      <c r="U400" s="36">
        <f t="shared" si="93"/>
        <v>119.745</v>
      </c>
      <c r="V400" s="36">
        <f t="shared" si="86"/>
        <v>67.995513466604933</v>
      </c>
      <c r="W400" s="36">
        <f t="shared" si="87"/>
        <v>58.41</v>
      </c>
      <c r="X400" s="36">
        <f t="shared" si="88"/>
        <v>119.61149957128478</v>
      </c>
      <c r="Y400" s="36">
        <f t="shared" si="89"/>
        <v>212.76125109773412</v>
      </c>
      <c r="Z400" s="36">
        <f t="shared" si="90"/>
        <v>168.9976750762425</v>
      </c>
      <c r="AA400" s="36">
        <f t="shared" si="91"/>
        <v>90.541376197129097</v>
      </c>
      <c r="AB400" s="66">
        <f t="shared" si="92"/>
        <v>45</v>
      </c>
      <c r="AC400" s="28">
        <f t="shared" si="94"/>
        <v>1063.0623154089953</v>
      </c>
      <c r="AF400" s="28">
        <f>Q400-'2020 Metered Customers'!Q400</f>
        <v>7</v>
      </c>
      <c r="AG400" s="28">
        <f>R400-'2020 Metered Customers'!R400</f>
        <v>7</v>
      </c>
      <c r="AH400" s="28">
        <f>S400-'2020 Metered Customers'!S400</f>
        <v>7</v>
      </c>
      <c r="AI400" s="28">
        <f>T400-'2020 Metered Customers'!T400</f>
        <v>7</v>
      </c>
      <c r="AJ400" s="28">
        <f>U400-'2020 Metered Customers'!U400</f>
        <v>45.203000000000003</v>
      </c>
      <c r="AK400" s="28">
        <f>V400-'2020 Metered Customers'!V400</f>
        <v>18.863513466604935</v>
      </c>
      <c r="AL400" s="28">
        <f>W400-'2020 Metered Customers'!W400</f>
        <v>13.853999999999999</v>
      </c>
      <c r="AM400" s="28">
        <f>X400-'2020 Metered Customers'!X400</f>
        <v>49.778499571284783</v>
      </c>
      <c r="AN400" s="28">
        <f>Y400-'2020 Metered Customers'!Y400</f>
        <v>97.864251097734126</v>
      </c>
      <c r="AO400" s="28">
        <f>Z400-'2020 Metered Customers'!Z400</f>
        <v>73.450675076242504</v>
      </c>
      <c r="AP400" s="28">
        <f>AA400-'2020 Metered Customers'!AA400</f>
        <v>35.403376197129091</v>
      </c>
      <c r="AQ400" s="28">
        <f>AB400-'2020 Metered Customers'!AB400</f>
        <v>7</v>
      </c>
    </row>
    <row r="401" spans="1:43" ht="15.4" x14ac:dyDescent="0.45">
      <c r="A401" s="4">
        <v>1</v>
      </c>
      <c r="B401" s="87">
        <v>761</v>
      </c>
      <c r="C401" s="91">
        <v>0</v>
      </c>
      <c r="D401" s="50" t="s">
        <v>32</v>
      </c>
      <c r="E401" s="5" t="s">
        <v>32</v>
      </c>
      <c r="F401" s="5" t="s">
        <v>32</v>
      </c>
      <c r="G401" s="5" t="s">
        <v>32</v>
      </c>
      <c r="H401" s="5">
        <v>27030</v>
      </c>
      <c r="I401" s="5">
        <v>1820</v>
      </c>
      <c r="J401" s="5">
        <v>8370</v>
      </c>
      <c r="K401" s="5">
        <v>8350</v>
      </c>
      <c r="L401" s="52">
        <v>10350</v>
      </c>
      <c r="M401" s="5">
        <v>7620</v>
      </c>
      <c r="N401" s="5">
        <v>1730</v>
      </c>
      <c r="O401" s="7">
        <v>340</v>
      </c>
      <c r="Q401" s="65">
        <f t="shared" si="82"/>
        <v>45</v>
      </c>
      <c r="R401" s="36">
        <f t="shared" si="83"/>
        <v>45</v>
      </c>
      <c r="S401" s="36">
        <f t="shared" si="84"/>
        <v>45</v>
      </c>
      <c r="T401" s="36">
        <f t="shared" si="85"/>
        <v>45</v>
      </c>
      <c r="U401" s="36">
        <f t="shared" si="93"/>
        <v>174.26487228680003</v>
      </c>
      <c r="V401" s="36">
        <f t="shared" si="86"/>
        <v>53.19</v>
      </c>
      <c r="W401" s="36">
        <f t="shared" si="87"/>
        <v>95.33133970764338</v>
      </c>
      <c r="X401" s="36">
        <f t="shared" si="88"/>
        <v>95.166168552108417</v>
      </c>
      <c r="Y401" s="36">
        <f t="shared" si="89"/>
        <v>111.68328410560596</v>
      </c>
      <c r="Z401" s="36">
        <f t="shared" si="90"/>
        <v>89.1374213750818</v>
      </c>
      <c r="AA401" s="36">
        <f t="shared" si="91"/>
        <v>52.784999999999997</v>
      </c>
      <c r="AB401" s="66">
        <f t="shared" si="92"/>
        <v>46.53</v>
      </c>
      <c r="AC401" s="28">
        <f t="shared" si="94"/>
        <v>898.08808602723946</v>
      </c>
      <c r="AF401" s="28">
        <f>Q401-'2020 Metered Customers'!Q401</f>
        <v>7</v>
      </c>
      <c r="AG401" s="28">
        <f>R401-'2020 Metered Customers'!R401</f>
        <v>7</v>
      </c>
      <c r="AH401" s="28">
        <f>S401-'2020 Metered Customers'!S401</f>
        <v>7</v>
      </c>
      <c r="AI401" s="28">
        <f>T401-'2020 Metered Customers'!T401</f>
        <v>7</v>
      </c>
      <c r="AJ401" s="28">
        <f>U401-'2020 Metered Customers'!U401</f>
        <v>76.79887228680002</v>
      </c>
      <c r="AK401" s="28">
        <f>V401-'2020 Metered Customers'!V401</f>
        <v>11.186</v>
      </c>
      <c r="AL401" s="28">
        <f>W401-'2020 Metered Customers'!W401</f>
        <v>38.140339707643378</v>
      </c>
      <c r="AM401" s="28">
        <f>X401-'2020 Metered Customers'!X401</f>
        <v>38.061168552108413</v>
      </c>
      <c r="AN401" s="28">
        <f>Y401-'2020 Metered Customers'!Y401</f>
        <v>45.978284105605965</v>
      </c>
      <c r="AO401" s="28">
        <f>Z401-'2020 Metered Customers'!Z401</f>
        <v>34.373421375081797</v>
      </c>
      <c r="AP401" s="28">
        <f>AA401-'2020 Metered Customers'!AA401</f>
        <v>10.978999999999999</v>
      </c>
      <c r="AQ401" s="28">
        <f>AB401-'2020 Metered Customers'!AB401</f>
        <v>7.7820000000000036</v>
      </c>
    </row>
    <row r="402" spans="1:43" ht="15.4" x14ac:dyDescent="0.45">
      <c r="A402" s="4">
        <v>1</v>
      </c>
      <c r="B402" s="87">
        <v>762</v>
      </c>
      <c r="C402" s="91">
        <v>0</v>
      </c>
      <c r="D402" s="50" t="s">
        <v>32</v>
      </c>
      <c r="E402" s="5" t="s">
        <v>32</v>
      </c>
      <c r="F402" s="5" t="s">
        <v>32</v>
      </c>
      <c r="G402" s="5" t="s">
        <v>32</v>
      </c>
      <c r="H402" s="5">
        <v>46890</v>
      </c>
      <c r="I402" s="5">
        <v>8900</v>
      </c>
      <c r="J402" s="5">
        <v>10780</v>
      </c>
      <c r="K402" s="5">
        <v>12350</v>
      </c>
      <c r="L402" s="52">
        <v>11100</v>
      </c>
      <c r="M402" s="5">
        <v>14430</v>
      </c>
      <c r="N402" s="5">
        <v>13670</v>
      </c>
      <c r="O402" s="7" t="s">
        <v>32</v>
      </c>
      <c r="Q402" s="65">
        <f t="shared" si="82"/>
        <v>45</v>
      </c>
      <c r="R402" s="36">
        <f t="shared" si="83"/>
        <v>45</v>
      </c>
      <c r="S402" s="36">
        <f t="shared" si="84"/>
        <v>45</v>
      </c>
      <c r="T402" s="36">
        <f t="shared" si="85"/>
        <v>45</v>
      </c>
      <c r="U402" s="36">
        <f t="shared" si="93"/>
        <v>338.27982973303074</v>
      </c>
      <c r="V402" s="36">
        <f t="shared" si="86"/>
        <v>99.708375329320234</v>
      </c>
      <c r="W402" s="36">
        <f t="shared" si="87"/>
        <v>115.23446394960794</v>
      </c>
      <c r="X402" s="36">
        <f t="shared" si="88"/>
        <v>128.20039965910351</v>
      </c>
      <c r="Y402" s="36">
        <f t="shared" si="89"/>
        <v>117.87720243816756</v>
      </c>
      <c r="Z402" s="36">
        <f t="shared" si="90"/>
        <v>145.378199834741</v>
      </c>
      <c r="AA402" s="36">
        <f t="shared" si="91"/>
        <v>139.1016959244119</v>
      </c>
      <c r="AB402" s="66">
        <f t="shared" si="92"/>
        <v>45</v>
      </c>
      <c r="AC402" s="28">
        <f t="shared" si="94"/>
        <v>1308.7801668683828</v>
      </c>
      <c r="AF402" s="28">
        <f>Q402-'2020 Metered Customers'!Q402</f>
        <v>7</v>
      </c>
      <c r="AG402" s="28">
        <f>R402-'2020 Metered Customers'!R402</f>
        <v>7</v>
      </c>
      <c r="AH402" s="28">
        <f>S402-'2020 Metered Customers'!S402</f>
        <v>7</v>
      </c>
      <c r="AI402" s="28">
        <f>T402-'2020 Metered Customers'!T402</f>
        <v>7</v>
      </c>
      <c r="AJ402" s="28">
        <f>U402-'2020 Metered Customers'!U402</f>
        <v>182.65282973303073</v>
      </c>
      <c r="AK402" s="28">
        <f>V402-'2020 Metered Customers'!V402</f>
        <v>40.238375329320235</v>
      </c>
      <c r="AL402" s="28">
        <f>W402-'2020 Metered Customers'!W402</f>
        <v>47.68046394960794</v>
      </c>
      <c r="AM402" s="28">
        <f>X402-'2020 Metered Customers'!X402</f>
        <v>53.895399659103504</v>
      </c>
      <c r="AN402" s="28">
        <f>Y402-'2020 Metered Customers'!Y402</f>
        <v>48.947202438167551</v>
      </c>
      <c r="AO402" s="28">
        <f>Z402-'2020 Metered Customers'!Z402</f>
        <v>62.129199834741001</v>
      </c>
      <c r="AP402" s="28">
        <f>AA402-'2020 Metered Customers'!AA402</f>
        <v>59.120695924411905</v>
      </c>
      <c r="AQ402" s="28">
        <f>AB402-'2020 Metered Customers'!AB402</f>
        <v>7</v>
      </c>
    </row>
    <row r="403" spans="1:43" ht="15.4" x14ac:dyDescent="0.45">
      <c r="A403" s="4">
        <v>1</v>
      </c>
      <c r="B403" s="87">
        <v>763</v>
      </c>
      <c r="C403" s="91">
        <v>0</v>
      </c>
      <c r="D403" s="50" t="s">
        <v>32</v>
      </c>
      <c r="E403" s="5" t="s">
        <v>32</v>
      </c>
      <c r="F403" s="5" t="s">
        <v>32</v>
      </c>
      <c r="G403" s="5" t="s">
        <v>32</v>
      </c>
      <c r="H403" s="5">
        <v>8600</v>
      </c>
      <c r="I403" s="5">
        <v>18500</v>
      </c>
      <c r="J403" s="5">
        <v>8390</v>
      </c>
      <c r="K403" s="5">
        <v>13810</v>
      </c>
      <c r="L403" s="52">
        <v>20220</v>
      </c>
      <c r="M403" s="5">
        <v>12430</v>
      </c>
      <c r="N403" s="5">
        <v>7380</v>
      </c>
      <c r="O403" s="7" t="s">
        <v>32</v>
      </c>
      <c r="Q403" s="65">
        <f t="shared" si="82"/>
        <v>45</v>
      </c>
      <c r="R403" s="36">
        <f t="shared" si="83"/>
        <v>45</v>
      </c>
      <c r="S403" s="36">
        <f t="shared" si="84"/>
        <v>45</v>
      </c>
      <c r="T403" s="36">
        <f t="shared" si="85"/>
        <v>45</v>
      </c>
      <c r="U403" s="36">
        <f t="shared" si="93"/>
        <v>83.699999999999989</v>
      </c>
      <c r="V403" s="36">
        <f t="shared" si="86"/>
        <v>179.86125109773411</v>
      </c>
      <c r="W403" s="36">
        <f t="shared" si="87"/>
        <v>95.496510863178358</v>
      </c>
      <c r="X403" s="36">
        <f t="shared" si="88"/>
        <v>140.25789401315674</v>
      </c>
      <c r="Y403" s="36">
        <f t="shared" si="89"/>
        <v>197.0612510977341</v>
      </c>
      <c r="Z403" s="36">
        <f t="shared" si="90"/>
        <v>128.86108428124342</v>
      </c>
      <c r="AA403" s="36">
        <f t="shared" si="91"/>
        <v>87.155367508662096</v>
      </c>
      <c r="AB403" s="66">
        <f t="shared" si="92"/>
        <v>45</v>
      </c>
      <c r="AC403" s="28">
        <f t="shared" si="94"/>
        <v>1137.3933588617087</v>
      </c>
      <c r="AF403" s="28">
        <f>Q403-'2020 Metered Customers'!Q403</f>
        <v>7</v>
      </c>
      <c r="AG403" s="28">
        <f>R403-'2020 Metered Customers'!R403</f>
        <v>7</v>
      </c>
      <c r="AH403" s="28">
        <f>S403-'2020 Metered Customers'!S403</f>
        <v>7</v>
      </c>
      <c r="AI403" s="28">
        <f>T403-'2020 Metered Customers'!T403</f>
        <v>7</v>
      </c>
      <c r="AJ403" s="28">
        <f>U403-'2020 Metered Customers'!U403</f>
        <v>26.779999999999987</v>
      </c>
      <c r="AK403" s="28">
        <f>V403-'2020 Metered Customers'!V403</f>
        <v>79.111251097734112</v>
      </c>
      <c r="AL403" s="28">
        <f>W403-'2020 Metered Customers'!W403</f>
        <v>38.219510863178357</v>
      </c>
      <c r="AM403" s="28">
        <f>X403-'2020 Metered Customers'!X403</f>
        <v>59.674894013156745</v>
      </c>
      <c r="AN403" s="28">
        <f>Y403-'2020 Metered Customers'!Y403</f>
        <v>88.9152510977341</v>
      </c>
      <c r="AO403" s="28">
        <f>Z403-'2020 Metered Customers'!Z403</f>
        <v>54.21208428124342</v>
      </c>
      <c r="AP403" s="28">
        <f>AA403-'2020 Metered Customers'!AA403</f>
        <v>32.919367508662091</v>
      </c>
      <c r="AQ403" s="28">
        <f>AB403-'2020 Metered Customers'!AB403</f>
        <v>7</v>
      </c>
    </row>
    <row r="404" spans="1:43" ht="15.4" x14ac:dyDescent="0.45">
      <c r="A404" s="4">
        <v>1</v>
      </c>
      <c r="B404" s="87">
        <v>768</v>
      </c>
      <c r="C404" s="91">
        <v>0</v>
      </c>
      <c r="D404" s="50" t="s">
        <v>32</v>
      </c>
      <c r="E404" s="5" t="s">
        <v>32</v>
      </c>
      <c r="F404" s="5" t="s">
        <v>32</v>
      </c>
      <c r="G404" s="5" t="s">
        <v>32</v>
      </c>
      <c r="H404" s="5">
        <v>3100</v>
      </c>
      <c r="I404" s="5">
        <v>20220</v>
      </c>
      <c r="J404" s="5">
        <v>5330</v>
      </c>
      <c r="K404" s="5">
        <v>7930</v>
      </c>
      <c r="L404" s="52">
        <v>27500</v>
      </c>
      <c r="M404" s="5">
        <v>20830</v>
      </c>
      <c r="N404" s="5">
        <v>13050</v>
      </c>
      <c r="O404" s="7" t="s">
        <v>32</v>
      </c>
      <c r="Q404" s="65">
        <f t="shared" si="82"/>
        <v>45</v>
      </c>
      <c r="R404" s="36">
        <f t="shared" si="83"/>
        <v>45</v>
      </c>
      <c r="S404" s="36">
        <f t="shared" si="84"/>
        <v>45</v>
      </c>
      <c r="T404" s="36">
        <f t="shared" si="85"/>
        <v>45</v>
      </c>
      <c r="U404" s="36">
        <f t="shared" si="93"/>
        <v>58.95</v>
      </c>
      <c r="V404" s="36">
        <f t="shared" si="86"/>
        <v>197.0612510977341</v>
      </c>
      <c r="W404" s="36">
        <f t="shared" si="87"/>
        <v>70.22532406632709</v>
      </c>
      <c r="X404" s="36">
        <f t="shared" si="88"/>
        <v>91.697574285873927</v>
      </c>
      <c r="Y404" s="36">
        <f t="shared" si="89"/>
        <v>269.86125109773411</v>
      </c>
      <c r="Z404" s="36">
        <f t="shared" si="90"/>
        <v>203.16125109773412</v>
      </c>
      <c r="AA404" s="36">
        <f t="shared" si="91"/>
        <v>133.98139010282767</v>
      </c>
      <c r="AB404" s="66">
        <f t="shared" si="92"/>
        <v>45</v>
      </c>
      <c r="AC404" s="28">
        <f t="shared" si="94"/>
        <v>1249.9380417482309</v>
      </c>
      <c r="AF404" s="28">
        <f>Q404-'2020 Metered Customers'!Q404</f>
        <v>7</v>
      </c>
      <c r="AG404" s="28">
        <f>R404-'2020 Metered Customers'!R404</f>
        <v>7</v>
      </c>
      <c r="AH404" s="28">
        <f>S404-'2020 Metered Customers'!S404</f>
        <v>7</v>
      </c>
      <c r="AI404" s="28">
        <f>T404-'2020 Metered Customers'!T404</f>
        <v>7</v>
      </c>
      <c r="AJ404" s="28">
        <f>U404-'2020 Metered Customers'!U404</f>
        <v>14.130000000000003</v>
      </c>
      <c r="AK404" s="28">
        <f>V404-'2020 Metered Customers'!V404</f>
        <v>88.9152510977341</v>
      </c>
      <c r="AL404" s="28">
        <f>W404-'2020 Metered Customers'!W404</f>
        <v>20.499324066327091</v>
      </c>
      <c r="AM404" s="28">
        <f>X404-'2020 Metered Customers'!X404</f>
        <v>36.251574285873929</v>
      </c>
      <c r="AN404" s="28">
        <f>Y404-'2020 Metered Customers'!Y404</f>
        <v>130.41125109773412</v>
      </c>
      <c r="AO404" s="28">
        <f>Z404-'2020 Metered Customers'!Z404</f>
        <v>92.392251097734118</v>
      </c>
      <c r="AP404" s="28">
        <f>AA404-'2020 Metered Customers'!AA404</f>
        <v>56.666390102827677</v>
      </c>
      <c r="AQ404" s="28">
        <f>AB404-'2020 Metered Customers'!AB404</f>
        <v>7</v>
      </c>
    </row>
    <row r="405" spans="1:43" ht="15.4" x14ac:dyDescent="0.45">
      <c r="A405" s="4">
        <v>1</v>
      </c>
      <c r="B405" s="87">
        <v>769</v>
      </c>
      <c r="C405" s="91">
        <v>0</v>
      </c>
      <c r="D405" s="50" t="s">
        <v>32</v>
      </c>
      <c r="E405" s="5" t="s">
        <v>32</v>
      </c>
      <c r="F405" s="5" t="s">
        <v>32</v>
      </c>
      <c r="G405" s="5" t="s">
        <v>32</v>
      </c>
      <c r="H405" s="5">
        <v>14890</v>
      </c>
      <c r="I405" s="5">
        <v>2670</v>
      </c>
      <c r="J405" s="5">
        <v>4370</v>
      </c>
      <c r="K405" s="5">
        <v>3250</v>
      </c>
      <c r="L405" s="52">
        <v>3910</v>
      </c>
      <c r="M405" s="5">
        <v>4200</v>
      </c>
      <c r="N405" s="5">
        <v>3300</v>
      </c>
      <c r="O405" s="7" t="s">
        <v>32</v>
      </c>
      <c r="Q405" s="65">
        <f t="shared" si="82"/>
        <v>45</v>
      </c>
      <c r="R405" s="36">
        <f t="shared" si="83"/>
        <v>45</v>
      </c>
      <c r="S405" s="36">
        <f t="shared" si="84"/>
        <v>45</v>
      </c>
      <c r="T405" s="36">
        <f t="shared" si="85"/>
        <v>45</v>
      </c>
      <c r="U405" s="36">
        <f t="shared" si="93"/>
        <v>112.005</v>
      </c>
      <c r="V405" s="36">
        <f t="shared" si="86"/>
        <v>57.015000000000001</v>
      </c>
      <c r="W405" s="36">
        <f t="shared" si="87"/>
        <v>64.664999999999992</v>
      </c>
      <c r="X405" s="36">
        <f t="shared" si="88"/>
        <v>59.625</v>
      </c>
      <c r="Y405" s="36">
        <f t="shared" si="89"/>
        <v>62.594999999999999</v>
      </c>
      <c r="Z405" s="36">
        <f t="shared" si="90"/>
        <v>63.900000000000006</v>
      </c>
      <c r="AA405" s="36">
        <f t="shared" si="91"/>
        <v>59.85</v>
      </c>
      <c r="AB405" s="66">
        <f t="shared" si="92"/>
        <v>45</v>
      </c>
      <c r="AC405" s="28">
        <f t="shared" si="94"/>
        <v>704.65499999999997</v>
      </c>
      <c r="AF405" s="28">
        <f>Q405-'2020 Metered Customers'!Q405</f>
        <v>7</v>
      </c>
      <c r="AG405" s="28">
        <f>R405-'2020 Metered Customers'!R405</f>
        <v>7</v>
      </c>
      <c r="AH405" s="28">
        <f>S405-'2020 Metered Customers'!S405</f>
        <v>7</v>
      </c>
      <c r="AI405" s="28">
        <f>T405-'2020 Metered Customers'!T405</f>
        <v>7</v>
      </c>
      <c r="AJ405" s="28">
        <f>U405-'2020 Metered Customers'!U405</f>
        <v>41.246999999999986</v>
      </c>
      <c r="AK405" s="28">
        <f>V405-'2020 Metered Customers'!V405</f>
        <v>13.140999999999998</v>
      </c>
      <c r="AL405" s="28">
        <f>W405-'2020 Metered Customers'!W405</f>
        <v>17.050999999999988</v>
      </c>
      <c r="AM405" s="28">
        <f>X405-'2020 Metered Customers'!X405</f>
        <v>14.475000000000001</v>
      </c>
      <c r="AN405" s="28">
        <f>Y405-'2020 Metered Customers'!Y405</f>
        <v>15.992999999999995</v>
      </c>
      <c r="AO405" s="28">
        <f>Z405-'2020 Metered Customers'!Z405</f>
        <v>16.660000000000004</v>
      </c>
      <c r="AP405" s="28">
        <f>AA405-'2020 Metered Customers'!AA405</f>
        <v>14.590000000000003</v>
      </c>
      <c r="AQ405" s="28">
        <f>AB405-'2020 Metered Customers'!AB405</f>
        <v>7</v>
      </c>
    </row>
    <row r="406" spans="1:43" ht="15.4" x14ac:dyDescent="0.45">
      <c r="A406" s="4">
        <v>1</v>
      </c>
      <c r="B406" s="87">
        <v>770</v>
      </c>
      <c r="C406" s="91">
        <v>0</v>
      </c>
      <c r="D406" s="50" t="s">
        <v>32</v>
      </c>
      <c r="E406" s="5" t="s">
        <v>32</v>
      </c>
      <c r="F406" s="5" t="s">
        <v>32</v>
      </c>
      <c r="G406" s="5" t="s">
        <v>32</v>
      </c>
      <c r="H406" s="5">
        <v>30430</v>
      </c>
      <c r="I406" s="5">
        <v>21780</v>
      </c>
      <c r="J406" s="5">
        <v>30360</v>
      </c>
      <c r="K406" s="5">
        <v>28400</v>
      </c>
      <c r="L406" s="52">
        <v>28250</v>
      </c>
      <c r="M406" s="5">
        <v>14860</v>
      </c>
      <c r="N406" s="5">
        <v>8110</v>
      </c>
      <c r="O406" s="7" t="s">
        <v>32</v>
      </c>
      <c r="Q406" s="65">
        <f t="shared" si="82"/>
        <v>45</v>
      </c>
      <c r="R406" s="36">
        <f t="shared" si="83"/>
        <v>45</v>
      </c>
      <c r="S406" s="36">
        <f t="shared" si="84"/>
        <v>45</v>
      </c>
      <c r="T406" s="36">
        <f t="shared" si="85"/>
        <v>45</v>
      </c>
      <c r="U406" s="36">
        <f t="shared" si="93"/>
        <v>202.34396872774587</v>
      </c>
      <c r="V406" s="36">
        <f t="shared" si="86"/>
        <v>212.66125109773412</v>
      </c>
      <c r="W406" s="36">
        <f t="shared" si="87"/>
        <v>298.46125109773413</v>
      </c>
      <c r="X406" s="36">
        <f t="shared" si="88"/>
        <v>278.86125109773411</v>
      </c>
      <c r="Y406" s="36">
        <f t="shared" si="89"/>
        <v>277.36125109773411</v>
      </c>
      <c r="Z406" s="36">
        <f t="shared" si="90"/>
        <v>148.92937967874295</v>
      </c>
      <c r="AA406" s="36">
        <f t="shared" si="91"/>
        <v>93.184114685688698</v>
      </c>
      <c r="AB406" s="66">
        <f t="shared" si="92"/>
        <v>45</v>
      </c>
      <c r="AC406" s="28">
        <f t="shared" si="94"/>
        <v>1736.802467483114</v>
      </c>
      <c r="AF406" s="28">
        <f>Q406-'2020 Metered Customers'!Q406</f>
        <v>7</v>
      </c>
      <c r="AG406" s="28">
        <f>R406-'2020 Metered Customers'!R406</f>
        <v>7</v>
      </c>
      <c r="AH406" s="28">
        <f>S406-'2020 Metered Customers'!S406</f>
        <v>7</v>
      </c>
      <c r="AI406" s="28">
        <f>T406-'2020 Metered Customers'!T406</f>
        <v>7</v>
      </c>
      <c r="AJ406" s="28">
        <f>U406-'2020 Metered Customers'!U406</f>
        <v>97.397968727745877</v>
      </c>
      <c r="AK406" s="28">
        <f>V406-'2020 Metered Customers'!V406</f>
        <v>97.807251097734124</v>
      </c>
      <c r="AL406" s="28">
        <f>W406-'2020 Metered Customers'!W406</f>
        <v>139.32645109773415</v>
      </c>
      <c r="AM406" s="28">
        <f>X406-'2020 Metered Customers'!X406</f>
        <v>134.28925109773411</v>
      </c>
      <c r="AN406" s="28">
        <f>Y406-'2020 Metered Customers'!Y406</f>
        <v>133.90375109773413</v>
      </c>
      <c r="AO406" s="28">
        <f>Z406-'2020 Metered Customers'!Z406</f>
        <v>63.831379678742948</v>
      </c>
      <c r="AP406" s="28">
        <f>AA406-'2020 Metered Customers'!AA406</f>
        <v>37.111114685688698</v>
      </c>
      <c r="AQ406" s="28">
        <f>AB406-'2020 Metered Customers'!AB406</f>
        <v>7</v>
      </c>
    </row>
    <row r="407" spans="1:43" ht="15.4" x14ac:dyDescent="0.45">
      <c r="A407" s="4">
        <v>1</v>
      </c>
      <c r="B407" s="87">
        <v>771</v>
      </c>
      <c r="C407" s="91">
        <v>0</v>
      </c>
      <c r="D407" s="50" t="s">
        <v>32</v>
      </c>
      <c r="E407" s="5" t="s">
        <v>32</v>
      </c>
      <c r="F407" s="5" t="s">
        <v>32</v>
      </c>
      <c r="G407" s="5" t="s">
        <v>32</v>
      </c>
      <c r="H407" s="5">
        <v>973910</v>
      </c>
      <c r="I407" s="5">
        <v>255600</v>
      </c>
      <c r="J407" s="5">
        <v>279190</v>
      </c>
      <c r="K407" s="5">
        <v>214810</v>
      </c>
      <c r="L407" s="52">
        <v>418310</v>
      </c>
      <c r="M407" s="5">
        <v>582280</v>
      </c>
      <c r="N407" s="5">
        <v>416660</v>
      </c>
      <c r="O407" s="7" t="s">
        <v>32</v>
      </c>
      <c r="Q407" s="65">
        <f t="shared" si="82"/>
        <v>45</v>
      </c>
      <c r="R407" s="36">
        <f t="shared" si="83"/>
        <v>45</v>
      </c>
      <c r="S407" s="36">
        <f t="shared" si="84"/>
        <v>45</v>
      </c>
      <c r="T407" s="36">
        <f t="shared" si="85"/>
        <v>45</v>
      </c>
      <c r="U407" s="36">
        <f t="shared" si="93"/>
        <v>9533.4062554886714</v>
      </c>
      <c r="V407" s="36">
        <f t="shared" si="86"/>
        <v>2550.8612510977341</v>
      </c>
      <c r="W407" s="36">
        <f t="shared" si="87"/>
        <v>2786.7612510977342</v>
      </c>
      <c r="X407" s="36">
        <f t="shared" si="88"/>
        <v>2142.961251097734</v>
      </c>
      <c r="Y407" s="36">
        <f t="shared" si="89"/>
        <v>4177.961251097734</v>
      </c>
      <c r="Z407" s="36">
        <f t="shared" si="90"/>
        <v>5817.6612510977338</v>
      </c>
      <c r="AA407" s="36">
        <f t="shared" si="91"/>
        <v>4161.4612510977349</v>
      </c>
      <c r="AB407" s="66">
        <f t="shared" si="92"/>
        <v>45</v>
      </c>
      <c r="AC407" s="28">
        <f t="shared" si="94"/>
        <v>31396.073762075077</v>
      </c>
      <c r="AF407" s="28">
        <f>Q407-'2020 Metered Customers'!Q407</f>
        <v>7</v>
      </c>
      <c r="AG407" s="28">
        <f>R407-'2020 Metered Customers'!R407</f>
        <v>7</v>
      </c>
      <c r="AH407" s="28">
        <f>S407-'2020 Metered Customers'!S407</f>
        <v>7</v>
      </c>
      <c r="AI407" s="28">
        <f>T407-'2020 Metered Customers'!T407</f>
        <v>7</v>
      </c>
      <c r="AJ407" s="28">
        <f>U407-'2020 Metered Customers'!U407</f>
        <v>2781.4549554886717</v>
      </c>
      <c r="AK407" s="28">
        <f>V407-'2020 Metered Customers'!V407</f>
        <v>718.19325109773422</v>
      </c>
      <c r="AL407" s="28">
        <f>W407-'2020 Metered Customers'!W407</f>
        <v>778.81955109773435</v>
      </c>
      <c r="AM407" s="28">
        <f>X407-'2020 Metered Customers'!X407</f>
        <v>613.36295109773414</v>
      </c>
      <c r="AN407" s="28">
        <f>Y407-'2020 Metered Customers'!Y407</f>
        <v>1136.3579510977343</v>
      </c>
      <c r="AO407" s="28">
        <f>Z407-'2020 Metered Customers'!Z407</f>
        <v>1557.7608510977334</v>
      </c>
      <c r="AP407" s="28">
        <f>AA407-'2020 Metered Customers'!AA407</f>
        <v>1132.1174510977348</v>
      </c>
      <c r="AQ407" s="28">
        <f>AB407-'2020 Metered Customers'!AB407</f>
        <v>7</v>
      </c>
    </row>
    <row r="408" spans="1:43" ht="15.4" x14ac:dyDescent="0.45">
      <c r="A408" s="4">
        <v>1</v>
      </c>
      <c r="B408" s="87">
        <v>773</v>
      </c>
      <c r="C408" s="91">
        <v>0</v>
      </c>
      <c r="D408" s="50" t="s">
        <v>32</v>
      </c>
      <c r="E408" s="5" t="s">
        <v>32</v>
      </c>
      <c r="F408" s="5" t="s">
        <v>32</v>
      </c>
      <c r="G408" s="5" t="s">
        <v>32</v>
      </c>
      <c r="H408" s="5">
        <v>1270</v>
      </c>
      <c r="I408" s="5">
        <v>1330</v>
      </c>
      <c r="J408" s="5">
        <v>33410</v>
      </c>
      <c r="K408" s="5">
        <v>34670</v>
      </c>
      <c r="L408" s="52">
        <v>34570</v>
      </c>
      <c r="M408" s="5">
        <v>26920</v>
      </c>
      <c r="N408" s="5">
        <v>28440</v>
      </c>
      <c r="O408" s="7" t="s">
        <v>32</v>
      </c>
      <c r="Q408" s="65">
        <f t="shared" si="82"/>
        <v>45</v>
      </c>
      <c r="R408" s="36">
        <f t="shared" si="83"/>
        <v>45</v>
      </c>
      <c r="S408" s="36">
        <f t="shared" si="84"/>
        <v>45</v>
      </c>
      <c r="T408" s="36">
        <f t="shared" si="85"/>
        <v>45</v>
      </c>
      <c r="U408" s="36">
        <f t="shared" si="93"/>
        <v>50.715000000000003</v>
      </c>
      <c r="V408" s="36">
        <f t="shared" si="86"/>
        <v>50.984999999999999</v>
      </c>
      <c r="W408" s="36">
        <f t="shared" si="87"/>
        <v>328.96125109773413</v>
      </c>
      <c r="X408" s="36">
        <f t="shared" si="88"/>
        <v>341.56125109773416</v>
      </c>
      <c r="Y408" s="36">
        <f t="shared" si="89"/>
        <v>340.5612510977341</v>
      </c>
      <c r="Z408" s="36">
        <f t="shared" si="90"/>
        <v>264.0612510977341</v>
      </c>
      <c r="AA408" s="36">
        <f t="shared" si="91"/>
        <v>279.26125109773409</v>
      </c>
      <c r="AB408" s="66">
        <f t="shared" si="92"/>
        <v>45</v>
      </c>
      <c r="AC408" s="28">
        <f t="shared" si="94"/>
        <v>1881.1062554886707</v>
      </c>
      <c r="AF408" s="28">
        <f>Q408-'2020 Metered Customers'!Q408</f>
        <v>7</v>
      </c>
      <c r="AG408" s="28">
        <f>R408-'2020 Metered Customers'!R408</f>
        <v>7</v>
      </c>
      <c r="AH408" s="28">
        <f>S408-'2020 Metered Customers'!S408</f>
        <v>7</v>
      </c>
      <c r="AI408" s="28">
        <f>T408-'2020 Metered Customers'!T408</f>
        <v>7</v>
      </c>
      <c r="AJ408" s="28">
        <f>U408-'2020 Metered Customers'!U408</f>
        <v>9.9210000000000065</v>
      </c>
      <c r="AK408" s="28">
        <f>V408-'2020 Metered Customers'!V408</f>
        <v>10.058999999999997</v>
      </c>
      <c r="AL408" s="28">
        <f>W408-'2020 Metered Customers'!W408</f>
        <v>147.16495109773413</v>
      </c>
      <c r="AM408" s="28">
        <f>X408-'2020 Metered Customers'!X408</f>
        <v>150.40315109773417</v>
      </c>
      <c r="AN408" s="28">
        <f>Y408-'2020 Metered Customers'!Y408</f>
        <v>150.1461510977341</v>
      </c>
      <c r="AO408" s="28">
        <f>Z408-'2020 Metered Customers'!Z408</f>
        <v>127.10525109773408</v>
      </c>
      <c r="AP408" s="28">
        <f>AA408-'2020 Metered Customers'!AA408</f>
        <v>134.39205109773408</v>
      </c>
      <c r="AQ408" s="28">
        <f>AB408-'2020 Metered Customers'!AB408</f>
        <v>7</v>
      </c>
    </row>
    <row r="409" spans="1:43" ht="15.4" x14ac:dyDescent="0.45">
      <c r="A409" s="4">
        <v>1</v>
      </c>
      <c r="B409" s="87">
        <v>774</v>
      </c>
      <c r="C409" s="91">
        <v>0</v>
      </c>
      <c r="D409" s="50" t="s">
        <v>32</v>
      </c>
      <c r="E409" s="5" t="s">
        <v>32</v>
      </c>
      <c r="F409" s="5" t="s">
        <v>32</v>
      </c>
      <c r="G409" s="5" t="s">
        <v>32</v>
      </c>
      <c r="H409" s="5">
        <v>250</v>
      </c>
      <c r="I409" s="5">
        <v>3080</v>
      </c>
      <c r="J409" s="5">
        <v>13830</v>
      </c>
      <c r="K409" s="5">
        <v>19270</v>
      </c>
      <c r="L409" s="52">
        <v>31250</v>
      </c>
      <c r="M409" s="5">
        <v>18680</v>
      </c>
      <c r="N409" s="5">
        <v>90</v>
      </c>
      <c r="O409" s="7" t="s">
        <v>32</v>
      </c>
      <c r="Q409" s="65">
        <f t="shared" si="82"/>
        <v>45</v>
      </c>
      <c r="R409" s="36">
        <f t="shared" si="83"/>
        <v>45</v>
      </c>
      <c r="S409" s="36">
        <f t="shared" si="84"/>
        <v>45</v>
      </c>
      <c r="T409" s="36">
        <f t="shared" si="85"/>
        <v>45</v>
      </c>
      <c r="U409" s="36">
        <f t="shared" si="93"/>
        <v>46.125</v>
      </c>
      <c r="V409" s="36">
        <f t="shared" si="86"/>
        <v>58.86</v>
      </c>
      <c r="W409" s="36">
        <f t="shared" si="87"/>
        <v>140.42306516869172</v>
      </c>
      <c r="X409" s="36">
        <f t="shared" si="88"/>
        <v>187.5612510977341</v>
      </c>
      <c r="Y409" s="36">
        <f t="shared" si="89"/>
        <v>307.36125109773411</v>
      </c>
      <c r="Z409" s="36">
        <f t="shared" si="90"/>
        <v>181.66125109773412</v>
      </c>
      <c r="AA409" s="36">
        <f t="shared" si="91"/>
        <v>45.405000000000001</v>
      </c>
      <c r="AB409" s="66">
        <f t="shared" si="92"/>
        <v>45</v>
      </c>
      <c r="AC409" s="28">
        <f t="shared" si="94"/>
        <v>1192.3968184618941</v>
      </c>
      <c r="AF409" s="28">
        <f>Q409-'2020 Metered Customers'!Q409</f>
        <v>7</v>
      </c>
      <c r="AG409" s="28">
        <f>R409-'2020 Metered Customers'!R409</f>
        <v>7</v>
      </c>
      <c r="AH409" s="28">
        <f>S409-'2020 Metered Customers'!S409</f>
        <v>7</v>
      </c>
      <c r="AI409" s="28">
        <f>T409-'2020 Metered Customers'!T409</f>
        <v>7</v>
      </c>
      <c r="AJ409" s="28">
        <f>U409-'2020 Metered Customers'!U409</f>
        <v>7.5750000000000028</v>
      </c>
      <c r="AK409" s="28">
        <f>V409-'2020 Metered Customers'!V409</f>
        <v>14.083999999999996</v>
      </c>
      <c r="AL409" s="28">
        <f>W409-'2020 Metered Customers'!W409</f>
        <v>59.754065168691724</v>
      </c>
      <c r="AM409" s="28">
        <f>X409-'2020 Metered Customers'!X409</f>
        <v>83.500251097734093</v>
      </c>
      <c r="AN409" s="28">
        <f>Y409-'2020 Metered Customers'!Y409</f>
        <v>141.61375109773411</v>
      </c>
      <c r="AO409" s="28">
        <f>Z409-'2020 Metered Customers'!Z409</f>
        <v>80.137251097734122</v>
      </c>
      <c r="AP409" s="28">
        <f>AA409-'2020 Metered Customers'!AA409</f>
        <v>7.2070000000000007</v>
      </c>
      <c r="AQ409" s="28">
        <f>AB409-'2020 Metered Customers'!AB409</f>
        <v>7</v>
      </c>
    </row>
    <row r="410" spans="1:43" ht="15.4" x14ac:dyDescent="0.45">
      <c r="A410" s="4">
        <v>1</v>
      </c>
      <c r="B410" s="87">
        <v>775</v>
      </c>
      <c r="C410" s="91">
        <v>0</v>
      </c>
      <c r="D410" s="50" t="s">
        <v>32</v>
      </c>
      <c r="E410" s="5" t="s">
        <v>32</v>
      </c>
      <c r="F410" s="5" t="s">
        <v>32</v>
      </c>
      <c r="G410" s="5" t="s">
        <v>32</v>
      </c>
      <c r="H410" s="5">
        <v>1280</v>
      </c>
      <c r="I410" s="5">
        <v>9190</v>
      </c>
      <c r="J410" s="5">
        <v>24980</v>
      </c>
      <c r="K410" s="5">
        <v>16080</v>
      </c>
      <c r="L410" s="52">
        <v>26220</v>
      </c>
      <c r="M410" s="5">
        <v>33360</v>
      </c>
      <c r="N410" s="5">
        <v>8860</v>
      </c>
      <c r="O410" s="7" t="s">
        <v>32</v>
      </c>
      <c r="Q410" s="65">
        <f t="shared" si="82"/>
        <v>45</v>
      </c>
      <c r="R410" s="36">
        <f t="shared" si="83"/>
        <v>45</v>
      </c>
      <c r="S410" s="36">
        <f t="shared" si="84"/>
        <v>45</v>
      </c>
      <c r="T410" s="36">
        <f t="shared" si="85"/>
        <v>45</v>
      </c>
      <c r="U410" s="36">
        <f t="shared" si="93"/>
        <v>50.76</v>
      </c>
      <c r="V410" s="36">
        <f t="shared" si="86"/>
        <v>102.1033570845774</v>
      </c>
      <c r="W410" s="36">
        <f t="shared" si="87"/>
        <v>244.66125109773412</v>
      </c>
      <c r="X410" s="36">
        <f t="shared" si="88"/>
        <v>159.00482016637648</v>
      </c>
      <c r="Y410" s="36">
        <f t="shared" si="89"/>
        <v>257.0612510977341</v>
      </c>
      <c r="Z410" s="36">
        <f t="shared" si="90"/>
        <v>328.46125109773413</v>
      </c>
      <c r="AA410" s="36">
        <f t="shared" si="91"/>
        <v>99.378033018250278</v>
      </c>
      <c r="AB410" s="66">
        <f t="shared" si="92"/>
        <v>45</v>
      </c>
      <c r="AC410" s="28">
        <f t="shared" si="94"/>
        <v>1466.4299635624066</v>
      </c>
      <c r="AF410" s="28">
        <f>Q410-'2020 Metered Customers'!Q410</f>
        <v>7</v>
      </c>
      <c r="AG410" s="28">
        <f>R410-'2020 Metered Customers'!R410</f>
        <v>7</v>
      </c>
      <c r="AH410" s="28">
        <f>S410-'2020 Metered Customers'!S410</f>
        <v>7</v>
      </c>
      <c r="AI410" s="28">
        <f>T410-'2020 Metered Customers'!T410</f>
        <v>7</v>
      </c>
      <c r="AJ410" s="28">
        <f>U410-'2020 Metered Customers'!U410</f>
        <v>9.9439999999999955</v>
      </c>
      <c r="AK410" s="28">
        <f>V410-'2020 Metered Customers'!V410</f>
        <v>41.386357084577398</v>
      </c>
      <c r="AL410" s="28">
        <f>W410-'2020 Metered Customers'!W410</f>
        <v>116.04725109773412</v>
      </c>
      <c r="AM410" s="28">
        <f>X410-'2020 Metered Customers'!X410</f>
        <v>68.660820166376482</v>
      </c>
      <c r="AN410" s="28">
        <f>Y410-'2020 Metered Customers'!Y410</f>
        <v>123.1152510977341</v>
      </c>
      <c r="AO410" s="28">
        <f>Z410-'2020 Metered Customers'!Z410</f>
        <v>147.03645109773413</v>
      </c>
      <c r="AP410" s="28">
        <f>AA410-'2020 Metered Customers'!AA410</f>
        <v>40.080033018250276</v>
      </c>
      <c r="AQ410" s="28">
        <f>AB410-'2020 Metered Customers'!AB410</f>
        <v>7</v>
      </c>
    </row>
    <row r="411" spans="1:43" ht="15.4" x14ac:dyDescent="0.45">
      <c r="A411" s="4">
        <v>1</v>
      </c>
      <c r="B411" s="87">
        <v>776</v>
      </c>
      <c r="C411" s="91">
        <v>0</v>
      </c>
      <c r="D411" s="50" t="s">
        <v>32</v>
      </c>
      <c r="E411" s="5" t="s">
        <v>32</v>
      </c>
      <c r="F411" s="5" t="s">
        <v>32</v>
      </c>
      <c r="G411" s="5" t="s">
        <v>32</v>
      </c>
      <c r="H411" s="5">
        <v>8830</v>
      </c>
      <c r="I411" s="5">
        <v>1360</v>
      </c>
      <c r="J411" s="5">
        <v>4710</v>
      </c>
      <c r="K411" s="5">
        <v>7540</v>
      </c>
      <c r="L411" s="52">
        <v>7990</v>
      </c>
      <c r="M411" s="5">
        <v>8330</v>
      </c>
      <c r="N411" s="5">
        <v>1790</v>
      </c>
      <c r="O411" s="7" t="s">
        <v>32</v>
      </c>
      <c r="Q411" s="65">
        <f t="shared" si="82"/>
        <v>45</v>
      </c>
      <c r="R411" s="36">
        <f t="shared" si="83"/>
        <v>45</v>
      </c>
      <c r="S411" s="36">
        <f t="shared" si="84"/>
        <v>45</v>
      </c>
      <c r="T411" s="36">
        <f t="shared" si="85"/>
        <v>45</v>
      </c>
      <c r="U411" s="36">
        <f t="shared" si="93"/>
        <v>84.734999999999999</v>
      </c>
      <c r="V411" s="36">
        <f t="shared" si="86"/>
        <v>51.12</v>
      </c>
      <c r="W411" s="36">
        <f t="shared" si="87"/>
        <v>66.194999999999993</v>
      </c>
      <c r="X411" s="36">
        <f t="shared" si="88"/>
        <v>88.476736752941903</v>
      </c>
      <c r="Y411" s="36">
        <f t="shared" si="89"/>
        <v>92.193087752478846</v>
      </c>
      <c r="Z411" s="36">
        <f t="shared" si="90"/>
        <v>95.000997396573439</v>
      </c>
      <c r="AA411" s="36">
        <f t="shared" si="91"/>
        <v>53.055</v>
      </c>
      <c r="AB411" s="66">
        <f t="shared" si="92"/>
        <v>45</v>
      </c>
      <c r="AC411" s="28">
        <f t="shared" si="94"/>
        <v>755.77582190199416</v>
      </c>
      <c r="AF411" s="28">
        <f>Q411-'2020 Metered Customers'!Q411</f>
        <v>7</v>
      </c>
      <c r="AG411" s="28">
        <f>R411-'2020 Metered Customers'!R411</f>
        <v>7</v>
      </c>
      <c r="AH411" s="28">
        <f>S411-'2020 Metered Customers'!S411</f>
        <v>7</v>
      </c>
      <c r="AI411" s="28">
        <f>T411-'2020 Metered Customers'!T411</f>
        <v>7</v>
      </c>
      <c r="AJ411" s="28">
        <f>U411-'2020 Metered Customers'!U411</f>
        <v>27.308999999999997</v>
      </c>
      <c r="AK411" s="28">
        <f>V411-'2020 Metered Customers'!V411</f>
        <v>10.128</v>
      </c>
      <c r="AL411" s="28">
        <f>W411-'2020 Metered Customers'!W411</f>
        <v>17.832999999999991</v>
      </c>
      <c r="AM411" s="28">
        <f>X411-'2020 Metered Customers'!X411</f>
        <v>33.888736752941902</v>
      </c>
      <c r="AN411" s="28">
        <f>Y411-'2020 Metered Customers'!Y411</f>
        <v>36.615087752478843</v>
      </c>
      <c r="AO411" s="28">
        <f>Z411-'2020 Metered Customers'!Z411</f>
        <v>37.981997396573441</v>
      </c>
      <c r="AP411" s="28">
        <f>AA411-'2020 Metered Customers'!AA411</f>
        <v>11.116999999999997</v>
      </c>
      <c r="AQ411" s="28">
        <f>AB411-'2020 Metered Customers'!AB411</f>
        <v>7</v>
      </c>
    </row>
    <row r="412" spans="1:43" ht="15.4" x14ac:dyDescent="0.45">
      <c r="A412" s="4">
        <v>1</v>
      </c>
      <c r="B412" s="87">
        <v>777</v>
      </c>
      <c r="C412" s="91">
        <v>0</v>
      </c>
      <c r="D412" s="50" t="s">
        <v>32</v>
      </c>
      <c r="E412" s="5" t="s">
        <v>32</v>
      </c>
      <c r="F412" s="5" t="s">
        <v>32</v>
      </c>
      <c r="G412" s="5" t="s">
        <v>32</v>
      </c>
      <c r="H412" s="5">
        <v>7660</v>
      </c>
      <c r="I412" s="5">
        <v>58040</v>
      </c>
      <c r="J412" s="5">
        <v>18020</v>
      </c>
      <c r="K412" s="5">
        <v>51870</v>
      </c>
      <c r="L412" s="52">
        <v>50640</v>
      </c>
      <c r="M412" s="5">
        <v>56500</v>
      </c>
      <c r="N412" s="5">
        <v>36560</v>
      </c>
      <c r="O412" s="7" t="s">
        <v>32</v>
      </c>
      <c r="Q412" s="65">
        <f t="shared" si="82"/>
        <v>45</v>
      </c>
      <c r="R412" s="36">
        <f t="shared" si="83"/>
        <v>45</v>
      </c>
      <c r="S412" s="36">
        <f t="shared" si="84"/>
        <v>45</v>
      </c>
      <c r="T412" s="36">
        <f t="shared" si="85"/>
        <v>45</v>
      </c>
      <c r="U412" s="36">
        <f t="shared" si="93"/>
        <v>79.47</v>
      </c>
      <c r="V412" s="36">
        <f t="shared" si="86"/>
        <v>575.26125109773409</v>
      </c>
      <c r="W412" s="36">
        <f t="shared" si="87"/>
        <v>175.0612510977341</v>
      </c>
      <c r="X412" s="36">
        <f t="shared" si="88"/>
        <v>513.56125109773416</v>
      </c>
      <c r="Y412" s="36">
        <f t="shared" si="89"/>
        <v>501.26125109773409</v>
      </c>
      <c r="Z412" s="36">
        <f t="shared" si="90"/>
        <v>559.86125109773411</v>
      </c>
      <c r="AA412" s="36">
        <f t="shared" si="91"/>
        <v>360.46125109773413</v>
      </c>
      <c r="AB412" s="66">
        <f t="shared" si="92"/>
        <v>45</v>
      </c>
      <c r="AC412" s="28">
        <f t="shared" si="94"/>
        <v>2989.9375065864047</v>
      </c>
      <c r="AF412" s="28">
        <f>Q412-'2020 Metered Customers'!Q412</f>
        <v>7</v>
      </c>
      <c r="AG412" s="28">
        <f>R412-'2020 Metered Customers'!R412</f>
        <v>7</v>
      </c>
      <c r="AH412" s="28">
        <f>S412-'2020 Metered Customers'!S412</f>
        <v>7</v>
      </c>
      <c r="AI412" s="28">
        <f>T412-'2020 Metered Customers'!T412</f>
        <v>7</v>
      </c>
      <c r="AJ412" s="28">
        <f>U412-'2020 Metered Customers'!U412</f>
        <v>24.617999999999995</v>
      </c>
      <c r="AK412" s="28">
        <f>V412-'2020 Metered Customers'!V412</f>
        <v>210.46405109773411</v>
      </c>
      <c r="AL412" s="28">
        <f>W412-'2020 Metered Customers'!W412</f>
        <v>76.375251097734093</v>
      </c>
      <c r="AM412" s="28">
        <f>X412-'2020 Metered Customers'!X412</f>
        <v>194.60715109773417</v>
      </c>
      <c r="AN412" s="28">
        <f>Y412-'2020 Metered Customers'!Y412</f>
        <v>191.44605109773408</v>
      </c>
      <c r="AO412" s="28">
        <f>Z412-'2020 Metered Customers'!Z412</f>
        <v>206.50625109773409</v>
      </c>
      <c r="AP412" s="28">
        <f>AA412-'2020 Metered Customers'!AA412</f>
        <v>155.26045109773415</v>
      </c>
      <c r="AQ412" s="28">
        <f>AB412-'2020 Metered Customers'!AB412</f>
        <v>7</v>
      </c>
    </row>
    <row r="413" spans="1:43" ht="15.4" x14ac:dyDescent="0.45">
      <c r="A413" s="4">
        <v>1</v>
      </c>
      <c r="B413" s="87">
        <v>778</v>
      </c>
      <c r="C413" s="91">
        <v>0</v>
      </c>
      <c r="D413" s="50" t="s">
        <v>32</v>
      </c>
      <c r="E413" s="5" t="s">
        <v>32</v>
      </c>
      <c r="F413" s="5" t="s">
        <v>32</v>
      </c>
      <c r="G413" s="5" t="s">
        <v>32</v>
      </c>
      <c r="H413" s="5">
        <v>10370</v>
      </c>
      <c r="I413" s="5">
        <v>1540</v>
      </c>
      <c r="J413" s="5">
        <v>5810</v>
      </c>
      <c r="K413" s="5">
        <v>2070</v>
      </c>
      <c r="L413" s="52">
        <v>6400</v>
      </c>
      <c r="M413" s="5">
        <v>4350</v>
      </c>
      <c r="N413" s="5">
        <v>54930</v>
      </c>
      <c r="O413" s="7" t="s">
        <v>32</v>
      </c>
      <c r="Q413" s="65">
        <f t="shared" si="82"/>
        <v>45</v>
      </c>
      <c r="R413" s="36">
        <f t="shared" si="83"/>
        <v>45</v>
      </c>
      <c r="S413" s="36">
        <f t="shared" si="84"/>
        <v>45</v>
      </c>
      <c r="T413" s="36">
        <f t="shared" si="85"/>
        <v>45</v>
      </c>
      <c r="U413" s="36">
        <f t="shared" si="93"/>
        <v>91.664999999999992</v>
      </c>
      <c r="V413" s="36">
        <f t="shared" si="86"/>
        <v>51.93</v>
      </c>
      <c r="W413" s="36">
        <f t="shared" si="87"/>
        <v>74.189431799166513</v>
      </c>
      <c r="X413" s="36">
        <f t="shared" si="88"/>
        <v>54.314999999999998</v>
      </c>
      <c r="Y413" s="36">
        <f t="shared" si="89"/>
        <v>79.061980887448286</v>
      </c>
      <c r="Z413" s="36">
        <f t="shared" si="90"/>
        <v>64.575000000000003</v>
      </c>
      <c r="AA413" s="36">
        <f t="shared" si="91"/>
        <v>544.16125109773407</v>
      </c>
      <c r="AB413" s="66">
        <f t="shared" si="92"/>
        <v>45</v>
      </c>
      <c r="AC413" s="28">
        <f t="shared" si="94"/>
        <v>1184.8976637843489</v>
      </c>
      <c r="AF413" s="28">
        <f>Q413-'2020 Metered Customers'!Q413</f>
        <v>7</v>
      </c>
      <c r="AG413" s="28">
        <f>R413-'2020 Metered Customers'!R413</f>
        <v>7</v>
      </c>
      <c r="AH413" s="28">
        <f>S413-'2020 Metered Customers'!S413</f>
        <v>7</v>
      </c>
      <c r="AI413" s="28">
        <f>T413-'2020 Metered Customers'!T413</f>
        <v>7</v>
      </c>
      <c r="AJ413" s="28">
        <f>U413-'2020 Metered Customers'!U413</f>
        <v>30.850999999999992</v>
      </c>
      <c r="AK413" s="28">
        <f>V413-'2020 Metered Customers'!V413</f>
        <v>10.542000000000002</v>
      </c>
      <c r="AL413" s="28">
        <f>W413-'2020 Metered Customers'!W413</f>
        <v>23.407431799166517</v>
      </c>
      <c r="AM413" s="28">
        <f>X413-'2020 Metered Customers'!X413</f>
        <v>11.760999999999996</v>
      </c>
      <c r="AN413" s="28">
        <f>Y413-'2020 Metered Customers'!Y413</f>
        <v>26.981980887448287</v>
      </c>
      <c r="AO413" s="28">
        <f>Z413-'2020 Metered Customers'!Z413</f>
        <v>17.005000000000003</v>
      </c>
      <c r="AP413" s="28">
        <f>AA413-'2020 Metered Customers'!AA413</f>
        <v>202.4713510977341</v>
      </c>
      <c r="AQ413" s="28">
        <f>AB413-'2020 Metered Customers'!AB413</f>
        <v>7</v>
      </c>
    </row>
    <row r="414" spans="1:43" ht="15.4" x14ac:dyDescent="0.45">
      <c r="A414" s="4">
        <v>1</v>
      </c>
      <c r="B414" s="87">
        <v>779</v>
      </c>
      <c r="C414" s="91">
        <v>0</v>
      </c>
      <c r="D414" s="50" t="s">
        <v>32</v>
      </c>
      <c r="E414" s="5" t="s">
        <v>32</v>
      </c>
      <c r="F414" s="5" t="s">
        <v>32</v>
      </c>
      <c r="G414" s="5" t="s">
        <v>32</v>
      </c>
      <c r="H414" s="5">
        <v>19870</v>
      </c>
      <c r="I414" s="5">
        <v>6630</v>
      </c>
      <c r="J414" s="5">
        <v>800</v>
      </c>
      <c r="K414" s="5" t="s">
        <v>32</v>
      </c>
      <c r="L414" s="52">
        <v>230</v>
      </c>
      <c r="M414" s="5">
        <v>2380</v>
      </c>
      <c r="N414" s="5">
        <v>26010</v>
      </c>
      <c r="O414" s="7" t="s">
        <v>32</v>
      </c>
      <c r="Q414" s="65">
        <f t="shared" si="82"/>
        <v>45</v>
      </c>
      <c r="R414" s="36">
        <f t="shared" si="83"/>
        <v>45</v>
      </c>
      <c r="S414" s="36">
        <f t="shared" si="84"/>
        <v>45</v>
      </c>
      <c r="T414" s="36">
        <f t="shared" si="85"/>
        <v>45</v>
      </c>
      <c r="U414" s="36">
        <f t="shared" si="93"/>
        <v>134.41500000000002</v>
      </c>
      <c r="V414" s="36">
        <f t="shared" si="86"/>
        <v>80.961449176100501</v>
      </c>
      <c r="W414" s="36">
        <f t="shared" si="87"/>
        <v>48.6</v>
      </c>
      <c r="X414" s="36">
        <f t="shared" si="88"/>
        <v>45</v>
      </c>
      <c r="Y414" s="36">
        <f t="shared" si="89"/>
        <v>46.034999999999997</v>
      </c>
      <c r="Z414" s="36">
        <f t="shared" si="90"/>
        <v>55.71</v>
      </c>
      <c r="AA414" s="36">
        <f t="shared" si="91"/>
        <v>254.96125109773411</v>
      </c>
      <c r="AB414" s="66">
        <f t="shared" si="92"/>
        <v>45</v>
      </c>
      <c r="AC414" s="28">
        <f t="shared" si="94"/>
        <v>890.68270027383471</v>
      </c>
      <c r="AF414" s="28">
        <f>Q414-'2020 Metered Customers'!Q414</f>
        <v>7</v>
      </c>
      <c r="AG414" s="28">
        <f>R414-'2020 Metered Customers'!R414</f>
        <v>7</v>
      </c>
      <c r="AH414" s="28">
        <f>S414-'2020 Metered Customers'!S414</f>
        <v>7</v>
      </c>
      <c r="AI414" s="28">
        <f>T414-'2020 Metered Customers'!T414</f>
        <v>7</v>
      </c>
      <c r="AJ414" s="28">
        <f>U414-'2020 Metered Customers'!U414</f>
        <v>52.701000000000022</v>
      </c>
      <c r="AK414" s="28">
        <f>V414-'2020 Metered Customers'!V414</f>
        <v>28.375449176100503</v>
      </c>
      <c r="AL414" s="28">
        <f>W414-'2020 Metered Customers'!W414</f>
        <v>8.8400000000000034</v>
      </c>
      <c r="AM414" s="28">
        <f>X414-'2020 Metered Customers'!X414</f>
        <v>7</v>
      </c>
      <c r="AN414" s="28">
        <f>Y414-'2020 Metered Customers'!Y414</f>
        <v>7.5289999999999964</v>
      </c>
      <c r="AO414" s="28">
        <f>Z414-'2020 Metered Customers'!Z414</f>
        <v>12.474000000000004</v>
      </c>
      <c r="AP414" s="28">
        <f>AA414-'2020 Metered Customers'!AA414</f>
        <v>121.9182510977341</v>
      </c>
      <c r="AQ414" s="28">
        <f>AB414-'2020 Metered Customers'!AB414</f>
        <v>7</v>
      </c>
    </row>
    <row r="415" spans="1:43" ht="15.4" x14ac:dyDescent="0.45">
      <c r="A415" s="4">
        <v>1</v>
      </c>
      <c r="B415" s="87">
        <v>780</v>
      </c>
      <c r="C415" s="91">
        <v>0</v>
      </c>
      <c r="D415" s="50" t="s">
        <v>32</v>
      </c>
      <c r="E415" s="5" t="s">
        <v>32</v>
      </c>
      <c r="F415" s="5" t="s">
        <v>32</v>
      </c>
      <c r="G415" s="5" t="s">
        <v>32</v>
      </c>
      <c r="H415" s="5">
        <v>2120</v>
      </c>
      <c r="I415" s="5">
        <v>13490</v>
      </c>
      <c r="J415" s="5">
        <v>8580</v>
      </c>
      <c r="K415" s="5">
        <v>12650</v>
      </c>
      <c r="L415" s="52">
        <v>15950</v>
      </c>
      <c r="M415" s="5">
        <v>13620</v>
      </c>
      <c r="N415" s="5">
        <v>3740</v>
      </c>
      <c r="O415" s="7" t="s">
        <v>32</v>
      </c>
      <c r="Q415" s="65">
        <f t="shared" si="82"/>
        <v>45</v>
      </c>
      <c r="R415" s="36">
        <f t="shared" si="83"/>
        <v>45</v>
      </c>
      <c r="S415" s="36">
        <f t="shared" si="84"/>
        <v>45</v>
      </c>
      <c r="T415" s="36">
        <f t="shared" si="85"/>
        <v>45</v>
      </c>
      <c r="U415" s="36">
        <f t="shared" si="93"/>
        <v>54.54</v>
      </c>
      <c r="V415" s="36">
        <f t="shared" si="86"/>
        <v>137.61515552459713</v>
      </c>
      <c r="W415" s="36">
        <f t="shared" si="87"/>
        <v>97.065636840760632</v>
      </c>
      <c r="X415" s="36">
        <f t="shared" si="88"/>
        <v>130.67796699212818</v>
      </c>
      <c r="Y415" s="36">
        <f t="shared" si="89"/>
        <v>157.93120765539913</v>
      </c>
      <c r="Z415" s="36">
        <f t="shared" si="90"/>
        <v>138.68876803557447</v>
      </c>
      <c r="AA415" s="36">
        <f t="shared" si="91"/>
        <v>61.83</v>
      </c>
      <c r="AB415" s="66">
        <f t="shared" si="92"/>
        <v>45</v>
      </c>
      <c r="AC415" s="28">
        <f t="shared" si="94"/>
        <v>1003.3487350484596</v>
      </c>
      <c r="AF415" s="28">
        <f>Q415-'2020 Metered Customers'!Q415</f>
        <v>7</v>
      </c>
      <c r="AG415" s="28">
        <f>R415-'2020 Metered Customers'!R415</f>
        <v>7</v>
      </c>
      <c r="AH415" s="28">
        <f>S415-'2020 Metered Customers'!S415</f>
        <v>7</v>
      </c>
      <c r="AI415" s="28">
        <f>T415-'2020 Metered Customers'!T415</f>
        <v>7</v>
      </c>
      <c r="AJ415" s="28">
        <f>U415-'2020 Metered Customers'!U415</f>
        <v>11.875999999999998</v>
      </c>
      <c r="AK415" s="28">
        <f>V415-'2020 Metered Customers'!V415</f>
        <v>58.408155524597134</v>
      </c>
      <c r="AL415" s="28">
        <f>W415-'2020 Metered Customers'!W415</f>
        <v>38.971636840760631</v>
      </c>
      <c r="AM415" s="28">
        <f>X415-'2020 Metered Customers'!X415</f>
        <v>55.082966992128178</v>
      </c>
      <c r="AN415" s="28">
        <f>Y415-'2020 Metered Customers'!Y415</f>
        <v>68.146207655399138</v>
      </c>
      <c r="AO415" s="28">
        <f>Z415-'2020 Metered Customers'!Z415</f>
        <v>58.922768035574464</v>
      </c>
      <c r="AP415" s="28">
        <f>AA415-'2020 Metered Customers'!AA415</f>
        <v>15.601999999999997</v>
      </c>
      <c r="AQ415" s="28">
        <f>AB415-'2020 Metered Customers'!AB415</f>
        <v>7</v>
      </c>
    </row>
    <row r="416" spans="1:43" ht="15.4" x14ac:dyDescent="0.45">
      <c r="A416" s="4">
        <v>1</v>
      </c>
      <c r="B416" s="87">
        <v>781</v>
      </c>
      <c r="C416" s="91">
        <v>0</v>
      </c>
      <c r="D416" s="50" t="s">
        <v>32</v>
      </c>
      <c r="E416" s="5" t="s">
        <v>32</v>
      </c>
      <c r="F416" s="5" t="s">
        <v>32</v>
      </c>
      <c r="G416" s="5" t="s">
        <v>32</v>
      </c>
      <c r="H416" s="5">
        <v>21890</v>
      </c>
      <c r="I416" s="5">
        <v>13960</v>
      </c>
      <c r="J416" s="5">
        <v>20160</v>
      </c>
      <c r="K416" s="5">
        <v>15250</v>
      </c>
      <c r="L416" s="52">
        <v>21790</v>
      </c>
      <c r="M416" s="5">
        <v>17000</v>
      </c>
      <c r="N416" s="5">
        <v>3460</v>
      </c>
      <c r="O416" s="7" t="s">
        <v>32</v>
      </c>
      <c r="Q416" s="65">
        <f t="shared" si="82"/>
        <v>45</v>
      </c>
      <c r="R416" s="36">
        <f t="shared" si="83"/>
        <v>45</v>
      </c>
      <c r="S416" s="36">
        <f t="shared" si="84"/>
        <v>45</v>
      </c>
      <c r="T416" s="36">
        <f t="shared" si="85"/>
        <v>45</v>
      </c>
      <c r="U416" s="36">
        <f t="shared" si="93"/>
        <v>143.505</v>
      </c>
      <c r="V416" s="36">
        <f t="shared" si="86"/>
        <v>141.49667767966906</v>
      </c>
      <c r="W416" s="36">
        <f t="shared" si="87"/>
        <v>196.46125109773411</v>
      </c>
      <c r="X416" s="36">
        <f t="shared" si="88"/>
        <v>152.150217211675</v>
      </c>
      <c r="Y416" s="36">
        <f t="shared" si="89"/>
        <v>212.76125109773412</v>
      </c>
      <c r="Z416" s="36">
        <f t="shared" si="90"/>
        <v>166.60269332098534</v>
      </c>
      <c r="AA416" s="36">
        <f t="shared" si="91"/>
        <v>60.57</v>
      </c>
      <c r="AB416" s="66">
        <f t="shared" si="92"/>
        <v>45</v>
      </c>
      <c r="AC416" s="28">
        <f t="shared" si="94"/>
        <v>1298.5470904077974</v>
      </c>
      <c r="AF416" s="28">
        <f>Q416-'2020 Metered Customers'!Q416</f>
        <v>7</v>
      </c>
      <c r="AG416" s="28">
        <f>R416-'2020 Metered Customers'!R416</f>
        <v>7</v>
      </c>
      <c r="AH416" s="28">
        <f>S416-'2020 Metered Customers'!S416</f>
        <v>7</v>
      </c>
      <c r="AI416" s="28">
        <f>T416-'2020 Metered Customers'!T416</f>
        <v>7</v>
      </c>
      <c r="AJ416" s="28">
        <f>U416-'2020 Metered Customers'!U416</f>
        <v>57.34699999999998</v>
      </c>
      <c r="AK416" s="28">
        <f>V416-'2020 Metered Customers'!V416</f>
        <v>60.268677679669054</v>
      </c>
      <c r="AL416" s="28">
        <f>W416-'2020 Metered Customers'!W416</f>
        <v>88.573251097734101</v>
      </c>
      <c r="AM416" s="28">
        <f>X416-'2020 Metered Customers'!X416</f>
        <v>65.375217211674993</v>
      </c>
      <c r="AN416" s="28">
        <f>Y416-'2020 Metered Customers'!Y416</f>
        <v>97.864251097734126</v>
      </c>
      <c r="AO416" s="28">
        <f>Z416-'2020 Metered Customers'!Z416</f>
        <v>72.302693320985341</v>
      </c>
      <c r="AP416" s="28">
        <f>AA416-'2020 Metered Customers'!AA416</f>
        <v>14.957999999999998</v>
      </c>
      <c r="AQ416" s="28">
        <f>AB416-'2020 Metered Customers'!AB416</f>
        <v>7</v>
      </c>
    </row>
    <row r="417" spans="1:43" ht="15.4" x14ac:dyDescent="0.45">
      <c r="A417" s="4">
        <v>1</v>
      </c>
      <c r="B417" s="87">
        <v>782</v>
      </c>
      <c r="C417" s="91">
        <v>0</v>
      </c>
      <c r="D417" s="50" t="s">
        <v>32</v>
      </c>
      <c r="E417" s="5" t="s">
        <v>32</v>
      </c>
      <c r="F417" s="5" t="s">
        <v>32</v>
      </c>
      <c r="G417" s="5" t="s">
        <v>32</v>
      </c>
      <c r="H417" s="5">
        <v>5440</v>
      </c>
      <c r="I417" s="5">
        <v>10650</v>
      </c>
      <c r="J417" s="5">
        <v>11570</v>
      </c>
      <c r="K417" s="5">
        <v>10550</v>
      </c>
      <c r="L417" s="52">
        <v>14680</v>
      </c>
      <c r="M417" s="5">
        <v>13910</v>
      </c>
      <c r="N417" s="5">
        <v>9540</v>
      </c>
      <c r="O417" s="7" t="s">
        <v>32</v>
      </c>
      <c r="Q417" s="65">
        <f t="shared" si="82"/>
        <v>45</v>
      </c>
      <c r="R417" s="36">
        <f t="shared" si="83"/>
        <v>45</v>
      </c>
      <c r="S417" s="36">
        <f t="shared" si="84"/>
        <v>45</v>
      </c>
      <c r="T417" s="36">
        <f t="shared" si="85"/>
        <v>45</v>
      </c>
      <c r="U417" s="36">
        <f t="shared" si="93"/>
        <v>69.48</v>
      </c>
      <c r="V417" s="36">
        <f t="shared" si="86"/>
        <v>114.1608514386306</v>
      </c>
      <c r="W417" s="36">
        <f t="shared" si="87"/>
        <v>121.75872459323948</v>
      </c>
      <c r="X417" s="36">
        <f t="shared" si="88"/>
        <v>113.33499566095571</v>
      </c>
      <c r="Y417" s="36">
        <f t="shared" si="89"/>
        <v>147.44283927892818</v>
      </c>
      <c r="Z417" s="36">
        <f t="shared" si="90"/>
        <v>141.08374979083163</v>
      </c>
      <c r="AA417" s="36">
        <f t="shared" si="91"/>
        <v>104.99385230643946</v>
      </c>
      <c r="AB417" s="66">
        <f t="shared" si="92"/>
        <v>45</v>
      </c>
      <c r="AC417" s="28">
        <f t="shared" si="94"/>
        <v>1037.2550130690252</v>
      </c>
      <c r="AF417" s="28">
        <f>Q417-'2020 Metered Customers'!Q417</f>
        <v>7</v>
      </c>
      <c r="AG417" s="28">
        <f>R417-'2020 Metered Customers'!R417</f>
        <v>7</v>
      </c>
      <c r="AH417" s="28">
        <f>S417-'2020 Metered Customers'!S417</f>
        <v>7</v>
      </c>
      <c r="AI417" s="28">
        <f>T417-'2020 Metered Customers'!T417</f>
        <v>7</v>
      </c>
      <c r="AJ417" s="28">
        <f>U417-'2020 Metered Customers'!U417</f>
        <v>19.512</v>
      </c>
      <c r="AK417" s="28">
        <f>V417-'2020 Metered Customers'!V417</f>
        <v>47.165851438630597</v>
      </c>
      <c r="AL417" s="28">
        <f>W417-'2020 Metered Customers'!W417</f>
        <v>50.807724593239485</v>
      </c>
      <c r="AM417" s="28">
        <f>X417-'2020 Metered Customers'!X417</f>
        <v>46.769995660955715</v>
      </c>
      <c r="AN417" s="28">
        <f>Y417-'2020 Metered Customers'!Y417</f>
        <v>63.118839278928178</v>
      </c>
      <c r="AO417" s="28">
        <f>Z417-'2020 Metered Customers'!Z417</f>
        <v>60.070749790831627</v>
      </c>
      <c r="AP417" s="28">
        <f>AA417-'2020 Metered Customers'!AA417</f>
        <v>42.771852306439463</v>
      </c>
      <c r="AQ417" s="28">
        <f>AB417-'2020 Metered Customers'!AB417</f>
        <v>7</v>
      </c>
    </row>
    <row r="418" spans="1:43" ht="15.4" x14ac:dyDescent="0.45">
      <c r="A418" s="4">
        <v>1</v>
      </c>
      <c r="B418" s="87">
        <v>783</v>
      </c>
      <c r="C418" s="91">
        <v>0</v>
      </c>
      <c r="D418" s="50" t="s">
        <v>32</v>
      </c>
      <c r="E418" s="5" t="s">
        <v>32</v>
      </c>
      <c r="F418" s="5" t="s">
        <v>32</v>
      </c>
      <c r="G418" s="5" t="s">
        <v>32</v>
      </c>
      <c r="H418" s="5">
        <v>7640</v>
      </c>
      <c r="I418" s="5">
        <v>6350</v>
      </c>
      <c r="J418" s="5">
        <v>6810</v>
      </c>
      <c r="K418" s="5">
        <v>4940</v>
      </c>
      <c r="L418" s="52">
        <v>7360</v>
      </c>
      <c r="M418" s="5">
        <v>5990</v>
      </c>
      <c r="N418" s="5">
        <v>3220</v>
      </c>
      <c r="O418" s="7" t="s">
        <v>32</v>
      </c>
      <c r="Q418" s="65">
        <f t="shared" si="82"/>
        <v>45</v>
      </c>
      <c r="R418" s="36">
        <f t="shared" si="83"/>
        <v>45</v>
      </c>
      <c r="S418" s="36">
        <f t="shared" si="84"/>
        <v>45</v>
      </c>
      <c r="T418" s="36">
        <f t="shared" si="85"/>
        <v>45</v>
      </c>
      <c r="U418" s="36">
        <f t="shared" si="93"/>
        <v>79.38</v>
      </c>
      <c r="V418" s="36">
        <f t="shared" si="86"/>
        <v>78.649052998610856</v>
      </c>
      <c r="W418" s="36">
        <f t="shared" si="87"/>
        <v>82.447989575915287</v>
      </c>
      <c r="X418" s="36">
        <f t="shared" si="88"/>
        <v>67.23</v>
      </c>
      <c r="Y418" s="36">
        <f t="shared" si="89"/>
        <v>86.990196353127118</v>
      </c>
      <c r="Z418" s="36">
        <f t="shared" si="90"/>
        <v>75.675972198981299</v>
      </c>
      <c r="AA418" s="36">
        <f t="shared" si="91"/>
        <v>59.49</v>
      </c>
      <c r="AB418" s="66">
        <f t="shared" si="92"/>
        <v>45</v>
      </c>
      <c r="AC418" s="28">
        <f t="shared" si="94"/>
        <v>754.86321112663461</v>
      </c>
      <c r="AF418" s="28">
        <f>Q418-'2020 Metered Customers'!Q418</f>
        <v>7</v>
      </c>
      <c r="AG418" s="28">
        <f>R418-'2020 Metered Customers'!R418</f>
        <v>7</v>
      </c>
      <c r="AH418" s="28">
        <f>S418-'2020 Metered Customers'!S418</f>
        <v>7</v>
      </c>
      <c r="AI418" s="28">
        <f>T418-'2020 Metered Customers'!T418</f>
        <v>7</v>
      </c>
      <c r="AJ418" s="28">
        <f>U418-'2020 Metered Customers'!U418</f>
        <v>24.571999999999996</v>
      </c>
      <c r="AK418" s="28">
        <f>V418-'2020 Metered Customers'!V418</f>
        <v>26.679052998610857</v>
      </c>
      <c r="AL418" s="28">
        <f>W418-'2020 Metered Customers'!W418</f>
        <v>29.465989575915287</v>
      </c>
      <c r="AM418" s="28">
        <f>X418-'2020 Metered Customers'!X418</f>
        <v>18.362000000000002</v>
      </c>
      <c r="AN418" s="28">
        <f>Y418-'2020 Metered Customers'!Y418</f>
        <v>32.798196353127111</v>
      </c>
      <c r="AO418" s="28">
        <f>Z418-'2020 Metered Customers'!Z418</f>
        <v>24.497972198981302</v>
      </c>
      <c r="AP418" s="28">
        <f>AA418-'2020 Metered Customers'!AA418</f>
        <v>14.405999999999999</v>
      </c>
      <c r="AQ418" s="28">
        <f>AB418-'2020 Metered Customers'!AB418</f>
        <v>7</v>
      </c>
    </row>
    <row r="419" spans="1:43" ht="15.4" x14ac:dyDescent="0.45">
      <c r="A419" s="4">
        <v>1</v>
      </c>
      <c r="B419" s="87">
        <v>784</v>
      </c>
      <c r="C419" s="91">
        <v>0</v>
      </c>
      <c r="D419" s="50" t="s">
        <v>32</v>
      </c>
      <c r="E419" s="5" t="s">
        <v>32</v>
      </c>
      <c r="F419" s="5" t="s">
        <v>32</v>
      </c>
      <c r="G419" s="5" t="s">
        <v>32</v>
      </c>
      <c r="H419" s="5">
        <v>9260</v>
      </c>
      <c r="I419" s="5">
        <v>2430</v>
      </c>
      <c r="J419" s="5">
        <v>6150</v>
      </c>
      <c r="K419" s="5">
        <v>18200</v>
      </c>
      <c r="L419" s="52">
        <v>9980</v>
      </c>
      <c r="M419" s="5">
        <v>13610</v>
      </c>
      <c r="N419" s="5">
        <v>12640</v>
      </c>
      <c r="O419" s="7" t="s">
        <v>32</v>
      </c>
      <c r="Q419" s="65">
        <f t="shared" si="82"/>
        <v>45</v>
      </c>
      <c r="R419" s="36">
        <f t="shared" si="83"/>
        <v>45</v>
      </c>
      <c r="S419" s="36">
        <f t="shared" si="84"/>
        <v>45</v>
      </c>
      <c r="T419" s="36">
        <f t="shared" si="85"/>
        <v>45</v>
      </c>
      <c r="U419" s="36">
        <f t="shared" si="93"/>
        <v>86.67</v>
      </c>
      <c r="V419" s="36">
        <f t="shared" si="86"/>
        <v>55.935000000000002</v>
      </c>
      <c r="W419" s="36">
        <f t="shared" si="87"/>
        <v>76.997341443261092</v>
      </c>
      <c r="X419" s="36">
        <f t="shared" si="88"/>
        <v>176.86125109773411</v>
      </c>
      <c r="Y419" s="36">
        <f t="shared" si="89"/>
        <v>108.62761772820892</v>
      </c>
      <c r="Z419" s="36">
        <f t="shared" si="90"/>
        <v>138.60618245780699</v>
      </c>
      <c r="AA419" s="36">
        <f t="shared" si="91"/>
        <v>130.59538141436067</v>
      </c>
      <c r="AB419" s="66">
        <f t="shared" si="92"/>
        <v>45</v>
      </c>
      <c r="AC419" s="28">
        <f t="shared" si="94"/>
        <v>999.29277414137175</v>
      </c>
      <c r="AF419" s="28">
        <f>Q419-'2020 Metered Customers'!Q419</f>
        <v>7</v>
      </c>
      <c r="AG419" s="28">
        <f>R419-'2020 Metered Customers'!R419</f>
        <v>7</v>
      </c>
      <c r="AH419" s="28">
        <f>S419-'2020 Metered Customers'!S419</f>
        <v>7</v>
      </c>
      <c r="AI419" s="28">
        <f>T419-'2020 Metered Customers'!T419</f>
        <v>7</v>
      </c>
      <c r="AJ419" s="28">
        <f>U419-'2020 Metered Customers'!U419</f>
        <v>28.298000000000002</v>
      </c>
      <c r="AK419" s="28">
        <f>V419-'2020 Metered Customers'!V419</f>
        <v>12.588999999999999</v>
      </c>
      <c r="AL419" s="28">
        <f>W419-'2020 Metered Customers'!W419</f>
        <v>25.467341443261091</v>
      </c>
      <c r="AM419" s="28">
        <f>X419-'2020 Metered Customers'!X419</f>
        <v>77.401251097734118</v>
      </c>
      <c r="AN419" s="28">
        <f>Y419-'2020 Metered Customers'!Y419</f>
        <v>44.513617728208914</v>
      </c>
      <c r="AO419" s="28">
        <f>Z419-'2020 Metered Customers'!Z419</f>
        <v>58.883182457806996</v>
      </c>
      <c r="AP419" s="28">
        <f>AA419-'2020 Metered Customers'!AA419</f>
        <v>55.043381414360681</v>
      </c>
      <c r="AQ419" s="28">
        <f>AB419-'2020 Metered Customers'!AB419</f>
        <v>7</v>
      </c>
    </row>
    <row r="420" spans="1:43" ht="15.4" x14ac:dyDescent="0.45">
      <c r="A420" s="4">
        <v>1</v>
      </c>
      <c r="B420" s="87">
        <v>786</v>
      </c>
      <c r="C420" s="91">
        <v>0</v>
      </c>
      <c r="D420" s="50" t="s">
        <v>32</v>
      </c>
      <c r="E420" s="5" t="s">
        <v>32</v>
      </c>
      <c r="F420" s="5" t="s">
        <v>32</v>
      </c>
      <c r="G420" s="5" t="s">
        <v>32</v>
      </c>
      <c r="H420" s="5">
        <v>16830</v>
      </c>
      <c r="I420" s="5">
        <v>8850</v>
      </c>
      <c r="J420" s="5">
        <v>8980</v>
      </c>
      <c r="K420" s="5">
        <v>7560</v>
      </c>
      <c r="L420" s="52">
        <v>9650</v>
      </c>
      <c r="M420" s="5">
        <v>10780</v>
      </c>
      <c r="N420" s="5">
        <v>6540</v>
      </c>
      <c r="O420" s="7" t="s">
        <v>32</v>
      </c>
      <c r="Q420" s="65">
        <f t="shared" si="82"/>
        <v>45</v>
      </c>
      <c r="R420" s="36">
        <f t="shared" si="83"/>
        <v>45</v>
      </c>
      <c r="S420" s="36">
        <f t="shared" si="84"/>
        <v>45</v>
      </c>
      <c r="T420" s="36">
        <f t="shared" si="85"/>
        <v>45</v>
      </c>
      <c r="U420" s="36">
        <f t="shared" si="93"/>
        <v>120.73499999999999</v>
      </c>
      <c r="V420" s="36">
        <f t="shared" si="86"/>
        <v>99.295447440482803</v>
      </c>
      <c r="W420" s="36">
        <f t="shared" si="87"/>
        <v>100.36905995146014</v>
      </c>
      <c r="X420" s="36">
        <f t="shared" si="88"/>
        <v>88.641907908476867</v>
      </c>
      <c r="Y420" s="36">
        <f t="shared" si="89"/>
        <v>105.90229366188183</v>
      </c>
      <c r="Z420" s="36">
        <f t="shared" si="90"/>
        <v>115.23446394960794</v>
      </c>
      <c r="AA420" s="36">
        <f t="shared" si="91"/>
        <v>80.218178976193116</v>
      </c>
      <c r="AB420" s="66">
        <f t="shared" si="92"/>
        <v>45</v>
      </c>
      <c r="AC420" s="28">
        <f t="shared" si="94"/>
        <v>935.3963518881028</v>
      </c>
      <c r="AF420" s="28">
        <f>Q420-'2020 Metered Customers'!Q420</f>
        <v>7</v>
      </c>
      <c r="AG420" s="28">
        <f>R420-'2020 Metered Customers'!R420</f>
        <v>7</v>
      </c>
      <c r="AH420" s="28">
        <f>S420-'2020 Metered Customers'!S420</f>
        <v>7</v>
      </c>
      <c r="AI420" s="28">
        <f>T420-'2020 Metered Customers'!T420</f>
        <v>7</v>
      </c>
      <c r="AJ420" s="28">
        <f>U420-'2020 Metered Customers'!U420</f>
        <v>45.708999999999989</v>
      </c>
      <c r="AK420" s="28">
        <f>V420-'2020 Metered Customers'!V420</f>
        <v>40.040447440482801</v>
      </c>
      <c r="AL420" s="28">
        <f>W420-'2020 Metered Customers'!W420</f>
        <v>40.555059951460144</v>
      </c>
      <c r="AM420" s="28">
        <f>X420-'2020 Metered Customers'!X420</f>
        <v>34.009907908476862</v>
      </c>
      <c r="AN420" s="28">
        <f>Y420-'2020 Metered Customers'!Y420</f>
        <v>43.207293661881828</v>
      </c>
      <c r="AO420" s="28">
        <f>Z420-'2020 Metered Customers'!Z420</f>
        <v>47.68046394960794</v>
      </c>
      <c r="AP420" s="28">
        <f>AA420-'2020 Metered Customers'!AA420</f>
        <v>27.83017897619311</v>
      </c>
      <c r="AQ420" s="28">
        <f>AB420-'2020 Metered Customers'!AB420</f>
        <v>7</v>
      </c>
    </row>
    <row r="421" spans="1:43" ht="15.4" x14ac:dyDescent="0.45">
      <c r="A421" s="4">
        <v>1</v>
      </c>
      <c r="B421" s="87">
        <v>787</v>
      </c>
      <c r="C421" s="91">
        <v>0</v>
      </c>
      <c r="D421" s="50" t="s">
        <v>32</v>
      </c>
      <c r="E421" s="5" t="s">
        <v>32</v>
      </c>
      <c r="F421" s="5" t="s">
        <v>32</v>
      </c>
      <c r="G421" s="5" t="s">
        <v>32</v>
      </c>
      <c r="H421" s="5">
        <v>16950</v>
      </c>
      <c r="I421" s="5">
        <v>3270</v>
      </c>
      <c r="J421" s="5">
        <v>590</v>
      </c>
      <c r="K421" s="5">
        <v>6150</v>
      </c>
      <c r="L421" s="52">
        <v>5880</v>
      </c>
      <c r="M421" s="5">
        <v>6180</v>
      </c>
      <c r="N421" s="5">
        <v>6550</v>
      </c>
      <c r="O421" s="7" t="s">
        <v>32</v>
      </c>
      <c r="Q421" s="65">
        <f t="shared" si="82"/>
        <v>45</v>
      </c>
      <c r="R421" s="36">
        <f t="shared" si="83"/>
        <v>45</v>
      </c>
      <c r="S421" s="36">
        <f t="shared" si="84"/>
        <v>45</v>
      </c>
      <c r="T421" s="36">
        <f t="shared" si="85"/>
        <v>45</v>
      </c>
      <c r="U421" s="36">
        <f t="shared" si="93"/>
        <v>121.27499999999999</v>
      </c>
      <c r="V421" s="36">
        <f t="shared" si="86"/>
        <v>59.715000000000003</v>
      </c>
      <c r="W421" s="36">
        <f t="shared" si="87"/>
        <v>47.655000000000001</v>
      </c>
      <c r="X421" s="36">
        <f t="shared" si="88"/>
        <v>76.997341443261092</v>
      </c>
      <c r="Y421" s="36">
        <f t="shared" si="89"/>
        <v>74.767530843538921</v>
      </c>
      <c r="Z421" s="36">
        <f t="shared" si="90"/>
        <v>77.245098176563559</v>
      </c>
      <c r="AA421" s="36">
        <f t="shared" si="91"/>
        <v>80.300764553960605</v>
      </c>
      <c r="AB421" s="66">
        <f t="shared" si="92"/>
        <v>45</v>
      </c>
      <c r="AC421" s="28">
        <f t="shared" si="94"/>
        <v>762.95573501732417</v>
      </c>
      <c r="AF421" s="28">
        <f>Q421-'2020 Metered Customers'!Q421</f>
        <v>7</v>
      </c>
      <c r="AG421" s="28">
        <f>R421-'2020 Metered Customers'!R421</f>
        <v>7</v>
      </c>
      <c r="AH421" s="28">
        <f>S421-'2020 Metered Customers'!S421</f>
        <v>7</v>
      </c>
      <c r="AI421" s="28">
        <f>T421-'2020 Metered Customers'!T421</f>
        <v>7</v>
      </c>
      <c r="AJ421" s="28">
        <f>U421-'2020 Metered Customers'!U421</f>
        <v>45.984999999999999</v>
      </c>
      <c r="AK421" s="28">
        <f>V421-'2020 Metered Customers'!V421</f>
        <v>14.521000000000001</v>
      </c>
      <c r="AL421" s="28">
        <f>W421-'2020 Metered Customers'!W421</f>
        <v>8.3569999999999993</v>
      </c>
      <c r="AM421" s="28">
        <f>X421-'2020 Metered Customers'!X421</f>
        <v>25.467341443261091</v>
      </c>
      <c r="AN421" s="28">
        <f>Y421-'2020 Metered Customers'!Y421</f>
        <v>23.831530843538921</v>
      </c>
      <c r="AO421" s="28">
        <f>Z421-'2020 Metered Customers'!Z421</f>
        <v>25.649098176563555</v>
      </c>
      <c r="AP421" s="28">
        <f>AA421-'2020 Metered Customers'!AA421</f>
        <v>27.890764553960608</v>
      </c>
      <c r="AQ421" s="28">
        <f>AB421-'2020 Metered Customers'!AB421</f>
        <v>7</v>
      </c>
    </row>
    <row r="422" spans="1:43" ht="15.4" x14ac:dyDescent="0.45">
      <c r="A422" s="4">
        <v>1</v>
      </c>
      <c r="B422" s="87">
        <v>788</v>
      </c>
      <c r="C422" s="91">
        <v>0</v>
      </c>
      <c r="D422" s="50" t="s">
        <v>32</v>
      </c>
      <c r="E422" s="5" t="s">
        <v>32</v>
      </c>
      <c r="F422" s="5" t="s">
        <v>32</v>
      </c>
      <c r="G422" s="5" t="s">
        <v>32</v>
      </c>
      <c r="H422" s="5">
        <v>10140</v>
      </c>
      <c r="I422" s="5">
        <v>8720</v>
      </c>
      <c r="J422" s="5">
        <v>15250</v>
      </c>
      <c r="K422" s="5">
        <v>7770</v>
      </c>
      <c r="L422" s="52">
        <v>17790</v>
      </c>
      <c r="M422" s="5">
        <v>13320</v>
      </c>
      <c r="N422" s="5">
        <v>4730</v>
      </c>
      <c r="O422" s="7" t="s">
        <v>32</v>
      </c>
      <c r="Q422" s="65">
        <f t="shared" si="82"/>
        <v>45</v>
      </c>
      <c r="R422" s="36">
        <f t="shared" si="83"/>
        <v>45</v>
      </c>
      <c r="S422" s="36">
        <f t="shared" si="84"/>
        <v>45</v>
      </c>
      <c r="T422" s="36">
        <f t="shared" si="85"/>
        <v>45</v>
      </c>
      <c r="U422" s="36">
        <f t="shared" si="93"/>
        <v>90.63</v>
      </c>
      <c r="V422" s="36">
        <f t="shared" si="86"/>
        <v>98.221834929505462</v>
      </c>
      <c r="W422" s="36">
        <f t="shared" si="87"/>
        <v>152.150217211675</v>
      </c>
      <c r="X422" s="36">
        <f t="shared" si="88"/>
        <v>90.376205041594119</v>
      </c>
      <c r="Y422" s="36">
        <f t="shared" si="89"/>
        <v>173.12695396461686</v>
      </c>
      <c r="Z422" s="36">
        <f t="shared" si="90"/>
        <v>136.21120070254983</v>
      </c>
      <c r="AA422" s="36">
        <f t="shared" si="91"/>
        <v>66.284999999999997</v>
      </c>
      <c r="AB422" s="66">
        <f t="shared" si="92"/>
        <v>45</v>
      </c>
      <c r="AC422" s="28">
        <f t="shared" si="94"/>
        <v>1032.0014118499412</v>
      </c>
      <c r="AF422" s="28">
        <f>Q422-'2020 Metered Customers'!Q422</f>
        <v>7</v>
      </c>
      <c r="AG422" s="28">
        <f>R422-'2020 Metered Customers'!R422</f>
        <v>7</v>
      </c>
      <c r="AH422" s="28">
        <f>S422-'2020 Metered Customers'!S422</f>
        <v>7</v>
      </c>
      <c r="AI422" s="28">
        <f>T422-'2020 Metered Customers'!T422</f>
        <v>7</v>
      </c>
      <c r="AJ422" s="28">
        <f>U422-'2020 Metered Customers'!U422</f>
        <v>30.321999999999989</v>
      </c>
      <c r="AK422" s="28">
        <f>V422-'2020 Metered Customers'!V422</f>
        <v>39.525834929505464</v>
      </c>
      <c r="AL422" s="28">
        <f>W422-'2020 Metered Customers'!W422</f>
        <v>65.375217211674993</v>
      </c>
      <c r="AM422" s="28">
        <f>X422-'2020 Metered Customers'!X422</f>
        <v>35.282205041594118</v>
      </c>
      <c r="AN422" s="28">
        <f>Y422-'2020 Metered Customers'!Y422</f>
        <v>75.429953964616857</v>
      </c>
      <c r="AO422" s="28">
        <f>Z422-'2020 Metered Customers'!Z422</f>
        <v>57.735200702549832</v>
      </c>
      <c r="AP422" s="28">
        <f>AA422-'2020 Metered Customers'!AA422</f>
        <v>17.878999999999991</v>
      </c>
      <c r="AQ422" s="28">
        <f>AB422-'2020 Metered Customers'!AB422</f>
        <v>7</v>
      </c>
    </row>
    <row r="423" spans="1:43" ht="15.4" x14ac:dyDescent="0.45">
      <c r="A423" s="4">
        <v>1</v>
      </c>
      <c r="B423" s="87">
        <v>789</v>
      </c>
      <c r="C423" s="91">
        <v>0</v>
      </c>
      <c r="D423" s="50" t="s">
        <v>32</v>
      </c>
      <c r="E423" s="5" t="s">
        <v>32</v>
      </c>
      <c r="F423" s="5" t="s">
        <v>32</v>
      </c>
      <c r="G423" s="5" t="s">
        <v>32</v>
      </c>
      <c r="H423" s="5">
        <v>12070</v>
      </c>
      <c r="I423" s="5">
        <v>2230</v>
      </c>
      <c r="J423" s="5">
        <v>3640</v>
      </c>
      <c r="K423" s="5">
        <v>3130</v>
      </c>
      <c r="L423" s="52">
        <v>4320</v>
      </c>
      <c r="M423" s="5">
        <v>11510</v>
      </c>
      <c r="N423" s="5" t="s">
        <v>32</v>
      </c>
      <c r="O423" s="7" t="s">
        <v>32</v>
      </c>
      <c r="Q423" s="65">
        <f t="shared" si="82"/>
        <v>45</v>
      </c>
      <c r="R423" s="36">
        <f t="shared" si="83"/>
        <v>45</v>
      </c>
      <c r="S423" s="36">
        <f t="shared" si="84"/>
        <v>45</v>
      </c>
      <c r="T423" s="36">
        <f t="shared" si="85"/>
        <v>45</v>
      </c>
      <c r="U423" s="36">
        <f t="shared" si="93"/>
        <v>99.314999999999998</v>
      </c>
      <c r="V423" s="36">
        <f t="shared" si="86"/>
        <v>55.034999999999997</v>
      </c>
      <c r="W423" s="36">
        <f t="shared" si="87"/>
        <v>61.379999999999995</v>
      </c>
      <c r="X423" s="36">
        <f t="shared" si="88"/>
        <v>59.085000000000001</v>
      </c>
      <c r="Y423" s="36">
        <f t="shared" si="89"/>
        <v>64.44</v>
      </c>
      <c r="Z423" s="36">
        <f t="shared" si="90"/>
        <v>121.26321112663454</v>
      </c>
      <c r="AA423" s="36">
        <f t="shared" si="91"/>
        <v>45</v>
      </c>
      <c r="AB423" s="66">
        <f t="shared" si="92"/>
        <v>45</v>
      </c>
      <c r="AC423" s="28">
        <f t="shared" si="94"/>
        <v>730.51821112663458</v>
      </c>
      <c r="AF423" s="28">
        <f>Q423-'2020 Metered Customers'!Q423</f>
        <v>7</v>
      </c>
      <c r="AG423" s="28">
        <f>R423-'2020 Metered Customers'!R423</f>
        <v>7</v>
      </c>
      <c r="AH423" s="28">
        <f>S423-'2020 Metered Customers'!S423</f>
        <v>7</v>
      </c>
      <c r="AI423" s="28">
        <f>T423-'2020 Metered Customers'!T423</f>
        <v>7</v>
      </c>
      <c r="AJ423" s="28">
        <f>U423-'2020 Metered Customers'!U423</f>
        <v>34.760999999999996</v>
      </c>
      <c r="AK423" s="28">
        <f>V423-'2020 Metered Customers'!V423</f>
        <v>12.128999999999998</v>
      </c>
      <c r="AL423" s="28">
        <f>W423-'2020 Metered Customers'!W423</f>
        <v>15.371999999999993</v>
      </c>
      <c r="AM423" s="28">
        <f>X423-'2020 Metered Customers'!X423</f>
        <v>14.198999999999998</v>
      </c>
      <c r="AN423" s="28">
        <f>Y423-'2020 Metered Customers'!Y423</f>
        <v>16.935999999999993</v>
      </c>
      <c r="AO423" s="28">
        <f>Z423-'2020 Metered Customers'!Z423</f>
        <v>50.570211126634547</v>
      </c>
      <c r="AP423" s="28">
        <f>AA423-'2020 Metered Customers'!AA423</f>
        <v>7</v>
      </c>
      <c r="AQ423" s="28">
        <f>AB423-'2020 Metered Customers'!AB423</f>
        <v>7</v>
      </c>
    </row>
    <row r="424" spans="1:43" ht="15.4" x14ac:dyDescent="0.45">
      <c r="A424" s="4">
        <v>1</v>
      </c>
      <c r="B424" s="87">
        <v>790</v>
      </c>
      <c r="C424" s="91">
        <v>0</v>
      </c>
      <c r="D424" s="50" t="s">
        <v>32</v>
      </c>
      <c r="E424" s="5" t="s">
        <v>32</v>
      </c>
      <c r="F424" s="5" t="s">
        <v>32</v>
      </c>
      <c r="G424" s="5" t="s">
        <v>32</v>
      </c>
      <c r="H424" s="5">
        <v>14930</v>
      </c>
      <c r="I424" s="5">
        <v>17370</v>
      </c>
      <c r="J424" s="5">
        <v>25010</v>
      </c>
      <c r="K424" s="5">
        <v>27880</v>
      </c>
      <c r="L424" s="52">
        <v>21170</v>
      </c>
      <c r="M424" s="5">
        <v>12930</v>
      </c>
      <c r="N424" s="5">
        <v>2900</v>
      </c>
      <c r="O424" s="7" t="s">
        <v>32</v>
      </c>
      <c r="Q424" s="65">
        <f t="shared" si="82"/>
        <v>45</v>
      </c>
      <c r="R424" s="36">
        <f t="shared" si="83"/>
        <v>45</v>
      </c>
      <c r="S424" s="36">
        <f t="shared" si="84"/>
        <v>45</v>
      </c>
      <c r="T424" s="36">
        <f t="shared" si="85"/>
        <v>45</v>
      </c>
      <c r="U424" s="36">
        <f t="shared" si="93"/>
        <v>112.185</v>
      </c>
      <c r="V424" s="36">
        <f t="shared" si="86"/>
        <v>169.65835969838238</v>
      </c>
      <c r="W424" s="36">
        <f t="shared" si="87"/>
        <v>244.96125109773411</v>
      </c>
      <c r="X424" s="36">
        <f t="shared" si="88"/>
        <v>273.66125109773412</v>
      </c>
      <c r="Y424" s="36">
        <f t="shared" si="89"/>
        <v>206.5612510977341</v>
      </c>
      <c r="Z424" s="36">
        <f t="shared" si="90"/>
        <v>132.99036316961781</v>
      </c>
      <c r="AA424" s="36">
        <f t="shared" si="91"/>
        <v>58.05</v>
      </c>
      <c r="AB424" s="66">
        <f t="shared" si="92"/>
        <v>45</v>
      </c>
      <c r="AC424" s="28">
        <f t="shared" si="94"/>
        <v>1423.0674761612024</v>
      </c>
      <c r="AF424" s="28">
        <f>Q424-'2020 Metered Customers'!Q424</f>
        <v>7</v>
      </c>
      <c r="AG424" s="28">
        <f>R424-'2020 Metered Customers'!R424</f>
        <v>7</v>
      </c>
      <c r="AH424" s="28">
        <f>S424-'2020 Metered Customers'!S424</f>
        <v>7</v>
      </c>
      <c r="AI424" s="28">
        <f>T424-'2020 Metered Customers'!T424</f>
        <v>7</v>
      </c>
      <c r="AJ424" s="28">
        <f>U424-'2020 Metered Customers'!U424</f>
        <v>41.338999999999999</v>
      </c>
      <c r="AK424" s="28">
        <f>V424-'2020 Metered Customers'!V424</f>
        <v>73.767359698382393</v>
      </c>
      <c r="AL424" s="28">
        <f>W424-'2020 Metered Customers'!W424</f>
        <v>116.21825109773411</v>
      </c>
      <c r="AM424" s="28">
        <f>X424-'2020 Metered Customers'!X424</f>
        <v>132.57725109773412</v>
      </c>
      <c r="AN424" s="28">
        <f>Y424-'2020 Metered Customers'!Y424</f>
        <v>94.330251097734106</v>
      </c>
      <c r="AO424" s="28">
        <f>Z424-'2020 Metered Customers'!Z424</f>
        <v>56.191363169617802</v>
      </c>
      <c r="AP424" s="28">
        <f>AA424-'2020 Metered Customers'!AA424</f>
        <v>13.669999999999995</v>
      </c>
      <c r="AQ424" s="28">
        <f>AB424-'2020 Metered Customers'!AB424</f>
        <v>7</v>
      </c>
    </row>
    <row r="425" spans="1:43" ht="15.4" x14ac:dyDescent="0.45">
      <c r="A425" s="4">
        <v>1</v>
      </c>
      <c r="B425" s="87">
        <v>791</v>
      </c>
      <c r="C425" s="91">
        <v>0</v>
      </c>
      <c r="D425" s="50" t="s">
        <v>32</v>
      </c>
      <c r="E425" s="5" t="s">
        <v>32</v>
      </c>
      <c r="F425" s="5" t="s">
        <v>32</v>
      </c>
      <c r="G425" s="5" t="s">
        <v>32</v>
      </c>
      <c r="H425" s="5">
        <v>14870</v>
      </c>
      <c r="I425" s="5">
        <v>11470</v>
      </c>
      <c r="J425" s="5">
        <v>17080</v>
      </c>
      <c r="K425" s="5">
        <v>14710</v>
      </c>
      <c r="L425" s="52">
        <v>21140</v>
      </c>
      <c r="M425" s="5">
        <v>13740</v>
      </c>
      <c r="N425" s="5">
        <v>8220</v>
      </c>
      <c r="O425" s="7" t="s">
        <v>32</v>
      </c>
      <c r="Q425" s="65">
        <f t="shared" si="82"/>
        <v>45</v>
      </c>
      <c r="R425" s="36">
        <f t="shared" si="83"/>
        <v>45</v>
      </c>
      <c r="S425" s="36">
        <f t="shared" si="84"/>
        <v>45</v>
      </c>
      <c r="T425" s="36">
        <f t="shared" si="85"/>
        <v>45</v>
      </c>
      <c r="U425" s="36">
        <f t="shared" si="93"/>
        <v>111.91499999999999</v>
      </c>
      <c r="V425" s="36">
        <f t="shared" si="86"/>
        <v>120.9328688155646</v>
      </c>
      <c r="W425" s="36">
        <f t="shared" si="87"/>
        <v>167.26337794312525</v>
      </c>
      <c r="X425" s="36">
        <f t="shared" si="88"/>
        <v>147.69059601223063</v>
      </c>
      <c r="Y425" s="36">
        <f t="shared" si="89"/>
        <v>206.26125109773412</v>
      </c>
      <c r="Z425" s="36">
        <f t="shared" si="90"/>
        <v>139.67979496878434</v>
      </c>
      <c r="AA425" s="36">
        <f t="shared" si="91"/>
        <v>94.092556041131076</v>
      </c>
      <c r="AB425" s="66">
        <f t="shared" si="92"/>
        <v>45</v>
      </c>
      <c r="AC425" s="28">
        <f t="shared" si="94"/>
        <v>1212.8354448785699</v>
      </c>
      <c r="AF425" s="28">
        <f>Q425-'2020 Metered Customers'!Q425</f>
        <v>7</v>
      </c>
      <c r="AG425" s="28">
        <f>R425-'2020 Metered Customers'!R425</f>
        <v>7</v>
      </c>
      <c r="AH425" s="28">
        <f>S425-'2020 Metered Customers'!S425</f>
        <v>7</v>
      </c>
      <c r="AI425" s="28">
        <f>T425-'2020 Metered Customers'!T425</f>
        <v>7</v>
      </c>
      <c r="AJ425" s="28">
        <f>U425-'2020 Metered Customers'!U425</f>
        <v>41.200999999999993</v>
      </c>
      <c r="AK425" s="28">
        <f>V425-'2020 Metered Customers'!V425</f>
        <v>50.411868815564603</v>
      </c>
      <c r="AL425" s="28">
        <f>W425-'2020 Metered Customers'!W425</f>
        <v>72.619377943125244</v>
      </c>
      <c r="AM425" s="28">
        <f>X425-'2020 Metered Customers'!X425</f>
        <v>63.237596012230625</v>
      </c>
      <c r="AN425" s="28">
        <f>Y425-'2020 Metered Customers'!Y425</f>
        <v>94.159251097734114</v>
      </c>
      <c r="AO425" s="28">
        <f>Z425-'2020 Metered Customers'!Z425</f>
        <v>59.397794968784339</v>
      </c>
      <c r="AP425" s="28">
        <f>AA425-'2020 Metered Customers'!AA425</f>
        <v>37.546556041131076</v>
      </c>
      <c r="AQ425" s="28">
        <f>AB425-'2020 Metered Customers'!AB425</f>
        <v>7</v>
      </c>
    </row>
    <row r="426" spans="1:43" ht="15.4" x14ac:dyDescent="0.45">
      <c r="A426" s="4">
        <v>1</v>
      </c>
      <c r="B426" s="87">
        <v>792</v>
      </c>
      <c r="C426" s="91">
        <v>0</v>
      </c>
      <c r="D426" s="50" t="s">
        <v>32</v>
      </c>
      <c r="E426" s="5" t="s">
        <v>32</v>
      </c>
      <c r="F426" s="5" t="s">
        <v>32</v>
      </c>
      <c r="G426" s="5" t="s">
        <v>32</v>
      </c>
      <c r="H426" s="5">
        <v>29430</v>
      </c>
      <c r="I426" s="5">
        <v>7440</v>
      </c>
      <c r="J426" s="5">
        <v>22340</v>
      </c>
      <c r="K426" s="5">
        <v>24130</v>
      </c>
      <c r="L426" s="52">
        <v>25390</v>
      </c>
      <c r="M426" s="5">
        <v>23910</v>
      </c>
      <c r="N426" s="5">
        <v>22190</v>
      </c>
      <c r="O426" s="7" t="s">
        <v>32</v>
      </c>
      <c r="Q426" s="65">
        <f t="shared" si="82"/>
        <v>45</v>
      </c>
      <c r="R426" s="36">
        <f t="shared" si="83"/>
        <v>45</v>
      </c>
      <c r="S426" s="36">
        <f t="shared" si="84"/>
        <v>45</v>
      </c>
      <c r="T426" s="36">
        <f t="shared" si="85"/>
        <v>45</v>
      </c>
      <c r="U426" s="36">
        <f t="shared" si="93"/>
        <v>194.08541095099707</v>
      </c>
      <c r="V426" s="36">
        <f t="shared" si="86"/>
        <v>87.650880975267015</v>
      </c>
      <c r="W426" s="36">
        <f t="shared" si="87"/>
        <v>218.26125109773412</v>
      </c>
      <c r="X426" s="36">
        <f t="shared" si="88"/>
        <v>236.16125109773412</v>
      </c>
      <c r="Y426" s="36">
        <f t="shared" si="89"/>
        <v>248.76125109773409</v>
      </c>
      <c r="Z426" s="36">
        <f t="shared" si="90"/>
        <v>233.96125109773411</v>
      </c>
      <c r="AA426" s="36">
        <f t="shared" si="91"/>
        <v>216.76125109773412</v>
      </c>
      <c r="AB426" s="66">
        <f t="shared" si="92"/>
        <v>45</v>
      </c>
      <c r="AC426" s="28">
        <f t="shared" si="94"/>
        <v>1660.6425474149346</v>
      </c>
      <c r="AF426" s="28">
        <f>Q426-'2020 Metered Customers'!Q426</f>
        <v>7</v>
      </c>
      <c r="AG426" s="28">
        <f>R426-'2020 Metered Customers'!R426</f>
        <v>7</v>
      </c>
      <c r="AH426" s="28">
        <f>S426-'2020 Metered Customers'!S426</f>
        <v>7</v>
      </c>
      <c r="AI426" s="28">
        <f>T426-'2020 Metered Customers'!T426</f>
        <v>7</v>
      </c>
      <c r="AJ426" s="28">
        <f>U426-'2020 Metered Customers'!U426</f>
        <v>91.339410950997063</v>
      </c>
      <c r="AK426" s="28">
        <f>V426-'2020 Metered Customers'!V426</f>
        <v>33.282880975267013</v>
      </c>
      <c r="AL426" s="28">
        <f>W426-'2020 Metered Customers'!W426</f>
        <v>100.99925109773412</v>
      </c>
      <c r="AM426" s="28">
        <f>X426-'2020 Metered Customers'!X426</f>
        <v>111.20225109773412</v>
      </c>
      <c r="AN426" s="28">
        <f>Y426-'2020 Metered Customers'!Y426</f>
        <v>118.38425109773408</v>
      </c>
      <c r="AO426" s="28">
        <f>Z426-'2020 Metered Customers'!Z426</f>
        <v>109.9482510977341</v>
      </c>
      <c r="AP426" s="28">
        <f>AA426-'2020 Metered Customers'!AA426</f>
        <v>100.14425109773413</v>
      </c>
      <c r="AQ426" s="28">
        <f>AB426-'2020 Metered Customers'!AB426</f>
        <v>7</v>
      </c>
    </row>
    <row r="427" spans="1:43" ht="15.4" x14ac:dyDescent="0.45">
      <c r="A427" s="4">
        <v>1</v>
      </c>
      <c r="B427" s="87">
        <v>793</v>
      </c>
      <c r="C427" s="91">
        <v>0</v>
      </c>
      <c r="D427" s="50" t="s">
        <v>32</v>
      </c>
      <c r="E427" s="5" t="s">
        <v>32</v>
      </c>
      <c r="F427" s="5" t="s">
        <v>32</v>
      </c>
      <c r="G427" s="5" t="s">
        <v>32</v>
      </c>
      <c r="H427" s="5">
        <v>11340</v>
      </c>
      <c r="I427" s="5">
        <v>7300</v>
      </c>
      <c r="J427" s="5">
        <v>14030</v>
      </c>
      <c r="K427" s="5">
        <v>19410</v>
      </c>
      <c r="L427" s="52">
        <v>19760</v>
      </c>
      <c r="M427" s="5">
        <v>22690</v>
      </c>
      <c r="N427" s="5">
        <v>4730</v>
      </c>
      <c r="O427" s="7" t="s">
        <v>32</v>
      </c>
      <c r="Q427" s="65">
        <f t="shared" si="82"/>
        <v>45</v>
      </c>
      <c r="R427" s="36">
        <f t="shared" si="83"/>
        <v>45</v>
      </c>
      <c r="S427" s="36">
        <f t="shared" si="84"/>
        <v>45</v>
      </c>
      <c r="T427" s="36">
        <f t="shared" si="85"/>
        <v>45</v>
      </c>
      <c r="U427" s="36">
        <f t="shared" si="93"/>
        <v>96.03</v>
      </c>
      <c r="V427" s="36">
        <f t="shared" si="86"/>
        <v>86.494682886522185</v>
      </c>
      <c r="W427" s="36">
        <f t="shared" si="87"/>
        <v>142.07477672404147</v>
      </c>
      <c r="X427" s="36">
        <f t="shared" si="88"/>
        <v>188.96125109773411</v>
      </c>
      <c r="Y427" s="36">
        <f t="shared" si="89"/>
        <v>192.46125109773411</v>
      </c>
      <c r="Z427" s="36">
        <f t="shared" si="90"/>
        <v>221.76125109773412</v>
      </c>
      <c r="AA427" s="36">
        <f t="shared" si="91"/>
        <v>66.284999999999997</v>
      </c>
      <c r="AB427" s="66">
        <f t="shared" si="92"/>
        <v>45</v>
      </c>
      <c r="AC427" s="28">
        <f t="shared" si="94"/>
        <v>1219.0682129037662</v>
      </c>
      <c r="AF427" s="28">
        <f>Q427-'2020 Metered Customers'!Q427</f>
        <v>7</v>
      </c>
      <c r="AG427" s="28">
        <f>R427-'2020 Metered Customers'!R427</f>
        <v>7</v>
      </c>
      <c r="AH427" s="28">
        <f>S427-'2020 Metered Customers'!S427</f>
        <v>7</v>
      </c>
      <c r="AI427" s="28">
        <f>T427-'2020 Metered Customers'!T427</f>
        <v>7</v>
      </c>
      <c r="AJ427" s="28">
        <f>U427-'2020 Metered Customers'!U427</f>
        <v>33.082000000000001</v>
      </c>
      <c r="AK427" s="28">
        <f>V427-'2020 Metered Customers'!V427</f>
        <v>32.434682886522182</v>
      </c>
      <c r="AL427" s="28">
        <f>W427-'2020 Metered Customers'!W427</f>
        <v>60.545776724041474</v>
      </c>
      <c r="AM427" s="28">
        <f>X427-'2020 Metered Customers'!X427</f>
        <v>84.298251097734109</v>
      </c>
      <c r="AN427" s="28">
        <f>Y427-'2020 Metered Customers'!Y427</f>
        <v>86.2932510977341</v>
      </c>
      <c r="AO427" s="28">
        <f>Z427-'2020 Metered Customers'!Z427</f>
        <v>102.99425109773412</v>
      </c>
      <c r="AP427" s="28">
        <f>AA427-'2020 Metered Customers'!AA427</f>
        <v>17.878999999999991</v>
      </c>
      <c r="AQ427" s="28">
        <f>AB427-'2020 Metered Customers'!AB427</f>
        <v>7</v>
      </c>
    </row>
    <row r="428" spans="1:43" ht="15.4" x14ac:dyDescent="0.45">
      <c r="A428" s="4">
        <v>1</v>
      </c>
      <c r="B428" s="87">
        <v>795</v>
      </c>
      <c r="C428" s="91">
        <v>0</v>
      </c>
      <c r="D428" s="50" t="s">
        <v>32</v>
      </c>
      <c r="E428" s="5" t="s">
        <v>32</v>
      </c>
      <c r="F428" s="5" t="s">
        <v>32</v>
      </c>
      <c r="G428" s="5" t="s">
        <v>32</v>
      </c>
      <c r="H428" s="5">
        <v>29790</v>
      </c>
      <c r="I428" s="5">
        <v>12210</v>
      </c>
      <c r="J428" s="5">
        <v>33250</v>
      </c>
      <c r="K428" s="5">
        <v>26720</v>
      </c>
      <c r="L428" s="52">
        <v>31130</v>
      </c>
      <c r="M428" s="5">
        <v>34310</v>
      </c>
      <c r="N428" s="5">
        <v>10740</v>
      </c>
      <c r="O428" s="7" t="s">
        <v>32</v>
      </c>
      <c r="Q428" s="65">
        <f t="shared" si="82"/>
        <v>45</v>
      </c>
      <c r="R428" s="36">
        <f t="shared" si="83"/>
        <v>45</v>
      </c>
      <c r="S428" s="36">
        <f t="shared" si="84"/>
        <v>45</v>
      </c>
      <c r="T428" s="36">
        <f t="shared" si="85"/>
        <v>45</v>
      </c>
      <c r="U428" s="36">
        <f t="shared" si="93"/>
        <v>197.05849175062664</v>
      </c>
      <c r="V428" s="36">
        <f t="shared" si="86"/>
        <v>127.04420157035869</v>
      </c>
      <c r="W428" s="36">
        <f t="shared" si="87"/>
        <v>327.36125109773411</v>
      </c>
      <c r="X428" s="36">
        <f t="shared" si="88"/>
        <v>262.0612510977341</v>
      </c>
      <c r="Y428" s="36">
        <f t="shared" si="89"/>
        <v>306.16125109773412</v>
      </c>
      <c r="Z428" s="36">
        <f t="shared" si="90"/>
        <v>337.96125109773413</v>
      </c>
      <c r="AA428" s="36">
        <f t="shared" si="91"/>
        <v>114.90412163853799</v>
      </c>
      <c r="AB428" s="66">
        <f t="shared" si="92"/>
        <v>45</v>
      </c>
      <c r="AC428" s="28">
        <f t="shared" si="94"/>
        <v>1897.5518193504599</v>
      </c>
      <c r="AF428" s="28">
        <f>Q428-'2020 Metered Customers'!Q428</f>
        <v>7</v>
      </c>
      <c r="AG428" s="28">
        <f>R428-'2020 Metered Customers'!R428</f>
        <v>7</v>
      </c>
      <c r="AH428" s="28">
        <f>S428-'2020 Metered Customers'!S428</f>
        <v>7</v>
      </c>
      <c r="AI428" s="28">
        <f>T428-'2020 Metered Customers'!T428</f>
        <v>7</v>
      </c>
      <c r="AJ428" s="28">
        <f>U428-'2020 Metered Customers'!U428</f>
        <v>93.520491750626647</v>
      </c>
      <c r="AK428" s="28">
        <f>V428-'2020 Metered Customers'!V428</f>
        <v>53.341201570358692</v>
      </c>
      <c r="AL428" s="28">
        <f>W428-'2020 Metered Customers'!W428</f>
        <v>146.75375109773412</v>
      </c>
      <c r="AM428" s="28">
        <f>X428-'2020 Metered Customers'!X428</f>
        <v>125.9652510977341</v>
      </c>
      <c r="AN428" s="28">
        <f>Y428-'2020 Metered Customers'!Y428</f>
        <v>141.30535109773413</v>
      </c>
      <c r="AO428" s="28">
        <f>Z428-'2020 Metered Customers'!Z428</f>
        <v>149.47795109773415</v>
      </c>
      <c r="AP428" s="28">
        <f>AA428-'2020 Metered Customers'!AA428</f>
        <v>47.522121638537982</v>
      </c>
      <c r="AQ428" s="28">
        <f>AB428-'2020 Metered Customers'!AB428</f>
        <v>7</v>
      </c>
    </row>
    <row r="429" spans="1:43" ht="15.4" x14ac:dyDescent="0.45">
      <c r="A429" s="4">
        <v>1</v>
      </c>
      <c r="B429" s="87">
        <v>796</v>
      </c>
      <c r="C429" s="91">
        <v>0</v>
      </c>
      <c r="D429" s="50" t="s">
        <v>32</v>
      </c>
      <c r="E429" s="5" t="s">
        <v>32</v>
      </c>
      <c r="F429" s="5" t="s">
        <v>32</v>
      </c>
      <c r="G429" s="5" t="s">
        <v>32</v>
      </c>
      <c r="H429" s="5">
        <v>14110</v>
      </c>
      <c r="I429" s="5">
        <v>10</v>
      </c>
      <c r="J429" s="5">
        <v>2850</v>
      </c>
      <c r="K429" s="5">
        <v>3700</v>
      </c>
      <c r="L429" s="52">
        <v>7490</v>
      </c>
      <c r="M429" s="5">
        <v>3590</v>
      </c>
      <c r="N429" s="5">
        <v>2350</v>
      </c>
      <c r="O429" s="7" t="s">
        <v>32</v>
      </c>
      <c r="Q429" s="65">
        <f t="shared" si="82"/>
        <v>45</v>
      </c>
      <c r="R429" s="36">
        <f t="shared" si="83"/>
        <v>45</v>
      </c>
      <c r="S429" s="36">
        <f t="shared" si="84"/>
        <v>45</v>
      </c>
      <c r="T429" s="36">
        <f t="shared" si="85"/>
        <v>45</v>
      </c>
      <c r="U429" s="36">
        <f t="shared" si="93"/>
        <v>108.495</v>
      </c>
      <c r="V429" s="36">
        <f t="shared" si="86"/>
        <v>45.045000000000002</v>
      </c>
      <c r="W429" s="36">
        <f t="shared" si="87"/>
        <v>57.825000000000003</v>
      </c>
      <c r="X429" s="36">
        <f t="shared" si="88"/>
        <v>61.650000000000006</v>
      </c>
      <c r="Y429" s="36">
        <f t="shared" si="89"/>
        <v>88.063808864104459</v>
      </c>
      <c r="Z429" s="36">
        <f t="shared" si="90"/>
        <v>61.155000000000001</v>
      </c>
      <c r="AA429" s="36">
        <f t="shared" si="91"/>
        <v>55.575000000000003</v>
      </c>
      <c r="AB429" s="66">
        <f t="shared" si="92"/>
        <v>45</v>
      </c>
      <c r="AC429" s="28">
        <f t="shared" si="94"/>
        <v>702.80880886410444</v>
      </c>
      <c r="AF429" s="28">
        <f>Q429-'2020 Metered Customers'!Q429</f>
        <v>7</v>
      </c>
      <c r="AG429" s="28">
        <f>R429-'2020 Metered Customers'!R429</f>
        <v>7</v>
      </c>
      <c r="AH429" s="28">
        <f>S429-'2020 Metered Customers'!S429</f>
        <v>7</v>
      </c>
      <c r="AI429" s="28">
        <f>T429-'2020 Metered Customers'!T429</f>
        <v>7</v>
      </c>
      <c r="AJ429" s="28">
        <f>U429-'2020 Metered Customers'!U429</f>
        <v>39.453000000000003</v>
      </c>
      <c r="AK429" s="28">
        <f>V429-'2020 Metered Customers'!V429</f>
        <v>7.0230000000000032</v>
      </c>
      <c r="AL429" s="28">
        <f>W429-'2020 Metered Customers'!W429</f>
        <v>13.555</v>
      </c>
      <c r="AM429" s="28">
        <f>X429-'2020 Metered Customers'!X429</f>
        <v>15.510000000000005</v>
      </c>
      <c r="AN429" s="28">
        <f>Y429-'2020 Metered Customers'!Y429</f>
        <v>33.585808864104457</v>
      </c>
      <c r="AO429" s="28">
        <f>Z429-'2020 Metered Customers'!Z429</f>
        <v>15.256999999999998</v>
      </c>
      <c r="AP429" s="28">
        <f>AA429-'2020 Metered Customers'!AA429</f>
        <v>12.405000000000001</v>
      </c>
      <c r="AQ429" s="28">
        <f>AB429-'2020 Metered Customers'!AB429</f>
        <v>7</v>
      </c>
    </row>
    <row r="430" spans="1:43" ht="15.4" x14ac:dyDescent="0.45">
      <c r="A430" s="4">
        <v>1</v>
      </c>
      <c r="B430" s="87">
        <v>797</v>
      </c>
      <c r="C430" s="91">
        <v>0</v>
      </c>
      <c r="D430" s="50" t="s">
        <v>32</v>
      </c>
      <c r="E430" s="5" t="s">
        <v>32</v>
      </c>
      <c r="F430" s="5" t="s">
        <v>32</v>
      </c>
      <c r="G430" s="5" t="s">
        <v>32</v>
      </c>
      <c r="H430" s="5">
        <v>6570</v>
      </c>
      <c r="I430" s="5">
        <v>3060</v>
      </c>
      <c r="J430" s="5">
        <v>1890</v>
      </c>
      <c r="K430" s="5">
        <v>1868</v>
      </c>
      <c r="L430" s="52">
        <v>1242</v>
      </c>
      <c r="M430" s="5">
        <v>1180</v>
      </c>
      <c r="N430" s="5">
        <v>890</v>
      </c>
      <c r="O430" s="7" t="s">
        <v>32</v>
      </c>
      <c r="Q430" s="65">
        <f t="shared" si="82"/>
        <v>45</v>
      </c>
      <c r="R430" s="36">
        <f t="shared" si="83"/>
        <v>45</v>
      </c>
      <c r="S430" s="36">
        <f t="shared" si="84"/>
        <v>45</v>
      </c>
      <c r="T430" s="36">
        <f t="shared" si="85"/>
        <v>45</v>
      </c>
      <c r="U430" s="36">
        <f t="shared" si="93"/>
        <v>74.564999999999998</v>
      </c>
      <c r="V430" s="36">
        <f t="shared" si="86"/>
        <v>58.769999999999996</v>
      </c>
      <c r="W430" s="36">
        <f t="shared" si="87"/>
        <v>53.504999999999995</v>
      </c>
      <c r="X430" s="36">
        <f t="shared" si="88"/>
        <v>53.405999999999999</v>
      </c>
      <c r="Y430" s="36">
        <f t="shared" si="89"/>
        <v>50.588999999999999</v>
      </c>
      <c r="Z430" s="36">
        <f t="shared" si="90"/>
        <v>50.31</v>
      </c>
      <c r="AA430" s="36">
        <f t="shared" si="91"/>
        <v>49.005000000000003</v>
      </c>
      <c r="AB430" s="66">
        <f t="shared" si="92"/>
        <v>45</v>
      </c>
      <c r="AC430" s="28">
        <f t="shared" si="94"/>
        <v>615.15</v>
      </c>
      <c r="AF430" s="28">
        <f>Q430-'2020 Metered Customers'!Q430</f>
        <v>7</v>
      </c>
      <c r="AG430" s="28">
        <f>R430-'2020 Metered Customers'!R430</f>
        <v>7</v>
      </c>
      <c r="AH430" s="28">
        <f>S430-'2020 Metered Customers'!S430</f>
        <v>7</v>
      </c>
      <c r="AI430" s="28">
        <f>T430-'2020 Metered Customers'!T430</f>
        <v>7</v>
      </c>
      <c r="AJ430" s="28">
        <f>U430-'2020 Metered Customers'!U430</f>
        <v>22.110999999999997</v>
      </c>
      <c r="AK430" s="28">
        <f>V430-'2020 Metered Customers'!V430</f>
        <v>14.037999999999997</v>
      </c>
      <c r="AL430" s="28">
        <f>W430-'2020 Metered Customers'!W430</f>
        <v>11.346999999999994</v>
      </c>
      <c r="AM430" s="28">
        <f>X430-'2020 Metered Customers'!X430</f>
        <v>11.296399999999998</v>
      </c>
      <c r="AN430" s="28">
        <f>Y430-'2020 Metered Customers'!Y430</f>
        <v>9.8566000000000003</v>
      </c>
      <c r="AO430" s="28">
        <f>Z430-'2020 Metered Customers'!Z430</f>
        <v>9.7139999999999986</v>
      </c>
      <c r="AP430" s="28">
        <f>AA430-'2020 Metered Customers'!AA430</f>
        <v>9.0470000000000041</v>
      </c>
      <c r="AQ430" s="28">
        <f>AB430-'2020 Metered Customers'!AB430</f>
        <v>7</v>
      </c>
    </row>
    <row r="431" spans="1:43" ht="15.4" x14ac:dyDescent="0.45">
      <c r="A431" s="4">
        <v>1</v>
      </c>
      <c r="B431" s="87">
        <v>798</v>
      </c>
      <c r="C431" s="91">
        <v>0</v>
      </c>
      <c r="D431" s="50" t="s">
        <v>32</v>
      </c>
      <c r="E431" s="5" t="s">
        <v>32</v>
      </c>
      <c r="F431" s="5" t="s">
        <v>32</v>
      </c>
      <c r="G431" s="5" t="s">
        <v>32</v>
      </c>
      <c r="H431" s="5">
        <v>7320</v>
      </c>
      <c r="I431" s="5">
        <v>13520</v>
      </c>
      <c r="J431" s="5">
        <v>24930</v>
      </c>
      <c r="K431" s="5">
        <v>14710</v>
      </c>
      <c r="L431" s="52">
        <v>24190</v>
      </c>
      <c r="M431" s="5">
        <v>22480</v>
      </c>
      <c r="N431" s="5">
        <v>11570</v>
      </c>
      <c r="O431" s="7">
        <v>3950</v>
      </c>
      <c r="Q431" s="65">
        <f t="shared" si="82"/>
        <v>45</v>
      </c>
      <c r="R431" s="36">
        <f t="shared" si="83"/>
        <v>45</v>
      </c>
      <c r="S431" s="36">
        <f t="shared" si="84"/>
        <v>45</v>
      </c>
      <c r="T431" s="36">
        <f t="shared" si="85"/>
        <v>45</v>
      </c>
      <c r="U431" s="36">
        <f t="shared" si="93"/>
        <v>77.94</v>
      </c>
      <c r="V431" s="36">
        <f t="shared" si="86"/>
        <v>137.86291225789961</v>
      </c>
      <c r="W431" s="36">
        <f t="shared" si="87"/>
        <v>244.16125109773412</v>
      </c>
      <c r="X431" s="36">
        <f t="shared" si="88"/>
        <v>147.69059601223063</v>
      </c>
      <c r="Y431" s="36">
        <f t="shared" si="89"/>
        <v>236.76125109773412</v>
      </c>
      <c r="Z431" s="36">
        <f t="shared" si="90"/>
        <v>219.66125109773412</v>
      </c>
      <c r="AA431" s="36">
        <f t="shared" si="91"/>
        <v>121.75872459323948</v>
      </c>
      <c r="AB431" s="66">
        <f t="shared" si="92"/>
        <v>62.775000000000006</v>
      </c>
      <c r="AC431" s="28">
        <f t="shared" si="94"/>
        <v>1428.6109861565722</v>
      </c>
      <c r="AF431" s="28">
        <f>Q431-'2020 Metered Customers'!Q431</f>
        <v>7</v>
      </c>
      <c r="AG431" s="28">
        <f>R431-'2020 Metered Customers'!R431</f>
        <v>7</v>
      </c>
      <c r="AH431" s="28">
        <f>S431-'2020 Metered Customers'!S431</f>
        <v>7</v>
      </c>
      <c r="AI431" s="28">
        <f>T431-'2020 Metered Customers'!T431</f>
        <v>7</v>
      </c>
      <c r="AJ431" s="28">
        <f>U431-'2020 Metered Customers'!U431</f>
        <v>23.835999999999999</v>
      </c>
      <c r="AK431" s="28">
        <f>V431-'2020 Metered Customers'!V431</f>
        <v>58.52691225789961</v>
      </c>
      <c r="AL431" s="28">
        <f>W431-'2020 Metered Customers'!W431</f>
        <v>115.76225109773412</v>
      </c>
      <c r="AM431" s="28">
        <f>X431-'2020 Metered Customers'!X431</f>
        <v>63.237596012230625</v>
      </c>
      <c r="AN431" s="28">
        <f>Y431-'2020 Metered Customers'!Y431</f>
        <v>111.5442510977341</v>
      </c>
      <c r="AO431" s="28">
        <f>Z431-'2020 Metered Customers'!Z431</f>
        <v>101.79725109773412</v>
      </c>
      <c r="AP431" s="28">
        <f>AA431-'2020 Metered Customers'!AA431</f>
        <v>50.807724593239485</v>
      </c>
      <c r="AQ431" s="28">
        <f>AB431-'2020 Metered Customers'!AB431</f>
        <v>16.085000000000008</v>
      </c>
    </row>
    <row r="432" spans="1:43" ht="15.4" x14ac:dyDescent="0.45">
      <c r="A432" s="4">
        <v>1</v>
      </c>
      <c r="B432" s="87">
        <v>799</v>
      </c>
      <c r="C432" s="91">
        <v>0</v>
      </c>
      <c r="D432" s="50" t="s">
        <v>32</v>
      </c>
      <c r="E432" s="5" t="s">
        <v>32</v>
      </c>
      <c r="F432" s="5" t="s">
        <v>32</v>
      </c>
      <c r="G432" s="5" t="s">
        <v>32</v>
      </c>
      <c r="H432" s="5">
        <v>1602</v>
      </c>
      <c r="I432" s="5">
        <v>778</v>
      </c>
      <c r="J432" s="5">
        <v>1090</v>
      </c>
      <c r="K432" s="5">
        <v>3700</v>
      </c>
      <c r="L432" s="52">
        <v>31580</v>
      </c>
      <c r="M432" s="5">
        <v>31760</v>
      </c>
      <c r="N432" s="5">
        <v>1830</v>
      </c>
      <c r="O432" s="7" t="s">
        <v>32</v>
      </c>
      <c r="Q432" s="65">
        <f t="shared" si="82"/>
        <v>45</v>
      </c>
      <c r="R432" s="36">
        <f t="shared" si="83"/>
        <v>45</v>
      </c>
      <c r="S432" s="36">
        <f t="shared" si="84"/>
        <v>45</v>
      </c>
      <c r="T432" s="36">
        <f t="shared" si="85"/>
        <v>45</v>
      </c>
      <c r="U432" s="36">
        <f t="shared" si="93"/>
        <v>52.209000000000003</v>
      </c>
      <c r="V432" s="36">
        <f t="shared" si="86"/>
        <v>48.500999999999998</v>
      </c>
      <c r="W432" s="36">
        <f t="shared" si="87"/>
        <v>49.905000000000001</v>
      </c>
      <c r="X432" s="36">
        <f t="shared" si="88"/>
        <v>61.650000000000006</v>
      </c>
      <c r="Y432" s="36">
        <f t="shared" si="89"/>
        <v>310.66125109773412</v>
      </c>
      <c r="Z432" s="36">
        <f t="shared" si="90"/>
        <v>312.46125109773413</v>
      </c>
      <c r="AA432" s="36">
        <f t="shared" si="91"/>
        <v>53.234999999999999</v>
      </c>
      <c r="AB432" s="66">
        <f t="shared" si="92"/>
        <v>45</v>
      </c>
      <c r="AC432" s="28">
        <f t="shared" si="94"/>
        <v>1113.6225021954683</v>
      </c>
      <c r="AF432" s="28">
        <f>Q432-'2020 Metered Customers'!Q432</f>
        <v>7</v>
      </c>
      <c r="AG432" s="28">
        <f>R432-'2020 Metered Customers'!R432</f>
        <v>7</v>
      </c>
      <c r="AH432" s="28">
        <f>S432-'2020 Metered Customers'!S432</f>
        <v>7</v>
      </c>
      <c r="AI432" s="28">
        <f>T432-'2020 Metered Customers'!T432</f>
        <v>7</v>
      </c>
      <c r="AJ432" s="28">
        <f>U432-'2020 Metered Customers'!U432</f>
        <v>10.684600000000003</v>
      </c>
      <c r="AK432" s="28">
        <f>V432-'2020 Metered Customers'!V432</f>
        <v>8.7894000000000005</v>
      </c>
      <c r="AL432" s="28">
        <f>W432-'2020 Metered Customers'!W432</f>
        <v>9.5069999999999979</v>
      </c>
      <c r="AM432" s="28">
        <f>X432-'2020 Metered Customers'!X432</f>
        <v>15.510000000000005</v>
      </c>
      <c r="AN432" s="28">
        <f>Y432-'2020 Metered Customers'!Y432</f>
        <v>142.46185109773413</v>
      </c>
      <c r="AO432" s="28">
        <f>Z432-'2020 Metered Customers'!Z432</f>
        <v>142.92445109773413</v>
      </c>
      <c r="AP432" s="28">
        <f>AA432-'2020 Metered Customers'!AA432</f>
        <v>11.208999999999996</v>
      </c>
      <c r="AQ432" s="28">
        <f>AB432-'2020 Metered Customers'!AB432</f>
        <v>7</v>
      </c>
    </row>
    <row r="433" spans="1:43" ht="15.4" x14ac:dyDescent="0.45">
      <c r="A433" s="4">
        <v>1</v>
      </c>
      <c r="B433" s="87">
        <v>800</v>
      </c>
      <c r="C433" s="91">
        <v>0</v>
      </c>
      <c r="D433" s="50" t="s">
        <v>32</v>
      </c>
      <c r="E433" s="5" t="s">
        <v>32</v>
      </c>
      <c r="F433" s="26" t="s">
        <v>32</v>
      </c>
      <c r="G433" s="5">
        <v>150</v>
      </c>
      <c r="H433" s="5">
        <v>5850</v>
      </c>
      <c r="I433" s="5">
        <v>7100</v>
      </c>
      <c r="J433" s="5">
        <v>59380</v>
      </c>
      <c r="K433" s="5">
        <v>48720</v>
      </c>
      <c r="L433" s="52">
        <v>63180</v>
      </c>
      <c r="M433" s="5">
        <v>48640</v>
      </c>
      <c r="N433" s="5">
        <v>28960</v>
      </c>
      <c r="O433" s="7" t="s">
        <v>32</v>
      </c>
      <c r="Q433" s="65">
        <f t="shared" si="82"/>
        <v>45</v>
      </c>
      <c r="R433" s="36">
        <f t="shared" si="83"/>
        <v>45</v>
      </c>
      <c r="S433" s="36">
        <f t="shared" si="84"/>
        <v>45</v>
      </c>
      <c r="T433" s="36">
        <f t="shared" si="85"/>
        <v>45.674999999999997</v>
      </c>
      <c r="U433" s="36">
        <f t="shared" si="93"/>
        <v>71.325000000000003</v>
      </c>
      <c r="V433" s="36">
        <f t="shared" si="86"/>
        <v>84.842971331172436</v>
      </c>
      <c r="W433" s="36">
        <f t="shared" si="87"/>
        <v>588.66125109773407</v>
      </c>
      <c r="X433" s="36">
        <f t="shared" si="88"/>
        <v>482.0612510977341</v>
      </c>
      <c r="Y433" s="36">
        <f t="shared" si="89"/>
        <v>626.66125109773407</v>
      </c>
      <c r="Z433" s="36">
        <f t="shared" si="90"/>
        <v>481.26125109773409</v>
      </c>
      <c r="AA433" s="36">
        <f t="shared" si="91"/>
        <v>284.46125109773413</v>
      </c>
      <c r="AB433" s="66">
        <f t="shared" si="92"/>
        <v>45</v>
      </c>
      <c r="AC433" s="28">
        <f t="shared" si="94"/>
        <v>2844.9492268198428</v>
      </c>
      <c r="AF433" s="28">
        <f>Q433-'2020 Metered Customers'!Q433</f>
        <v>7</v>
      </c>
      <c r="AG433" s="28">
        <f>R433-'2020 Metered Customers'!R433</f>
        <v>7</v>
      </c>
      <c r="AH433" s="28">
        <f>S433-'2020 Metered Customers'!S433</f>
        <v>7</v>
      </c>
      <c r="AI433" s="28">
        <f>T433-'2020 Metered Customers'!T433</f>
        <v>7.3449999999999989</v>
      </c>
      <c r="AJ433" s="28">
        <f>U433-'2020 Metered Customers'!U433</f>
        <v>20.454999999999998</v>
      </c>
      <c r="AK433" s="28">
        <f>V433-'2020 Metered Customers'!V433</f>
        <v>31.222971331172431</v>
      </c>
      <c r="AL433" s="28">
        <f>W433-'2020 Metered Customers'!W433</f>
        <v>213.90785109773412</v>
      </c>
      <c r="AM433" s="28">
        <f>X433-'2020 Metered Customers'!X433</f>
        <v>186.51165109773416</v>
      </c>
      <c r="AN433" s="28">
        <f>Y433-'2020 Metered Customers'!Y433</f>
        <v>223.67385109773409</v>
      </c>
      <c r="AO433" s="28">
        <f>Z433-'2020 Metered Customers'!Z433</f>
        <v>186.3060510977341</v>
      </c>
      <c r="AP433" s="28">
        <f>AA433-'2020 Metered Customers'!AA433</f>
        <v>135.72845109773414</v>
      </c>
      <c r="AQ433" s="28">
        <f>AB433-'2020 Metered Customers'!AB433</f>
        <v>7</v>
      </c>
    </row>
    <row r="434" spans="1:43" ht="15.4" x14ac:dyDescent="0.45">
      <c r="A434" s="4">
        <v>1</v>
      </c>
      <c r="B434" s="87">
        <v>106009</v>
      </c>
      <c r="C434" s="91">
        <v>0</v>
      </c>
      <c r="D434" s="50" t="s">
        <v>32</v>
      </c>
      <c r="E434" s="5" t="s">
        <v>32</v>
      </c>
      <c r="F434" s="5" t="s">
        <v>32</v>
      </c>
      <c r="G434" s="5" t="s">
        <v>32</v>
      </c>
      <c r="H434" s="5" t="s">
        <v>32</v>
      </c>
      <c r="I434" s="5" t="s">
        <v>32</v>
      </c>
      <c r="J434" s="5" t="s">
        <v>32</v>
      </c>
      <c r="K434" s="5" t="s">
        <v>32</v>
      </c>
      <c r="L434" s="52" t="s">
        <v>32</v>
      </c>
      <c r="M434" s="5" t="s">
        <v>32</v>
      </c>
      <c r="N434" s="5" t="s">
        <v>32</v>
      </c>
      <c r="O434" s="7" t="s">
        <v>32</v>
      </c>
      <c r="Q434" s="65">
        <f t="shared" si="82"/>
        <v>45</v>
      </c>
      <c r="R434" s="36">
        <f t="shared" si="83"/>
        <v>45</v>
      </c>
      <c r="S434" s="36">
        <f t="shared" si="84"/>
        <v>45</v>
      </c>
      <c r="T434" s="36">
        <f t="shared" si="85"/>
        <v>45</v>
      </c>
      <c r="U434" s="36">
        <f t="shared" si="93"/>
        <v>45</v>
      </c>
      <c r="V434" s="36">
        <f t="shared" si="86"/>
        <v>45</v>
      </c>
      <c r="W434" s="36">
        <f t="shared" si="87"/>
        <v>45</v>
      </c>
      <c r="X434" s="36">
        <f t="shared" si="88"/>
        <v>45</v>
      </c>
      <c r="Y434" s="36">
        <f t="shared" si="89"/>
        <v>45</v>
      </c>
      <c r="Z434" s="36">
        <f t="shared" si="90"/>
        <v>45</v>
      </c>
      <c r="AA434" s="36">
        <f t="shared" si="91"/>
        <v>45</v>
      </c>
      <c r="AB434" s="66">
        <f t="shared" si="92"/>
        <v>45</v>
      </c>
      <c r="AC434" s="28">
        <f t="shared" si="94"/>
        <v>540</v>
      </c>
      <c r="AF434" s="28">
        <f>Q434-'2020 Metered Customers'!Q434</f>
        <v>7</v>
      </c>
      <c r="AG434" s="28">
        <f>R434-'2020 Metered Customers'!R434</f>
        <v>7</v>
      </c>
      <c r="AH434" s="28">
        <f>S434-'2020 Metered Customers'!S434</f>
        <v>7</v>
      </c>
      <c r="AI434" s="28">
        <f>T434-'2020 Metered Customers'!T434</f>
        <v>7</v>
      </c>
      <c r="AJ434" s="28">
        <f>U434-'2020 Metered Customers'!U434</f>
        <v>7</v>
      </c>
      <c r="AK434" s="28">
        <f>V434-'2020 Metered Customers'!V434</f>
        <v>7</v>
      </c>
      <c r="AL434" s="28">
        <f>W434-'2020 Metered Customers'!W434</f>
        <v>7</v>
      </c>
      <c r="AM434" s="28">
        <f>X434-'2020 Metered Customers'!X434</f>
        <v>7</v>
      </c>
      <c r="AN434" s="28">
        <f>Y434-'2020 Metered Customers'!Y434</f>
        <v>7</v>
      </c>
      <c r="AO434" s="28">
        <f>Z434-'2020 Metered Customers'!Z434</f>
        <v>7</v>
      </c>
      <c r="AP434" s="28">
        <f>AA434-'2020 Metered Customers'!AA434</f>
        <v>7</v>
      </c>
      <c r="AQ434" s="28">
        <f>AB434-'2020 Metered Customers'!AB434</f>
        <v>7</v>
      </c>
    </row>
    <row r="435" spans="1:43" ht="15.4" x14ac:dyDescent="0.45">
      <c r="A435" s="4">
        <v>1</v>
      </c>
      <c r="B435" s="87">
        <v>414101</v>
      </c>
      <c r="C435" s="91">
        <v>0</v>
      </c>
      <c r="D435" s="50" t="s">
        <v>32</v>
      </c>
      <c r="E435" s="5" t="s">
        <v>32</v>
      </c>
      <c r="F435" s="5" t="s">
        <v>32</v>
      </c>
      <c r="G435" s="5" t="s">
        <v>32</v>
      </c>
      <c r="H435" s="5">
        <v>6820</v>
      </c>
      <c r="I435" s="5">
        <v>42520</v>
      </c>
      <c r="J435" s="5">
        <v>32250</v>
      </c>
      <c r="K435" s="5">
        <v>16600</v>
      </c>
      <c r="L435" s="52">
        <v>33570</v>
      </c>
      <c r="M435" s="5">
        <v>22520</v>
      </c>
      <c r="N435" s="5">
        <v>950</v>
      </c>
      <c r="O435" s="7" t="s">
        <v>32</v>
      </c>
      <c r="Q435" s="65">
        <f t="shared" si="82"/>
        <v>45</v>
      </c>
      <c r="R435" s="36">
        <f t="shared" si="83"/>
        <v>45</v>
      </c>
      <c r="S435" s="36">
        <f t="shared" si="84"/>
        <v>45</v>
      </c>
      <c r="T435" s="36">
        <f t="shared" si="85"/>
        <v>45</v>
      </c>
      <c r="U435" s="36">
        <f t="shared" si="93"/>
        <v>75.69</v>
      </c>
      <c r="V435" s="36">
        <f t="shared" si="86"/>
        <v>420.0612510977341</v>
      </c>
      <c r="W435" s="36">
        <f t="shared" si="87"/>
        <v>317.36125109773411</v>
      </c>
      <c r="X435" s="36">
        <f t="shared" si="88"/>
        <v>163.29927021028584</v>
      </c>
      <c r="Y435" s="36">
        <f t="shared" si="89"/>
        <v>330.5612510977341</v>
      </c>
      <c r="Z435" s="36">
        <f t="shared" si="90"/>
        <v>220.0612510977341</v>
      </c>
      <c r="AA435" s="36">
        <f t="shared" si="91"/>
        <v>49.274999999999999</v>
      </c>
      <c r="AB435" s="66">
        <f t="shared" si="92"/>
        <v>45</v>
      </c>
      <c r="AC435" s="28">
        <f t="shared" si="94"/>
        <v>1801.3092746012226</v>
      </c>
      <c r="AF435" s="28">
        <f>Q435-'2020 Metered Customers'!Q435</f>
        <v>7</v>
      </c>
      <c r="AG435" s="28">
        <f>R435-'2020 Metered Customers'!R435</f>
        <v>7</v>
      </c>
      <c r="AH435" s="28">
        <f>S435-'2020 Metered Customers'!S435</f>
        <v>7</v>
      </c>
      <c r="AI435" s="28">
        <f>T435-'2020 Metered Customers'!T435</f>
        <v>7</v>
      </c>
      <c r="AJ435" s="28">
        <f>U435-'2020 Metered Customers'!U435</f>
        <v>22.685999999999993</v>
      </c>
      <c r="AK435" s="28">
        <f>V435-'2020 Metered Customers'!V435</f>
        <v>170.57765109773413</v>
      </c>
      <c r="AL435" s="28">
        <f>W435-'2020 Metered Customers'!W435</f>
        <v>144.1837510977341</v>
      </c>
      <c r="AM435" s="28">
        <f>X435-'2020 Metered Customers'!X435</f>
        <v>70.719270210285842</v>
      </c>
      <c r="AN435" s="28">
        <f>Y435-'2020 Metered Customers'!Y435</f>
        <v>147.57615109773411</v>
      </c>
      <c r="AO435" s="28">
        <f>Z435-'2020 Metered Customers'!Z435</f>
        <v>102.0252510977341</v>
      </c>
      <c r="AP435" s="28">
        <f>AA435-'2020 Metered Customers'!AA435</f>
        <v>9.1849999999999952</v>
      </c>
      <c r="AQ435" s="28">
        <f>AB435-'2020 Metered Customers'!AB435</f>
        <v>7</v>
      </c>
    </row>
    <row r="436" spans="1:43" ht="15.4" x14ac:dyDescent="0.45">
      <c r="A436" s="4">
        <v>1</v>
      </c>
      <c r="B436" s="88">
        <v>715111</v>
      </c>
      <c r="C436" s="91">
        <v>0</v>
      </c>
      <c r="D436" s="50" t="s">
        <v>32</v>
      </c>
      <c r="E436" s="5" t="s">
        <v>32</v>
      </c>
      <c r="F436" s="5" t="s">
        <v>32</v>
      </c>
      <c r="G436" s="5" t="s">
        <v>32</v>
      </c>
      <c r="H436" s="5">
        <v>4040</v>
      </c>
      <c r="I436" s="5">
        <v>2450</v>
      </c>
      <c r="J436" s="5">
        <v>49220</v>
      </c>
      <c r="K436" s="5">
        <v>32000</v>
      </c>
      <c r="L436" s="52">
        <v>51180</v>
      </c>
      <c r="M436" s="5">
        <v>39000</v>
      </c>
      <c r="N436" s="5">
        <v>38380</v>
      </c>
      <c r="O436" s="7" t="s">
        <v>32</v>
      </c>
      <c r="Q436" s="65">
        <f t="shared" si="82"/>
        <v>45</v>
      </c>
      <c r="R436" s="36">
        <f t="shared" si="83"/>
        <v>45</v>
      </c>
      <c r="S436" s="36">
        <f t="shared" si="84"/>
        <v>45</v>
      </c>
      <c r="T436" s="36">
        <f t="shared" si="85"/>
        <v>45</v>
      </c>
      <c r="U436" s="36">
        <f t="shared" si="93"/>
        <v>63.18</v>
      </c>
      <c r="V436" s="36">
        <f t="shared" si="86"/>
        <v>56.024999999999999</v>
      </c>
      <c r="W436" s="36">
        <f t="shared" si="87"/>
        <v>487.0612510977341</v>
      </c>
      <c r="X436" s="36">
        <f t="shared" si="88"/>
        <v>314.86125109773411</v>
      </c>
      <c r="Y436" s="36">
        <f t="shared" si="89"/>
        <v>506.66125109773412</v>
      </c>
      <c r="Z436" s="36">
        <f t="shared" si="90"/>
        <v>384.86125109773411</v>
      </c>
      <c r="AA436" s="36">
        <f t="shared" si="91"/>
        <v>378.66125109773407</v>
      </c>
      <c r="AB436" s="66">
        <f t="shared" si="92"/>
        <v>45</v>
      </c>
      <c r="AC436" s="28">
        <f t="shared" si="94"/>
        <v>2416.3112554886702</v>
      </c>
      <c r="AF436" s="28">
        <f>Q436-'2020 Metered Customers'!Q436</f>
        <v>7</v>
      </c>
      <c r="AG436" s="28">
        <f>R436-'2020 Metered Customers'!R436</f>
        <v>7</v>
      </c>
      <c r="AH436" s="28">
        <f>S436-'2020 Metered Customers'!S436</f>
        <v>7</v>
      </c>
      <c r="AI436" s="28">
        <f>T436-'2020 Metered Customers'!T436</f>
        <v>7</v>
      </c>
      <c r="AJ436" s="28">
        <f>U436-'2020 Metered Customers'!U436</f>
        <v>16.291999999999994</v>
      </c>
      <c r="AK436" s="28">
        <f>V436-'2020 Metered Customers'!V436</f>
        <v>12.634999999999998</v>
      </c>
      <c r="AL436" s="28">
        <f>W436-'2020 Metered Customers'!W436</f>
        <v>187.79665109773413</v>
      </c>
      <c r="AM436" s="28">
        <f>X436-'2020 Metered Customers'!X436</f>
        <v>143.54125109773412</v>
      </c>
      <c r="AN436" s="28">
        <f>Y436-'2020 Metered Customers'!Y436</f>
        <v>192.83385109773411</v>
      </c>
      <c r="AO436" s="28">
        <f>Z436-'2020 Metered Customers'!Z436</f>
        <v>161.53125109773413</v>
      </c>
      <c r="AP436" s="28">
        <f>AA436-'2020 Metered Customers'!AA436</f>
        <v>159.93785109773407</v>
      </c>
      <c r="AQ436" s="28">
        <f>AB436-'2020 Metered Customers'!AB436</f>
        <v>7</v>
      </c>
    </row>
    <row r="437" spans="1:43" ht="15.4" x14ac:dyDescent="0.45">
      <c r="A437" s="4">
        <v>1</v>
      </c>
      <c r="B437" s="88">
        <v>715115</v>
      </c>
      <c r="C437" s="91">
        <v>0</v>
      </c>
      <c r="D437" s="50" t="s">
        <v>32</v>
      </c>
      <c r="E437" s="5" t="s">
        <v>32</v>
      </c>
      <c r="F437" s="5" t="s">
        <v>32</v>
      </c>
      <c r="G437" s="5" t="s">
        <v>32</v>
      </c>
      <c r="H437" s="5">
        <v>10550</v>
      </c>
      <c r="I437" s="5">
        <v>9950</v>
      </c>
      <c r="J437" s="5">
        <v>6090</v>
      </c>
      <c r="K437" s="5">
        <v>5810</v>
      </c>
      <c r="L437" s="52">
        <v>6620</v>
      </c>
      <c r="M437" s="5">
        <v>3840</v>
      </c>
      <c r="N437" s="5">
        <v>1210</v>
      </c>
      <c r="O437" s="7" t="s">
        <v>32</v>
      </c>
      <c r="Q437" s="65">
        <f t="shared" si="82"/>
        <v>45</v>
      </c>
      <c r="R437" s="36">
        <f t="shared" si="83"/>
        <v>45</v>
      </c>
      <c r="S437" s="36">
        <f t="shared" si="84"/>
        <v>45</v>
      </c>
      <c r="T437" s="36">
        <f t="shared" si="85"/>
        <v>45</v>
      </c>
      <c r="U437" s="36">
        <f t="shared" si="93"/>
        <v>92.474999999999994</v>
      </c>
      <c r="V437" s="36">
        <f t="shared" si="86"/>
        <v>108.37986099490647</v>
      </c>
      <c r="W437" s="36">
        <f t="shared" si="87"/>
        <v>76.501827976656173</v>
      </c>
      <c r="X437" s="36">
        <f t="shared" si="88"/>
        <v>74.189431799166513</v>
      </c>
      <c r="Y437" s="36">
        <f t="shared" si="89"/>
        <v>80.878863598333027</v>
      </c>
      <c r="Z437" s="36">
        <f t="shared" si="90"/>
        <v>62.28</v>
      </c>
      <c r="AA437" s="36">
        <f t="shared" si="91"/>
        <v>50.445</v>
      </c>
      <c r="AB437" s="66">
        <f t="shared" si="92"/>
        <v>45</v>
      </c>
      <c r="AC437" s="28">
        <f t="shared" si="94"/>
        <v>770.14998436906228</v>
      </c>
      <c r="AF437" s="28">
        <f>Q437-'2020 Metered Customers'!Q437</f>
        <v>7</v>
      </c>
      <c r="AG437" s="28">
        <f>R437-'2020 Metered Customers'!R437</f>
        <v>7</v>
      </c>
      <c r="AH437" s="28">
        <f>S437-'2020 Metered Customers'!S437</f>
        <v>7</v>
      </c>
      <c r="AI437" s="28">
        <f>T437-'2020 Metered Customers'!T437</f>
        <v>7</v>
      </c>
      <c r="AJ437" s="28">
        <f>U437-'2020 Metered Customers'!U437</f>
        <v>31.264999999999986</v>
      </c>
      <c r="AK437" s="28">
        <f>V437-'2020 Metered Customers'!V437</f>
        <v>44.394860994906466</v>
      </c>
      <c r="AL437" s="28">
        <f>W437-'2020 Metered Customers'!W437</f>
        <v>25.10382797665617</v>
      </c>
      <c r="AM437" s="28">
        <f>X437-'2020 Metered Customers'!X437</f>
        <v>23.407431799166517</v>
      </c>
      <c r="AN437" s="28">
        <f>Y437-'2020 Metered Customers'!Y437</f>
        <v>28.314863598333027</v>
      </c>
      <c r="AO437" s="28">
        <f>Z437-'2020 Metered Customers'!Z437</f>
        <v>15.832000000000001</v>
      </c>
      <c r="AP437" s="28">
        <f>AA437-'2020 Metered Customers'!AA437</f>
        <v>9.7830000000000013</v>
      </c>
      <c r="AQ437" s="28">
        <f>AB437-'2020 Metered Customers'!AB437</f>
        <v>7</v>
      </c>
    </row>
    <row r="438" spans="1:43" ht="15.4" x14ac:dyDescent="0.45">
      <c r="A438" s="4">
        <v>1</v>
      </c>
      <c r="B438" s="85">
        <v>812038</v>
      </c>
      <c r="C438" s="91">
        <v>0</v>
      </c>
      <c r="D438" s="50" t="s">
        <v>32</v>
      </c>
      <c r="E438" s="5" t="s">
        <v>32</v>
      </c>
      <c r="F438" s="5" t="s">
        <v>32</v>
      </c>
      <c r="G438" s="5" t="s">
        <v>32</v>
      </c>
      <c r="H438" s="5" t="s">
        <v>32</v>
      </c>
      <c r="I438" s="5" t="s">
        <v>32</v>
      </c>
      <c r="J438" s="5" t="s">
        <v>32</v>
      </c>
      <c r="K438" s="5" t="s">
        <v>32</v>
      </c>
      <c r="L438" s="52" t="s">
        <v>32</v>
      </c>
      <c r="M438" s="5" t="s">
        <v>32</v>
      </c>
      <c r="N438" s="5" t="s">
        <v>32</v>
      </c>
      <c r="O438" s="7" t="s">
        <v>32</v>
      </c>
      <c r="Q438" s="65">
        <f t="shared" si="82"/>
        <v>45</v>
      </c>
      <c r="R438" s="36">
        <f t="shared" si="83"/>
        <v>45</v>
      </c>
      <c r="S438" s="36">
        <f t="shared" si="84"/>
        <v>45</v>
      </c>
      <c r="T438" s="36">
        <f t="shared" si="85"/>
        <v>45</v>
      </c>
      <c r="U438" s="36">
        <f t="shared" si="93"/>
        <v>45</v>
      </c>
      <c r="V438" s="36">
        <f t="shared" si="86"/>
        <v>45</v>
      </c>
      <c r="W438" s="36">
        <f t="shared" si="87"/>
        <v>45</v>
      </c>
      <c r="X438" s="36">
        <f t="shared" si="88"/>
        <v>45</v>
      </c>
      <c r="Y438" s="36">
        <f t="shared" si="89"/>
        <v>45</v>
      </c>
      <c r="Z438" s="36">
        <f t="shared" si="90"/>
        <v>45</v>
      </c>
      <c r="AA438" s="36">
        <f t="shared" si="91"/>
        <v>45</v>
      </c>
      <c r="AB438" s="66">
        <f t="shared" si="92"/>
        <v>45</v>
      </c>
      <c r="AC438" s="28">
        <f t="shared" si="94"/>
        <v>540</v>
      </c>
      <c r="AF438" s="28">
        <f>Q438-'2020 Metered Customers'!Q438</f>
        <v>7</v>
      </c>
      <c r="AG438" s="28">
        <f>R438-'2020 Metered Customers'!R438</f>
        <v>7</v>
      </c>
      <c r="AH438" s="28">
        <f>S438-'2020 Metered Customers'!S438</f>
        <v>7</v>
      </c>
      <c r="AI438" s="28">
        <f>T438-'2020 Metered Customers'!T438</f>
        <v>7</v>
      </c>
      <c r="AJ438" s="28">
        <f>U438-'2020 Metered Customers'!U438</f>
        <v>7</v>
      </c>
      <c r="AK438" s="28">
        <f>V438-'2020 Metered Customers'!V438</f>
        <v>7</v>
      </c>
      <c r="AL438" s="28">
        <f>W438-'2020 Metered Customers'!W438</f>
        <v>7</v>
      </c>
      <c r="AM438" s="28">
        <f>X438-'2020 Metered Customers'!X438</f>
        <v>7</v>
      </c>
      <c r="AN438" s="28">
        <f>Y438-'2020 Metered Customers'!Y438</f>
        <v>7</v>
      </c>
      <c r="AO438" s="28">
        <f>Z438-'2020 Metered Customers'!Z438</f>
        <v>7</v>
      </c>
      <c r="AP438" s="28">
        <f>AA438-'2020 Metered Customers'!AA438</f>
        <v>7</v>
      </c>
      <c r="AQ438" s="28">
        <f>AB438-'2020 Metered Customers'!AB438</f>
        <v>7</v>
      </c>
    </row>
    <row r="439" spans="1:43" ht="15.4" x14ac:dyDescent="0.45">
      <c r="A439" s="4">
        <v>1</v>
      </c>
      <c r="B439" s="85">
        <v>3141000</v>
      </c>
      <c r="C439" s="91">
        <v>0</v>
      </c>
      <c r="D439" s="50" t="s">
        <v>32</v>
      </c>
      <c r="E439" s="5" t="s">
        <v>32</v>
      </c>
      <c r="F439" s="5" t="s">
        <v>32</v>
      </c>
      <c r="G439" s="5" t="s">
        <v>32</v>
      </c>
      <c r="H439" s="5">
        <v>28270</v>
      </c>
      <c r="I439" s="5">
        <v>5110</v>
      </c>
      <c r="J439" s="5">
        <v>84200</v>
      </c>
      <c r="K439" s="5">
        <v>55100</v>
      </c>
      <c r="L439" s="52">
        <v>71390</v>
      </c>
      <c r="M439" s="5">
        <v>45310</v>
      </c>
      <c r="N439" s="5">
        <v>7440</v>
      </c>
      <c r="O439" s="7" t="s">
        <v>32</v>
      </c>
      <c r="Q439" s="65">
        <f t="shared" si="82"/>
        <v>45</v>
      </c>
      <c r="R439" s="36">
        <f t="shared" si="83"/>
        <v>45</v>
      </c>
      <c r="S439" s="36">
        <f t="shared" si="84"/>
        <v>45</v>
      </c>
      <c r="T439" s="36">
        <f t="shared" si="85"/>
        <v>45</v>
      </c>
      <c r="U439" s="36">
        <f t="shared" si="93"/>
        <v>184.50548392996851</v>
      </c>
      <c r="V439" s="36">
        <f t="shared" si="86"/>
        <v>68.408441355442363</v>
      </c>
      <c r="W439" s="36">
        <f t="shared" si="87"/>
        <v>836.86125109773411</v>
      </c>
      <c r="X439" s="36">
        <f t="shared" si="88"/>
        <v>545.86125109773411</v>
      </c>
      <c r="Y439" s="36">
        <f t="shared" si="89"/>
        <v>708.76125109773409</v>
      </c>
      <c r="Z439" s="36">
        <f t="shared" si="90"/>
        <v>447.96125109773408</v>
      </c>
      <c r="AA439" s="36">
        <f t="shared" si="91"/>
        <v>87.650880975267015</v>
      </c>
      <c r="AB439" s="66">
        <f t="shared" si="92"/>
        <v>45</v>
      </c>
      <c r="AC439" s="28">
        <f t="shared" si="94"/>
        <v>3105.0098106516143</v>
      </c>
      <c r="AF439" s="28">
        <f>Q439-'2020 Metered Customers'!Q439</f>
        <v>7</v>
      </c>
      <c r="AG439" s="28">
        <f>R439-'2020 Metered Customers'!R439</f>
        <v>7</v>
      </c>
      <c r="AH439" s="28">
        <f>S439-'2020 Metered Customers'!S439</f>
        <v>7</v>
      </c>
      <c r="AI439" s="28">
        <f>T439-'2020 Metered Customers'!T439</f>
        <v>7</v>
      </c>
      <c r="AJ439" s="28">
        <f>U439-'2020 Metered Customers'!U439</f>
        <v>84.311483929968503</v>
      </c>
      <c r="AK439" s="28">
        <f>V439-'2020 Metered Customers'!V439</f>
        <v>19.166441355442359</v>
      </c>
      <c r="AL439" s="28">
        <f>W439-'2020 Metered Customers'!W439</f>
        <v>277.69525109773406</v>
      </c>
      <c r="AM439" s="28">
        <f>X439-'2020 Metered Customers'!X439</f>
        <v>202.90825109773414</v>
      </c>
      <c r="AN439" s="28">
        <f>Y439-'2020 Metered Customers'!Y439</f>
        <v>244.77355109773407</v>
      </c>
      <c r="AO439" s="28">
        <f>Z439-'2020 Metered Customers'!Z439</f>
        <v>177.74795109773407</v>
      </c>
      <c r="AP439" s="28">
        <f>AA439-'2020 Metered Customers'!AA439</f>
        <v>33.282880975267013</v>
      </c>
      <c r="AQ439" s="28">
        <f>AB439-'2020 Metered Customers'!AB439</f>
        <v>7</v>
      </c>
    </row>
    <row r="440" spans="1:43" ht="15.4" x14ac:dyDescent="0.45">
      <c r="A440" s="4">
        <v>1</v>
      </c>
      <c r="B440" s="85">
        <v>3141001</v>
      </c>
      <c r="C440" s="91">
        <v>0</v>
      </c>
      <c r="D440" s="50" t="s">
        <v>32</v>
      </c>
      <c r="E440" s="5" t="s">
        <v>32</v>
      </c>
      <c r="F440" s="5" t="s">
        <v>32</v>
      </c>
      <c r="G440" s="5" t="s">
        <v>32</v>
      </c>
      <c r="H440" s="5">
        <v>1030</v>
      </c>
      <c r="I440" s="5">
        <v>1600</v>
      </c>
      <c r="J440" s="5">
        <v>6470</v>
      </c>
      <c r="K440" s="5">
        <v>10850</v>
      </c>
      <c r="L440" s="52">
        <v>11730</v>
      </c>
      <c r="M440" s="5">
        <v>12850</v>
      </c>
      <c r="N440" s="5">
        <v>7840</v>
      </c>
      <c r="O440" s="7" t="s">
        <v>32</v>
      </c>
      <c r="Q440" s="65">
        <f t="shared" si="82"/>
        <v>45</v>
      </c>
      <c r="R440" s="36">
        <f t="shared" si="83"/>
        <v>45</v>
      </c>
      <c r="S440" s="36">
        <f t="shared" si="84"/>
        <v>45</v>
      </c>
      <c r="T440" s="36">
        <f t="shared" si="85"/>
        <v>45</v>
      </c>
      <c r="U440" s="36">
        <f t="shared" si="93"/>
        <v>49.634999999999998</v>
      </c>
      <c r="V440" s="36">
        <f t="shared" si="86"/>
        <v>52.2</v>
      </c>
      <c r="W440" s="36">
        <f t="shared" si="87"/>
        <v>79.640079931820708</v>
      </c>
      <c r="X440" s="36">
        <f t="shared" si="88"/>
        <v>115.81256299398035</v>
      </c>
      <c r="Y440" s="36">
        <f t="shared" si="89"/>
        <v>123.08009383751929</v>
      </c>
      <c r="Z440" s="36">
        <f t="shared" si="90"/>
        <v>132.3296785474779</v>
      </c>
      <c r="AA440" s="36">
        <f t="shared" si="91"/>
        <v>90.954304085966527</v>
      </c>
      <c r="AB440" s="66">
        <f t="shared" si="92"/>
        <v>45</v>
      </c>
      <c r="AC440" s="28">
        <f t="shared" si="94"/>
        <v>868.65171939676475</v>
      </c>
      <c r="AF440" s="28">
        <f>Q440-'2020 Metered Customers'!Q440</f>
        <v>7</v>
      </c>
      <c r="AG440" s="28">
        <f>R440-'2020 Metered Customers'!R440</f>
        <v>7</v>
      </c>
      <c r="AH440" s="28">
        <f>S440-'2020 Metered Customers'!S440</f>
        <v>7</v>
      </c>
      <c r="AI440" s="28">
        <f>T440-'2020 Metered Customers'!T440</f>
        <v>7</v>
      </c>
      <c r="AJ440" s="28">
        <f>U440-'2020 Metered Customers'!U440</f>
        <v>9.3689999999999998</v>
      </c>
      <c r="AK440" s="28">
        <f>V440-'2020 Metered Customers'!V440</f>
        <v>10.68</v>
      </c>
      <c r="AL440" s="28">
        <f>W440-'2020 Metered Customers'!W440</f>
        <v>27.406079931820706</v>
      </c>
      <c r="AM440" s="28">
        <f>X440-'2020 Metered Customers'!X440</f>
        <v>47.957562993980346</v>
      </c>
      <c r="AN440" s="28">
        <f>Y440-'2020 Metered Customers'!Y440</f>
        <v>51.44109383751929</v>
      </c>
      <c r="AO440" s="28">
        <f>Z440-'2020 Metered Customers'!Z440</f>
        <v>55.874678547477899</v>
      </c>
      <c r="AP440" s="28">
        <f>AA440-'2020 Metered Customers'!AA440</f>
        <v>35.706304085966522</v>
      </c>
      <c r="AQ440" s="28">
        <f>AB440-'2020 Metered Customers'!AB440</f>
        <v>7</v>
      </c>
    </row>
    <row r="441" spans="1:43" ht="15.4" x14ac:dyDescent="0.45">
      <c r="A441" s="4">
        <v>1</v>
      </c>
      <c r="B441" s="85">
        <v>3141002</v>
      </c>
      <c r="C441" s="91">
        <v>0</v>
      </c>
      <c r="D441" s="50" t="s">
        <v>32</v>
      </c>
      <c r="E441" s="5" t="s">
        <v>32</v>
      </c>
      <c r="F441" s="5" t="s">
        <v>32</v>
      </c>
      <c r="G441" s="5" t="s">
        <v>32</v>
      </c>
      <c r="H441" s="5">
        <v>23150</v>
      </c>
      <c r="I441" s="5">
        <v>30860</v>
      </c>
      <c r="J441" s="5">
        <v>30430</v>
      </c>
      <c r="K441" s="5">
        <v>32300</v>
      </c>
      <c r="L441" s="52">
        <v>30610</v>
      </c>
      <c r="M441" s="5">
        <v>26370</v>
      </c>
      <c r="N441" s="5">
        <v>5480</v>
      </c>
      <c r="O441" s="7" t="s">
        <v>32</v>
      </c>
      <c r="Q441" s="65">
        <f t="shared" si="82"/>
        <v>45</v>
      </c>
      <c r="R441" s="36">
        <f t="shared" si="83"/>
        <v>45</v>
      </c>
      <c r="S441" s="36">
        <f t="shared" si="84"/>
        <v>45</v>
      </c>
      <c r="T441" s="36">
        <f t="shared" si="85"/>
        <v>45</v>
      </c>
      <c r="U441" s="36">
        <f t="shared" si="93"/>
        <v>149.17500000000001</v>
      </c>
      <c r="V441" s="36">
        <f t="shared" si="86"/>
        <v>303.46125109773413</v>
      </c>
      <c r="W441" s="36">
        <f t="shared" si="87"/>
        <v>299.16125109773412</v>
      </c>
      <c r="X441" s="36">
        <f t="shared" si="88"/>
        <v>317.86125109773411</v>
      </c>
      <c r="Y441" s="36">
        <f t="shared" si="89"/>
        <v>300.96125109773413</v>
      </c>
      <c r="Z441" s="36">
        <f t="shared" si="90"/>
        <v>258.5612510977341</v>
      </c>
      <c r="AA441" s="36">
        <f t="shared" si="91"/>
        <v>71.464107732839409</v>
      </c>
      <c r="AB441" s="66">
        <f t="shared" si="92"/>
        <v>45</v>
      </c>
      <c r="AC441" s="28">
        <f t="shared" si="94"/>
        <v>1925.6453632215103</v>
      </c>
      <c r="AF441" s="28">
        <f>Q441-'2020 Metered Customers'!Q441</f>
        <v>7</v>
      </c>
      <c r="AG441" s="28">
        <f>R441-'2020 Metered Customers'!R441</f>
        <v>7</v>
      </c>
      <c r="AH441" s="28">
        <f>S441-'2020 Metered Customers'!S441</f>
        <v>7</v>
      </c>
      <c r="AI441" s="28">
        <f>T441-'2020 Metered Customers'!T441</f>
        <v>7</v>
      </c>
      <c r="AJ441" s="28">
        <f>U441-'2020 Metered Customers'!U441</f>
        <v>60.245000000000005</v>
      </c>
      <c r="AK441" s="28">
        <f>V441-'2020 Metered Customers'!V441</f>
        <v>140.61145109773415</v>
      </c>
      <c r="AL441" s="28">
        <f>W441-'2020 Metered Customers'!W441</f>
        <v>139.50635109773413</v>
      </c>
      <c r="AM441" s="28">
        <f>X441-'2020 Metered Customers'!X441</f>
        <v>144.31225109773413</v>
      </c>
      <c r="AN441" s="28">
        <f>Y441-'2020 Metered Customers'!Y441</f>
        <v>139.96895109773413</v>
      </c>
      <c r="AO441" s="28">
        <f>Z441-'2020 Metered Customers'!Z441</f>
        <v>123.97025109773409</v>
      </c>
      <c r="AP441" s="28">
        <f>AA441-'2020 Metered Customers'!AA441</f>
        <v>21.408107732839404</v>
      </c>
      <c r="AQ441" s="28">
        <f>AB441-'2020 Metered Customers'!AB441</f>
        <v>7</v>
      </c>
    </row>
    <row r="442" spans="1:43" ht="15.4" x14ac:dyDescent="0.45">
      <c r="A442" s="4">
        <v>1</v>
      </c>
      <c r="B442" s="85">
        <v>3141003</v>
      </c>
      <c r="C442" s="91">
        <v>0</v>
      </c>
      <c r="D442" s="50" t="s">
        <v>32</v>
      </c>
      <c r="E442" s="5" t="s">
        <v>32</v>
      </c>
      <c r="F442" s="5" t="s">
        <v>32</v>
      </c>
      <c r="G442" s="5" t="s">
        <v>32</v>
      </c>
      <c r="H442" s="5">
        <v>14630</v>
      </c>
      <c r="I442" s="5">
        <v>2290</v>
      </c>
      <c r="J442" s="5">
        <v>3240</v>
      </c>
      <c r="K442" s="5">
        <v>3790</v>
      </c>
      <c r="L442" s="52">
        <v>10800</v>
      </c>
      <c r="M442" s="5">
        <v>5910</v>
      </c>
      <c r="N442" s="5">
        <v>7030</v>
      </c>
      <c r="O442" s="7" t="s">
        <v>32</v>
      </c>
      <c r="Q442" s="65">
        <f t="shared" si="82"/>
        <v>45</v>
      </c>
      <c r="R442" s="36">
        <f t="shared" si="83"/>
        <v>45</v>
      </c>
      <c r="S442" s="36">
        <f t="shared" si="84"/>
        <v>45</v>
      </c>
      <c r="T442" s="36">
        <f t="shared" si="85"/>
        <v>45</v>
      </c>
      <c r="U442" s="36">
        <f t="shared" si="93"/>
        <v>110.83500000000001</v>
      </c>
      <c r="V442" s="36">
        <f t="shared" si="86"/>
        <v>55.305</v>
      </c>
      <c r="W442" s="36">
        <f t="shared" si="87"/>
        <v>59.58</v>
      </c>
      <c r="X442" s="36">
        <f t="shared" si="88"/>
        <v>62.055</v>
      </c>
      <c r="Y442" s="36">
        <f t="shared" si="89"/>
        <v>115.39963510514292</v>
      </c>
      <c r="Z442" s="36">
        <f t="shared" si="90"/>
        <v>75.015287576841388</v>
      </c>
      <c r="AA442" s="36">
        <f t="shared" si="91"/>
        <v>84.264872286800028</v>
      </c>
      <c r="AB442" s="66">
        <f t="shared" si="92"/>
        <v>45</v>
      </c>
      <c r="AC442" s="28">
        <f t="shared" si="94"/>
        <v>787.45479496878431</v>
      </c>
      <c r="AF442" s="28">
        <f>Q442-'2020 Metered Customers'!Q442</f>
        <v>7</v>
      </c>
      <c r="AG442" s="28">
        <f>R442-'2020 Metered Customers'!R442</f>
        <v>7</v>
      </c>
      <c r="AH442" s="28">
        <f>S442-'2020 Metered Customers'!S442</f>
        <v>7</v>
      </c>
      <c r="AI442" s="28">
        <f>T442-'2020 Metered Customers'!T442</f>
        <v>7</v>
      </c>
      <c r="AJ442" s="28">
        <f>U442-'2020 Metered Customers'!U442</f>
        <v>40.649000000000001</v>
      </c>
      <c r="AK442" s="28">
        <f>V442-'2020 Metered Customers'!V442</f>
        <v>12.267000000000003</v>
      </c>
      <c r="AL442" s="28">
        <f>W442-'2020 Metered Customers'!W442</f>
        <v>14.451999999999998</v>
      </c>
      <c r="AM442" s="28">
        <f>X442-'2020 Metered Customers'!X442</f>
        <v>15.716999999999999</v>
      </c>
      <c r="AN442" s="28">
        <f>Y442-'2020 Metered Customers'!Y442</f>
        <v>47.75963510514292</v>
      </c>
      <c r="AO442" s="28">
        <f>Z442-'2020 Metered Customers'!Z442</f>
        <v>24.013287576841385</v>
      </c>
      <c r="AP442" s="28">
        <f>AA442-'2020 Metered Customers'!AA442</f>
        <v>30.798872286800027</v>
      </c>
      <c r="AQ442" s="28">
        <f>AB442-'2020 Metered Customers'!AB442</f>
        <v>7</v>
      </c>
    </row>
    <row r="443" spans="1:43" ht="15.4" x14ac:dyDescent="0.45">
      <c r="A443" s="4">
        <v>1</v>
      </c>
      <c r="B443" s="85">
        <v>3141004</v>
      </c>
      <c r="C443" s="91">
        <v>0</v>
      </c>
      <c r="D443" s="50" t="s">
        <v>32</v>
      </c>
      <c r="E443" s="5" t="s">
        <v>32</v>
      </c>
      <c r="F443" s="5" t="s">
        <v>32</v>
      </c>
      <c r="G443" s="5" t="s">
        <v>32</v>
      </c>
      <c r="H443" s="5">
        <v>18180</v>
      </c>
      <c r="I443" s="5">
        <v>7270</v>
      </c>
      <c r="J443" s="5">
        <v>26900</v>
      </c>
      <c r="K443" s="5">
        <v>31790</v>
      </c>
      <c r="L443" s="52">
        <v>29420</v>
      </c>
      <c r="M443" s="5">
        <v>32970</v>
      </c>
      <c r="N443" s="5">
        <v>8000</v>
      </c>
      <c r="O443" s="7" t="s">
        <v>32</v>
      </c>
      <c r="Q443" s="65">
        <f t="shared" si="82"/>
        <v>45</v>
      </c>
      <c r="R443" s="36">
        <f t="shared" si="83"/>
        <v>45</v>
      </c>
      <c r="S443" s="36">
        <f t="shared" si="84"/>
        <v>45</v>
      </c>
      <c r="T443" s="36">
        <f t="shared" si="85"/>
        <v>45</v>
      </c>
      <c r="U443" s="36">
        <f t="shared" si="93"/>
        <v>126.81</v>
      </c>
      <c r="V443" s="36">
        <f t="shared" si="86"/>
        <v>86.246926153219732</v>
      </c>
      <c r="W443" s="36">
        <f t="shared" si="87"/>
        <v>263.86125109773411</v>
      </c>
      <c r="X443" s="36">
        <f t="shared" si="88"/>
        <v>312.76125109773409</v>
      </c>
      <c r="Y443" s="36">
        <f t="shared" si="89"/>
        <v>289.0612510977341</v>
      </c>
      <c r="Z443" s="36">
        <f t="shared" si="90"/>
        <v>324.56125109773416</v>
      </c>
      <c r="AA443" s="36">
        <f t="shared" si="91"/>
        <v>92.275673330246335</v>
      </c>
      <c r="AB443" s="66">
        <f t="shared" si="92"/>
        <v>45</v>
      </c>
      <c r="AC443" s="28">
        <f t="shared" si="94"/>
        <v>1720.5776038744025</v>
      </c>
      <c r="AF443" s="28">
        <f>Q443-'2020 Metered Customers'!Q443</f>
        <v>7</v>
      </c>
      <c r="AG443" s="28">
        <f>R443-'2020 Metered Customers'!R443</f>
        <v>7</v>
      </c>
      <c r="AH443" s="28">
        <f>S443-'2020 Metered Customers'!S443</f>
        <v>7</v>
      </c>
      <c r="AI443" s="28">
        <f>T443-'2020 Metered Customers'!T443</f>
        <v>7</v>
      </c>
      <c r="AJ443" s="28">
        <f>U443-'2020 Metered Customers'!U443</f>
        <v>48.813999999999993</v>
      </c>
      <c r="AK443" s="28">
        <f>V443-'2020 Metered Customers'!V443</f>
        <v>32.252926153219732</v>
      </c>
      <c r="AL443" s="28">
        <f>W443-'2020 Metered Customers'!W443</f>
        <v>126.99125109773411</v>
      </c>
      <c r="AM443" s="28">
        <f>X443-'2020 Metered Customers'!X443</f>
        <v>143.00155109773408</v>
      </c>
      <c r="AN443" s="28">
        <f>Y443-'2020 Metered Customers'!Y443</f>
        <v>136.9106510977341</v>
      </c>
      <c r="AO443" s="28">
        <f>Z443-'2020 Metered Customers'!Z443</f>
        <v>146.03415109773417</v>
      </c>
      <c r="AP443" s="28">
        <f>AA443-'2020 Metered Customers'!AA443</f>
        <v>36.675673330246333</v>
      </c>
      <c r="AQ443" s="28">
        <f>AB443-'2020 Metered Customers'!AB443</f>
        <v>7</v>
      </c>
    </row>
    <row r="444" spans="1:43" ht="15.4" x14ac:dyDescent="0.45">
      <c r="A444" s="4">
        <v>1</v>
      </c>
      <c r="B444" s="85">
        <v>3141005</v>
      </c>
      <c r="C444" s="91">
        <v>0</v>
      </c>
      <c r="D444" s="50" t="s">
        <v>32</v>
      </c>
      <c r="E444" s="5" t="s">
        <v>32</v>
      </c>
      <c r="F444" s="5" t="s">
        <v>32</v>
      </c>
      <c r="G444" s="5" t="s">
        <v>32</v>
      </c>
      <c r="H444" s="5">
        <v>3230</v>
      </c>
      <c r="I444" s="5">
        <v>6520</v>
      </c>
      <c r="J444" s="5">
        <v>7840</v>
      </c>
      <c r="K444" s="5">
        <v>11950</v>
      </c>
      <c r="L444" s="52">
        <v>2300</v>
      </c>
      <c r="M444" s="5">
        <v>10600</v>
      </c>
      <c r="N444" s="5">
        <v>1810</v>
      </c>
      <c r="O444" s="7" t="s">
        <v>32</v>
      </c>
      <c r="Q444" s="65">
        <f t="shared" si="82"/>
        <v>45</v>
      </c>
      <c r="R444" s="36">
        <f t="shared" si="83"/>
        <v>45</v>
      </c>
      <c r="S444" s="36">
        <f t="shared" si="84"/>
        <v>45</v>
      </c>
      <c r="T444" s="36">
        <f t="shared" si="85"/>
        <v>45</v>
      </c>
      <c r="U444" s="36">
        <f t="shared" si="93"/>
        <v>59.534999999999997</v>
      </c>
      <c r="V444" s="36">
        <f t="shared" si="86"/>
        <v>80.053007820658138</v>
      </c>
      <c r="W444" s="36">
        <f t="shared" si="87"/>
        <v>90.954304085966527</v>
      </c>
      <c r="X444" s="36">
        <f t="shared" si="88"/>
        <v>124.89697654840401</v>
      </c>
      <c r="Y444" s="36">
        <f t="shared" si="89"/>
        <v>55.35</v>
      </c>
      <c r="Z444" s="36">
        <f t="shared" si="90"/>
        <v>113.74792354979316</v>
      </c>
      <c r="AA444" s="36">
        <f t="shared" si="91"/>
        <v>53.144999999999996</v>
      </c>
      <c r="AB444" s="66">
        <f t="shared" si="92"/>
        <v>45</v>
      </c>
      <c r="AC444" s="28">
        <f t="shared" si="94"/>
        <v>802.68221200482196</v>
      </c>
      <c r="AF444" s="28">
        <f>Q444-'2020 Metered Customers'!Q444</f>
        <v>7</v>
      </c>
      <c r="AG444" s="28">
        <f>R444-'2020 Metered Customers'!R444</f>
        <v>7</v>
      </c>
      <c r="AH444" s="28">
        <f>S444-'2020 Metered Customers'!S444</f>
        <v>7</v>
      </c>
      <c r="AI444" s="28">
        <f>T444-'2020 Metered Customers'!T444</f>
        <v>7</v>
      </c>
      <c r="AJ444" s="28">
        <f>U444-'2020 Metered Customers'!U444</f>
        <v>14.428999999999995</v>
      </c>
      <c r="AK444" s="28">
        <f>V444-'2020 Metered Customers'!V444</f>
        <v>27.709007820658137</v>
      </c>
      <c r="AL444" s="28">
        <f>W444-'2020 Metered Customers'!W444</f>
        <v>35.706304085966522</v>
      </c>
      <c r="AM444" s="28">
        <f>X444-'2020 Metered Customers'!X444</f>
        <v>52.311976548404004</v>
      </c>
      <c r="AN444" s="28">
        <f>Y444-'2020 Metered Customers'!Y444</f>
        <v>12.29</v>
      </c>
      <c r="AO444" s="28">
        <f>Z444-'2020 Metered Customers'!Z444</f>
        <v>46.967923549793156</v>
      </c>
      <c r="AP444" s="28">
        <f>AA444-'2020 Metered Customers'!AA444</f>
        <v>11.162999999999997</v>
      </c>
      <c r="AQ444" s="28">
        <f>AB444-'2020 Metered Customers'!AB444</f>
        <v>7</v>
      </c>
    </row>
    <row r="445" spans="1:43" ht="15.4" x14ac:dyDescent="0.45">
      <c r="A445" s="4">
        <v>1</v>
      </c>
      <c r="B445" s="85">
        <v>3141006</v>
      </c>
      <c r="C445" s="91">
        <v>0</v>
      </c>
      <c r="D445" s="50" t="s">
        <v>32</v>
      </c>
      <c r="E445" s="5" t="s">
        <v>32</v>
      </c>
      <c r="F445" s="5" t="s">
        <v>32</v>
      </c>
      <c r="G445" s="5" t="s">
        <v>32</v>
      </c>
      <c r="H445" s="5">
        <v>12650</v>
      </c>
      <c r="I445" s="5">
        <v>2710</v>
      </c>
      <c r="J445" s="5">
        <v>6480</v>
      </c>
      <c r="K445" s="5">
        <v>7470</v>
      </c>
      <c r="L445" s="52">
        <v>8880</v>
      </c>
      <c r="M445" s="5">
        <v>7560</v>
      </c>
      <c r="N445" s="5">
        <v>6440</v>
      </c>
      <c r="O445" s="7" t="s">
        <v>32</v>
      </c>
      <c r="Q445" s="65">
        <f t="shared" si="82"/>
        <v>45</v>
      </c>
      <c r="R445" s="36">
        <f t="shared" si="83"/>
        <v>45</v>
      </c>
      <c r="S445" s="36">
        <f t="shared" si="84"/>
        <v>45</v>
      </c>
      <c r="T445" s="36">
        <f t="shared" si="85"/>
        <v>45</v>
      </c>
      <c r="U445" s="36">
        <f t="shared" si="93"/>
        <v>101.92500000000001</v>
      </c>
      <c r="V445" s="36">
        <f t="shared" si="86"/>
        <v>57.195</v>
      </c>
      <c r="W445" s="36">
        <f t="shared" si="87"/>
        <v>79.722665509588197</v>
      </c>
      <c r="X445" s="36">
        <f t="shared" si="88"/>
        <v>87.898637708569481</v>
      </c>
      <c r="Y445" s="36">
        <f t="shared" si="89"/>
        <v>99.543204173785256</v>
      </c>
      <c r="Z445" s="36">
        <f t="shared" si="90"/>
        <v>88.641907908476867</v>
      </c>
      <c r="AA445" s="36">
        <f t="shared" si="91"/>
        <v>79.392323198518241</v>
      </c>
      <c r="AB445" s="66">
        <f t="shared" si="92"/>
        <v>45</v>
      </c>
      <c r="AC445" s="28">
        <f t="shared" si="94"/>
        <v>819.31873849893816</v>
      </c>
      <c r="AF445" s="28">
        <f>Q445-'2020 Metered Customers'!Q445</f>
        <v>7</v>
      </c>
      <c r="AG445" s="28">
        <f>R445-'2020 Metered Customers'!R445</f>
        <v>7</v>
      </c>
      <c r="AH445" s="28">
        <f>S445-'2020 Metered Customers'!S445</f>
        <v>7</v>
      </c>
      <c r="AI445" s="28">
        <f>T445-'2020 Metered Customers'!T445</f>
        <v>7</v>
      </c>
      <c r="AJ445" s="28">
        <f>U445-'2020 Metered Customers'!U445</f>
        <v>36.095000000000013</v>
      </c>
      <c r="AK445" s="28">
        <f>V445-'2020 Metered Customers'!V445</f>
        <v>13.232999999999997</v>
      </c>
      <c r="AL445" s="28">
        <f>W445-'2020 Metered Customers'!W445</f>
        <v>27.466665509588196</v>
      </c>
      <c r="AM445" s="28">
        <f>X445-'2020 Metered Customers'!X445</f>
        <v>33.464637708569484</v>
      </c>
      <c r="AN445" s="28">
        <f>Y445-'2020 Metered Customers'!Y445</f>
        <v>40.159204173785255</v>
      </c>
      <c r="AO445" s="28">
        <f>Z445-'2020 Metered Customers'!Z445</f>
        <v>34.009907908476862</v>
      </c>
      <c r="AP445" s="28">
        <f>AA445-'2020 Metered Customers'!AA445</f>
        <v>27.224323198518235</v>
      </c>
      <c r="AQ445" s="28">
        <f>AB445-'2020 Metered Customers'!AB445</f>
        <v>7</v>
      </c>
    </row>
    <row r="446" spans="1:43" ht="15.4" x14ac:dyDescent="0.45">
      <c r="A446" s="4">
        <v>1</v>
      </c>
      <c r="B446" s="85">
        <v>3141007</v>
      </c>
      <c r="C446" s="91">
        <v>0</v>
      </c>
      <c r="D446" s="50" t="s">
        <v>32</v>
      </c>
      <c r="E446" s="5" t="s">
        <v>32</v>
      </c>
      <c r="F446" s="5" t="s">
        <v>32</v>
      </c>
      <c r="G446" s="5" t="s">
        <v>32</v>
      </c>
      <c r="H446" s="5">
        <v>32690</v>
      </c>
      <c r="I446" s="5">
        <v>7410</v>
      </c>
      <c r="J446" s="5">
        <v>10630</v>
      </c>
      <c r="K446" s="5">
        <v>7460</v>
      </c>
      <c r="L446" s="52">
        <v>7130</v>
      </c>
      <c r="M446" s="5">
        <v>6420</v>
      </c>
      <c r="N446" s="5">
        <v>7670</v>
      </c>
      <c r="O446" s="7" t="s">
        <v>32</v>
      </c>
      <c r="Q446" s="65">
        <f t="shared" si="82"/>
        <v>45</v>
      </c>
      <c r="R446" s="36">
        <f t="shared" si="83"/>
        <v>45</v>
      </c>
      <c r="S446" s="36">
        <f t="shared" si="84"/>
        <v>45</v>
      </c>
      <c r="T446" s="36">
        <f t="shared" si="85"/>
        <v>45</v>
      </c>
      <c r="U446" s="36">
        <f t="shared" si="93"/>
        <v>221.0083093031981</v>
      </c>
      <c r="V446" s="36">
        <f t="shared" si="86"/>
        <v>87.403124241964562</v>
      </c>
      <c r="W446" s="36">
        <f t="shared" si="87"/>
        <v>113.99568028309562</v>
      </c>
      <c r="X446" s="36">
        <f t="shared" si="88"/>
        <v>87.816052130801992</v>
      </c>
      <c r="Y446" s="36">
        <f t="shared" si="89"/>
        <v>85.090728064474902</v>
      </c>
      <c r="Z446" s="36">
        <f t="shared" si="90"/>
        <v>79.227152042983263</v>
      </c>
      <c r="AA446" s="36">
        <f t="shared" si="91"/>
        <v>89.55034926391923</v>
      </c>
      <c r="AB446" s="66">
        <f t="shared" si="92"/>
        <v>45</v>
      </c>
      <c r="AC446" s="28">
        <f t="shared" si="94"/>
        <v>989.09139533043754</v>
      </c>
      <c r="AF446" s="28">
        <f>Q446-'2020 Metered Customers'!Q446</f>
        <v>7</v>
      </c>
      <c r="AG446" s="28">
        <f>R446-'2020 Metered Customers'!R446</f>
        <v>7</v>
      </c>
      <c r="AH446" s="28">
        <f>S446-'2020 Metered Customers'!S446</f>
        <v>7</v>
      </c>
      <c r="AI446" s="28">
        <f>T446-'2020 Metered Customers'!T446</f>
        <v>7</v>
      </c>
      <c r="AJ446" s="28">
        <f>U446-'2020 Metered Customers'!U446</f>
        <v>111.0903093031981</v>
      </c>
      <c r="AK446" s="28">
        <f>V446-'2020 Metered Customers'!V446</f>
        <v>33.101124241964555</v>
      </c>
      <c r="AL446" s="28">
        <f>W446-'2020 Metered Customers'!W446</f>
        <v>47.086680283095617</v>
      </c>
      <c r="AM446" s="28">
        <f>X446-'2020 Metered Customers'!X446</f>
        <v>33.404052130801986</v>
      </c>
      <c r="AN446" s="28">
        <f>Y446-'2020 Metered Customers'!Y446</f>
        <v>31.404728064474902</v>
      </c>
      <c r="AO446" s="28">
        <f>Z446-'2020 Metered Customers'!Z446</f>
        <v>27.103152042983261</v>
      </c>
      <c r="AP446" s="28">
        <f>AA446-'2020 Metered Customers'!AA446</f>
        <v>34.676349263919228</v>
      </c>
      <c r="AQ446" s="28">
        <f>AB446-'2020 Metered Customers'!AB446</f>
        <v>7</v>
      </c>
    </row>
    <row r="447" spans="1:43" ht="15.4" x14ac:dyDescent="0.45">
      <c r="A447" s="4">
        <v>1</v>
      </c>
      <c r="B447" s="85">
        <v>4141008</v>
      </c>
      <c r="C447" s="91">
        <v>0</v>
      </c>
      <c r="D447" s="50" t="s">
        <v>32</v>
      </c>
      <c r="E447" s="5" t="s">
        <v>32</v>
      </c>
      <c r="F447" s="5" t="s">
        <v>32</v>
      </c>
      <c r="G447" s="5" t="s">
        <v>32</v>
      </c>
      <c r="H447" s="5">
        <v>18390</v>
      </c>
      <c r="I447" s="5">
        <v>13860</v>
      </c>
      <c r="J447" s="5">
        <v>16020</v>
      </c>
      <c r="K447" s="5">
        <v>14400</v>
      </c>
      <c r="L447" s="52">
        <v>18140</v>
      </c>
      <c r="M447" s="5">
        <v>18080</v>
      </c>
      <c r="N447" s="5">
        <v>4120</v>
      </c>
      <c r="O447" s="7" t="s">
        <v>32</v>
      </c>
      <c r="Q447" s="65">
        <f t="shared" si="82"/>
        <v>45</v>
      </c>
      <c r="R447" s="36">
        <f t="shared" si="83"/>
        <v>45</v>
      </c>
      <c r="S447" s="36">
        <f t="shared" si="84"/>
        <v>45</v>
      </c>
      <c r="T447" s="36">
        <f t="shared" si="85"/>
        <v>45</v>
      </c>
      <c r="U447" s="36">
        <f t="shared" si="93"/>
        <v>127.755</v>
      </c>
      <c r="V447" s="36">
        <f t="shared" si="86"/>
        <v>140.67082190199417</v>
      </c>
      <c r="W447" s="36">
        <f t="shared" si="87"/>
        <v>158.50930669977154</v>
      </c>
      <c r="X447" s="36">
        <f t="shared" si="88"/>
        <v>145.13044310143852</v>
      </c>
      <c r="Y447" s="36">
        <f t="shared" si="89"/>
        <v>176.26125109773412</v>
      </c>
      <c r="Z447" s="36">
        <f t="shared" si="90"/>
        <v>175.66125109773412</v>
      </c>
      <c r="AA447" s="36">
        <f t="shared" si="91"/>
        <v>63.54</v>
      </c>
      <c r="AB447" s="66">
        <f t="shared" si="92"/>
        <v>45</v>
      </c>
      <c r="AC447" s="28">
        <f t="shared" si="94"/>
        <v>1212.5280738986723</v>
      </c>
      <c r="AF447" s="28">
        <f>Q447-'2020 Metered Customers'!Q447</f>
        <v>7</v>
      </c>
      <c r="AG447" s="28">
        <f>R447-'2020 Metered Customers'!R447</f>
        <v>7</v>
      </c>
      <c r="AH447" s="28">
        <f>S447-'2020 Metered Customers'!S447</f>
        <v>7</v>
      </c>
      <c r="AI447" s="28">
        <f>T447-'2020 Metered Customers'!T447</f>
        <v>7</v>
      </c>
      <c r="AJ447" s="28">
        <f>U447-'2020 Metered Customers'!U447</f>
        <v>49.296999999999997</v>
      </c>
      <c r="AK447" s="28">
        <f>V447-'2020 Metered Customers'!V447</f>
        <v>59.872821901994172</v>
      </c>
      <c r="AL447" s="28">
        <f>W447-'2020 Metered Customers'!W447</f>
        <v>68.423306699771544</v>
      </c>
      <c r="AM447" s="28">
        <f>X447-'2020 Metered Customers'!X447</f>
        <v>62.010443101438511</v>
      </c>
      <c r="AN447" s="28">
        <f>Y447-'2020 Metered Customers'!Y447</f>
        <v>77.059251097734119</v>
      </c>
      <c r="AO447" s="28">
        <f>Z447-'2020 Metered Customers'!Z447</f>
        <v>76.71725109773412</v>
      </c>
      <c r="AP447" s="28">
        <f>AA447-'2020 Metered Customers'!AA447</f>
        <v>16.475999999999999</v>
      </c>
      <c r="AQ447" s="28">
        <f>AB447-'2020 Metered Customers'!AB447</f>
        <v>7</v>
      </c>
    </row>
    <row r="448" spans="1:43" ht="15.4" x14ac:dyDescent="0.45">
      <c r="A448" s="4">
        <v>1</v>
      </c>
      <c r="B448" s="85">
        <v>4141009</v>
      </c>
      <c r="C448" s="91">
        <v>0</v>
      </c>
      <c r="D448" s="50" t="s">
        <v>32</v>
      </c>
      <c r="E448" s="5" t="s">
        <v>32</v>
      </c>
      <c r="F448" s="5" t="s">
        <v>32</v>
      </c>
      <c r="G448" s="5" t="s">
        <v>32</v>
      </c>
      <c r="H448" s="5">
        <v>1380</v>
      </c>
      <c r="I448" s="5">
        <v>15430</v>
      </c>
      <c r="J448" s="5">
        <v>19290</v>
      </c>
      <c r="K448" s="5">
        <v>19000</v>
      </c>
      <c r="L448" s="52">
        <v>88850</v>
      </c>
      <c r="M448" s="5">
        <v>51270</v>
      </c>
      <c r="N448" s="5">
        <v>790</v>
      </c>
      <c r="O448" s="7" t="s">
        <v>32</v>
      </c>
      <c r="Q448" s="65">
        <f t="shared" si="82"/>
        <v>45</v>
      </c>
      <c r="R448" s="36">
        <f t="shared" si="83"/>
        <v>45</v>
      </c>
      <c r="S448" s="36">
        <f t="shared" si="84"/>
        <v>45</v>
      </c>
      <c r="T448" s="36">
        <f t="shared" si="85"/>
        <v>45</v>
      </c>
      <c r="U448" s="36">
        <f t="shared" si="93"/>
        <v>51.21</v>
      </c>
      <c r="V448" s="36">
        <f t="shared" si="86"/>
        <v>153.63675761148977</v>
      </c>
      <c r="W448" s="36">
        <f t="shared" si="87"/>
        <v>187.76125109773412</v>
      </c>
      <c r="X448" s="36">
        <f t="shared" si="88"/>
        <v>184.86125109773411</v>
      </c>
      <c r="Y448" s="36">
        <f t="shared" si="89"/>
        <v>883.36125109773411</v>
      </c>
      <c r="Z448" s="36">
        <f t="shared" si="90"/>
        <v>507.56125109773416</v>
      </c>
      <c r="AA448" s="36">
        <f t="shared" si="91"/>
        <v>48.555</v>
      </c>
      <c r="AB448" s="66">
        <f t="shared" si="92"/>
        <v>45</v>
      </c>
      <c r="AC448" s="28">
        <f t="shared" si="94"/>
        <v>2241.9467620024261</v>
      </c>
      <c r="AF448" s="28">
        <f>Q448-'2020 Metered Customers'!Q448</f>
        <v>7</v>
      </c>
      <c r="AG448" s="28">
        <f>R448-'2020 Metered Customers'!R448</f>
        <v>7</v>
      </c>
      <c r="AH448" s="28">
        <f>S448-'2020 Metered Customers'!S448</f>
        <v>7</v>
      </c>
      <c r="AI448" s="28">
        <f>T448-'2020 Metered Customers'!T448</f>
        <v>7</v>
      </c>
      <c r="AJ448" s="28">
        <f>U448-'2020 Metered Customers'!U448</f>
        <v>10.173999999999999</v>
      </c>
      <c r="AK448" s="28">
        <f>V448-'2020 Metered Customers'!V448</f>
        <v>66.087757611489764</v>
      </c>
      <c r="AL448" s="28">
        <f>W448-'2020 Metered Customers'!W448</f>
        <v>83.614251097734126</v>
      </c>
      <c r="AM448" s="28">
        <f>X448-'2020 Metered Customers'!X448</f>
        <v>81.961251097734106</v>
      </c>
      <c r="AN448" s="28">
        <f>Y448-'2020 Metered Customers'!Y448</f>
        <v>289.64575109773409</v>
      </c>
      <c r="AO448" s="28">
        <f>Z448-'2020 Metered Customers'!Z448</f>
        <v>193.0651510977342</v>
      </c>
      <c r="AP448" s="28">
        <f>AA448-'2020 Metered Customers'!AA448</f>
        <v>8.8170000000000002</v>
      </c>
      <c r="AQ448" s="28">
        <f>AB448-'2020 Metered Customers'!AB448</f>
        <v>7</v>
      </c>
    </row>
    <row r="449" spans="1:43" ht="15.4" x14ac:dyDescent="0.45">
      <c r="A449" s="4">
        <v>1</v>
      </c>
      <c r="B449" s="85">
        <v>4141011</v>
      </c>
      <c r="C449" s="91">
        <v>0</v>
      </c>
      <c r="D449" s="50" t="s">
        <v>32</v>
      </c>
      <c r="E449" s="5" t="s">
        <v>32</v>
      </c>
      <c r="F449" s="5" t="s">
        <v>32</v>
      </c>
      <c r="G449" s="5">
        <v>22510</v>
      </c>
      <c r="H449" s="5">
        <v>110</v>
      </c>
      <c r="I449" s="5">
        <v>300</v>
      </c>
      <c r="J449" s="5">
        <v>1500</v>
      </c>
      <c r="K449" s="5">
        <v>2590</v>
      </c>
      <c r="L449" s="52">
        <v>3950</v>
      </c>
      <c r="M449" s="5">
        <v>2830</v>
      </c>
      <c r="N449" s="5">
        <v>2450</v>
      </c>
      <c r="O449" s="7" t="s">
        <v>32</v>
      </c>
      <c r="Q449" s="65">
        <f t="shared" si="82"/>
        <v>45</v>
      </c>
      <c r="R449" s="36">
        <f t="shared" si="83"/>
        <v>45</v>
      </c>
      <c r="S449" s="36">
        <f t="shared" si="84"/>
        <v>45</v>
      </c>
      <c r="T449" s="36">
        <f t="shared" si="85"/>
        <v>219.96125109773411</v>
      </c>
      <c r="U449" s="36">
        <f t="shared" si="93"/>
        <v>45.494999999999997</v>
      </c>
      <c r="V449" s="36">
        <f t="shared" si="86"/>
        <v>46.35</v>
      </c>
      <c r="W449" s="36">
        <f t="shared" si="87"/>
        <v>51.75</v>
      </c>
      <c r="X449" s="36">
        <f t="shared" si="88"/>
        <v>56.655000000000001</v>
      </c>
      <c r="Y449" s="36">
        <f t="shared" si="89"/>
        <v>62.775000000000006</v>
      </c>
      <c r="Z449" s="36">
        <f t="shared" si="90"/>
        <v>57.734999999999999</v>
      </c>
      <c r="AA449" s="36">
        <f t="shared" si="91"/>
        <v>56.024999999999999</v>
      </c>
      <c r="AB449" s="66">
        <f t="shared" si="92"/>
        <v>45</v>
      </c>
      <c r="AC449" s="28">
        <f t="shared" si="94"/>
        <v>776.7462510977341</v>
      </c>
      <c r="AF449" s="28">
        <f>Q449-'2020 Metered Customers'!Q449</f>
        <v>7</v>
      </c>
      <c r="AG449" s="28">
        <f>R449-'2020 Metered Customers'!R449</f>
        <v>7</v>
      </c>
      <c r="AH449" s="28">
        <f>S449-'2020 Metered Customers'!S449</f>
        <v>7</v>
      </c>
      <c r="AI449" s="28">
        <f>T449-'2020 Metered Customers'!T449</f>
        <v>101.96825109773411</v>
      </c>
      <c r="AJ449" s="28">
        <f>U449-'2020 Metered Customers'!U449</f>
        <v>7.2530000000000001</v>
      </c>
      <c r="AK449" s="28">
        <f>V449-'2020 Metered Customers'!V449</f>
        <v>7.6900000000000048</v>
      </c>
      <c r="AL449" s="28">
        <f>W449-'2020 Metered Customers'!W449</f>
        <v>10.450000000000003</v>
      </c>
      <c r="AM449" s="28">
        <f>X449-'2020 Metered Customers'!X449</f>
        <v>12.957000000000001</v>
      </c>
      <c r="AN449" s="28">
        <f>Y449-'2020 Metered Customers'!Y449</f>
        <v>16.085000000000008</v>
      </c>
      <c r="AO449" s="28">
        <f>Z449-'2020 Metered Customers'!Z449</f>
        <v>13.509</v>
      </c>
      <c r="AP449" s="28">
        <f>AA449-'2020 Metered Customers'!AA449</f>
        <v>12.634999999999998</v>
      </c>
      <c r="AQ449" s="28">
        <f>AB449-'2020 Metered Customers'!AB449</f>
        <v>7</v>
      </c>
    </row>
    <row r="450" spans="1:43" ht="15.4" x14ac:dyDescent="0.45">
      <c r="A450" s="4">
        <v>1</v>
      </c>
      <c r="B450" s="85">
        <v>4141012</v>
      </c>
      <c r="C450" s="91">
        <v>0</v>
      </c>
      <c r="D450" s="50" t="s">
        <v>32</v>
      </c>
      <c r="E450" s="5" t="s">
        <v>32</v>
      </c>
      <c r="F450" s="5" t="s">
        <v>32</v>
      </c>
      <c r="G450" s="5" t="s">
        <v>32</v>
      </c>
      <c r="H450" s="5">
        <v>3000</v>
      </c>
      <c r="I450" s="5">
        <v>2000</v>
      </c>
      <c r="J450" s="5">
        <v>1640</v>
      </c>
      <c r="K450" s="5">
        <v>2540</v>
      </c>
      <c r="L450" s="52">
        <v>8270</v>
      </c>
      <c r="M450" s="5">
        <v>11970</v>
      </c>
      <c r="N450" s="5">
        <v>3090</v>
      </c>
      <c r="O450" s="7" t="s">
        <v>32</v>
      </c>
      <c r="Q450" s="65">
        <f t="shared" si="82"/>
        <v>45</v>
      </c>
      <c r="R450" s="36">
        <f t="shared" si="83"/>
        <v>45</v>
      </c>
      <c r="S450" s="36">
        <f t="shared" si="84"/>
        <v>45</v>
      </c>
      <c r="T450" s="36">
        <f t="shared" si="85"/>
        <v>45</v>
      </c>
      <c r="U450" s="36">
        <f t="shared" si="93"/>
        <v>58.5</v>
      </c>
      <c r="V450" s="36">
        <f t="shared" si="86"/>
        <v>54</v>
      </c>
      <c r="W450" s="36">
        <f t="shared" si="87"/>
        <v>52.38</v>
      </c>
      <c r="X450" s="36">
        <f t="shared" si="88"/>
        <v>56.43</v>
      </c>
      <c r="Y450" s="36">
        <f t="shared" si="89"/>
        <v>94.505483929968506</v>
      </c>
      <c r="Z450" s="36">
        <f t="shared" si="90"/>
        <v>125.06214770393899</v>
      </c>
      <c r="AA450" s="36">
        <f t="shared" si="91"/>
        <v>58.905000000000001</v>
      </c>
      <c r="AB450" s="66">
        <f t="shared" si="92"/>
        <v>45</v>
      </c>
      <c r="AC450" s="28">
        <f t="shared" si="94"/>
        <v>724.7826316339075</v>
      </c>
      <c r="AF450" s="28">
        <f>Q450-'2020 Metered Customers'!Q450</f>
        <v>7</v>
      </c>
      <c r="AG450" s="28">
        <f>R450-'2020 Metered Customers'!R450</f>
        <v>7</v>
      </c>
      <c r="AH450" s="28">
        <f>S450-'2020 Metered Customers'!S450</f>
        <v>7</v>
      </c>
      <c r="AI450" s="28">
        <f>T450-'2020 Metered Customers'!T450</f>
        <v>7</v>
      </c>
      <c r="AJ450" s="28">
        <f>U450-'2020 Metered Customers'!U450</f>
        <v>13.899999999999999</v>
      </c>
      <c r="AK450" s="28">
        <f>V450-'2020 Metered Customers'!V450</f>
        <v>11.600000000000001</v>
      </c>
      <c r="AL450" s="28">
        <f>W450-'2020 Metered Customers'!W450</f>
        <v>10.772000000000006</v>
      </c>
      <c r="AM450" s="28">
        <f>X450-'2020 Metered Customers'!X450</f>
        <v>12.841999999999999</v>
      </c>
      <c r="AN450" s="28">
        <f>Y450-'2020 Metered Customers'!Y450</f>
        <v>37.744483929968503</v>
      </c>
      <c r="AO450" s="28">
        <f>Z450-'2020 Metered Customers'!Z450</f>
        <v>52.391147703938984</v>
      </c>
      <c r="AP450" s="28">
        <f>AA450-'2020 Metered Customers'!AA450</f>
        <v>14.106999999999999</v>
      </c>
      <c r="AQ450" s="28">
        <f>AB450-'2020 Metered Customers'!AB450</f>
        <v>7</v>
      </c>
    </row>
    <row r="451" spans="1:43" ht="15.4" x14ac:dyDescent="0.45">
      <c r="A451" s="4">
        <v>1</v>
      </c>
      <c r="B451" s="85">
        <v>4141014</v>
      </c>
      <c r="C451" s="91">
        <v>0</v>
      </c>
      <c r="D451" s="50" t="s">
        <v>32</v>
      </c>
      <c r="E451" s="5" t="s">
        <v>32</v>
      </c>
      <c r="F451" s="5" t="s">
        <v>32</v>
      </c>
      <c r="G451" s="5" t="s">
        <v>32</v>
      </c>
      <c r="H451" s="5">
        <v>8320</v>
      </c>
      <c r="I451" s="5">
        <v>13420</v>
      </c>
      <c r="J451" s="5">
        <v>3770</v>
      </c>
      <c r="K451" s="5">
        <v>4710</v>
      </c>
      <c r="L451" s="52">
        <v>4510</v>
      </c>
      <c r="M451" s="5">
        <v>4060</v>
      </c>
      <c r="N451" s="5">
        <v>3220</v>
      </c>
      <c r="O451" s="7" t="s">
        <v>32</v>
      </c>
      <c r="Q451" s="65">
        <f t="shared" si="82"/>
        <v>45</v>
      </c>
      <c r="R451" s="36">
        <f t="shared" si="83"/>
        <v>45</v>
      </c>
      <c r="S451" s="36">
        <f t="shared" si="84"/>
        <v>45</v>
      </c>
      <c r="T451" s="36">
        <f t="shared" si="85"/>
        <v>45</v>
      </c>
      <c r="U451" s="36">
        <f t="shared" si="93"/>
        <v>82.44</v>
      </c>
      <c r="V451" s="36">
        <f t="shared" si="86"/>
        <v>137.03705648022472</v>
      </c>
      <c r="W451" s="36">
        <f t="shared" si="87"/>
        <v>61.965000000000003</v>
      </c>
      <c r="X451" s="36">
        <f t="shared" si="88"/>
        <v>66.194999999999993</v>
      </c>
      <c r="Y451" s="36">
        <f t="shared" si="89"/>
        <v>65.295000000000002</v>
      </c>
      <c r="Z451" s="36">
        <f t="shared" si="90"/>
        <v>63.269999999999996</v>
      </c>
      <c r="AA451" s="36">
        <f t="shared" si="91"/>
        <v>59.49</v>
      </c>
      <c r="AB451" s="66">
        <f t="shared" si="92"/>
        <v>45</v>
      </c>
      <c r="AC451" s="28">
        <f t="shared" si="94"/>
        <v>760.69205648022478</v>
      </c>
      <c r="AF451" s="28">
        <f>Q451-'2020 Metered Customers'!Q451</f>
        <v>7</v>
      </c>
      <c r="AG451" s="28">
        <f>R451-'2020 Metered Customers'!R451</f>
        <v>7</v>
      </c>
      <c r="AH451" s="28">
        <f>S451-'2020 Metered Customers'!S451</f>
        <v>7</v>
      </c>
      <c r="AI451" s="28">
        <f>T451-'2020 Metered Customers'!T451</f>
        <v>7</v>
      </c>
      <c r="AJ451" s="28">
        <f>U451-'2020 Metered Customers'!U451</f>
        <v>26.135999999999996</v>
      </c>
      <c r="AK451" s="28">
        <f>V451-'2020 Metered Customers'!V451</f>
        <v>58.131056480224714</v>
      </c>
      <c r="AL451" s="28">
        <f>W451-'2020 Metered Customers'!W451</f>
        <v>15.671000000000006</v>
      </c>
      <c r="AM451" s="28">
        <f>X451-'2020 Metered Customers'!X451</f>
        <v>17.832999999999991</v>
      </c>
      <c r="AN451" s="28">
        <f>Y451-'2020 Metered Customers'!Y451</f>
        <v>17.373000000000005</v>
      </c>
      <c r="AO451" s="28">
        <f>Z451-'2020 Metered Customers'!Z451</f>
        <v>16.337999999999994</v>
      </c>
      <c r="AP451" s="28">
        <f>AA451-'2020 Metered Customers'!AA451</f>
        <v>14.405999999999999</v>
      </c>
      <c r="AQ451" s="28">
        <f>AB451-'2020 Metered Customers'!AB451</f>
        <v>7</v>
      </c>
    </row>
    <row r="452" spans="1:43" ht="15.4" x14ac:dyDescent="0.45">
      <c r="A452" s="4">
        <v>1</v>
      </c>
      <c r="B452" s="85">
        <v>4141015</v>
      </c>
      <c r="C452" s="91">
        <v>0</v>
      </c>
      <c r="D452" s="50" t="s">
        <v>32</v>
      </c>
      <c r="E452" s="5" t="s">
        <v>32</v>
      </c>
      <c r="F452" s="5" t="s">
        <v>32</v>
      </c>
      <c r="G452" s="5" t="s">
        <v>32</v>
      </c>
      <c r="H452" s="5">
        <v>27340</v>
      </c>
      <c r="I452" s="5">
        <v>4270</v>
      </c>
      <c r="J452" s="5">
        <v>7030</v>
      </c>
      <c r="K452" s="5">
        <v>10490</v>
      </c>
      <c r="L452" s="52">
        <v>8950</v>
      </c>
      <c r="M452" s="5">
        <v>9170</v>
      </c>
      <c r="N452" s="5">
        <v>3130</v>
      </c>
      <c r="O452" s="7" t="s">
        <v>32</v>
      </c>
      <c r="Q452" s="65">
        <f t="shared" si="82"/>
        <v>45</v>
      </c>
      <c r="R452" s="36">
        <f t="shared" si="83"/>
        <v>45</v>
      </c>
      <c r="S452" s="36">
        <f t="shared" si="84"/>
        <v>45</v>
      </c>
      <c r="T452" s="36">
        <f t="shared" si="85"/>
        <v>45</v>
      </c>
      <c r="U452" s="36">
        <f t="shared" si="93"/>
        <v>176.82502519759214</v>
      </c>
      <c r="V452" s="36">
        <f t="shared" si="86"/>
        <v>64.215000000000003</v>
      </c>
      <c r="W452" s="36">
        <f t="shared" si="87"/>
        <v>84.264872286800028</v>
      </c>
      <c r="X452" s="36">
        <f t="shared" si="88"/>
        <v>112.83948219435081</v>
      </c>
      <c r="Y452" s="36">
        <f t="shared" si="89"/>
        <v>100.12130321815768</v>
      </c>
      <c r="Z452" s="36">
        <f t="shared" si="90"/>
        <v>101.9381859290424</v>
      </c>
      <c r="AA452" s="36">
        <f t="shared" si="91"/>
        <v>59.085000000000001</v>
      </c>
      <c r="AB452" s="66">
        <f t="shared" si="92"/>
        <v>45</v>
      </c>
      <c r="AC452" s="28">
        <f t="shared" si="94"/>
        <v>924.28886882594315</v>
      </c>
      <c r="AF452" s="28">
        <f>Q452-'2020 Metered Customers'!Q452</f>
        <v>7</v>
      </c>
      <c r="AG452" s="28">
        <f>R452-'2020 Metered Customers'!R452</f>
        <v>7</v>
      </c>
      <c r="AH452" s="28">
        <f>S452-'2020 Metered Customers'!S452</f>
        <v>7</v>
      </c>
      <c r="AI452" s="28">
        <f>T452-'2020 Metered Customers'!T452</f>
        <v>7</v>
      </c>
      <c r="AJ452" s="28">
        <f>U452-'2020 Metered Customers'!U452</f>
        <v>78.677025197592144</v>
      </c>
      <c r="AK452" s="28">
        <f>V452-'2020 Metered Customers'!V452</f>
        <v>16.821000000000005</v>
      </c>
      <c r="AL452" s="28">
        <f>W452-'2020 Metered Customers'!W452</f>
        <v>30.798872286800027</v>
      </c>
      <c r="AM452" s="28">
        <f>X452-'2020 Metered Customers'!X452</f>
        <v>46.532482194350806</v>
      </c>
      <c r="AN452" s="28">
        <f>Y452-'2020 Metered Customers'!Y452</f>
        <v>40.436303218157676</v>
      </c>
      <c r="AO452" s="28">
        <f>Z452-'2020 Metered Customers'!Z452</f>
        <v>41.307185929042404</v>
      </c>
      <c r="AP452" s="28">
        <f>AA452-'2020 Metered Customers'!AA452</f>
        <v>14.198999999999998</v>
      </c>
      <c r="AQ452" s="28">
        <f>AB452-'2020 Metered Customers'!AB452</f>
        <v>7</v>
      </c>
    </row>
    <row r="453" spans="1:43" ht="15.4" x14ac:dyDescent="0.45">
      <c r="A453" s="4">
        <v>1</v>
      </c>
      <c r="B453" s="85">
        <v>4141016</v>
      </c>
      <c r="C453" s="91">
        <v>0</v>
      </c>
      <c r="D453" s="50" t="s">
        <v>32</v>
      </c>
      <c r="E453" s="5" t="s">
        <v>32</v>
      </c>
      <c r="F453" s="5" t="s">
        <v>32</v>
      </c>
      <c r="G453" s="5" t="s">
        <v>32</v>
      </c>
      <c r="H453" s="5">
        <v>3510</v>
      </c>
      <c r="I453" s="5">
        <v>1550</v>
      </c>
      <c r="J453" s="5">
        <v>2780</v>
      </c>
      <c r="K453" s="5">
        <v>25210</v>
      </c>
      <c r="L453" s="52">
        <v>30350</v>
      </c>
      <c r="M453" s="5">
        <v>4390</v>
      </c>
      <c r="N453" s="5">
        <v>1020</v>
      </c>
      <c r="O453" s="7" t="s">
        <v>32</v>
      </c>
      <c r="Q453" s="65">
        <f t="shared" si="82"/>
        <v>45</v>
      </c>
      <c r="R453" s="36">
        <f t="shared" si="83"/>
        <v>45</v>
      </c>
      <c r="S453" s="36">
        <f t="shared" si="84"/>
        <v>45</v>
      </c>
      <c r="T453" s="36">
        <f t="shared" si="85"/>
        <v>45</v>
      </c>
      <c r="U453" s="36">
        <f t="shared" si="93"/>
        <v>60.795000000000002</v>
      </c>
      <c r="V453" s="36">
        <f t="shared" si="86"/>
        <v>51.975000000000001</v>
      </c>
      <c r="W453" s="36">
        <f t="shared" si="87"/>
        <v>57.51</v>
      </c>
      <c r="X453" s="36">
        <f t="shared" si="88"/>
        <v>246.96125109773411</v>
      </c>
      <c r="Y453" s="36">
        <f t="shared" si="89"/>
        <v>298.36125109773411</v>
      </c>
      <c r="Z453" s="36">
        <f t="shared" si="90"/>
        <v>64.754999999999995</v>
      </c>
      <c r="AA453" s="36">
        <f t="shared" si="91"/>
        <v>49.59</v>
      </c>
      <c r="AB453" s="66">
        <f t="shared" si="92"/>
        <v>45</v>
      </c>
      <c r="AC453" s="28">
        <f t="shared" si="94"/>
        <v>1054.9475021954681</v>
      </c>
      <c r="AF453" s="28">
        <f>Q453-'2020 Metered Customers'!Q453</f>
        <v>7</v>
      </c>
      <c r="AG453" s="28">
        <f>R453-'2020 Metered Customers'!R453</f>
        <v>7</v>
      </c>
      <c r="AH453" s="28">
        <f>S453-'2020 Metered Customers'!S453</f>
        <v>7</v>
      </c>
      <c r="AI453" s="28">
        <f>T453-'2020 Metered Customers'!T453</f>
        <v>7</v>
      </c>
      <c r="AJ453" s="28">
        <f>U453-'2020 Metered Customers'!U453</f>
        <v>15.073</v>
      </c>
      <c r="AK453" s="28">
        <f>V453-'2020 Metered Customers'!V453</f>
        <v>10.564999999999998</v>
      </c>
      <c r="AL453" s="28">
        <f>W453-'2020 Metered Customers'!W453</f>
        <v>13.393999999999998</v>
      </c>
      <c r="AM453" s="28">
        <f>X453-'2020 Metered Customers'!X453</f>
        <v>117.3582510977341</v>
      </c>
      <c r="AN453" s="28">
        <f>Y453-'2020 Metered Customers'!Y453</f>
        <v>139.30075109773412</v>
      </c>
      <c r="AO453" s="28">
        <f>Z453-'2020 Metered Customers'!Z453</f>
        <v>17.096999999999994</v>
      </c>
      <c r="AP453" s="28">
        <f>AA453-'2020 Metered Customers'!AA453</f>
        <v>9.3460000000000036</v>
      </c>
      <c r="AQ453" s="28">
        <f>AB453-'2020 Metered Customers'!AB453</f>
        <v>7</v>
      </c>
    </row>
    <row r="454" spans="1:43" ht="15.4" x14ac:dyDescent="0.45">
      <c r="A454" s="4">
        <v>1</v>
      </c>
      <c r="B454" s="85">
        <v>4141017</v>
      </c>
      <c r="C454" s="91">
        <v>0</v>
      </c>
      <c r="D454" s="50" t="s">
        <v>32</v>
      </c>
      <c r="E454" s="5" t="s">
        <v>32</v>
      </c>
      <c r="F454" s="5" t="s">
        <v>32</v>
      </c>
      <c r="G454" s="5" t="s">
        <v>32</v>
      </c>
      <c r="H454" s="5">
        <v>20070</v>
      </c>
      <c r="I454" s="5">
        <v>1870</v>
      </c>
      <c r="J454" s="5">
        <v>2220</v>
      </c>
      <c r="K454" s="5">
        <v>7000</v>
      </c>
      <c r="L454" s="52">
        <v>3470</v>
      </c>
      <c r="M454" s="5">
        <v>8130</v>
      </c>
      <c r="N454" s="5">
        <v>1290</v>
      </c>
      <c r="O454" s="7" t="s">
        <v>32</v>
      </c>
      <c r="Q454" s="65">
        <f t="shared" si="82"/>
        <v>45</v>
      </c>
      <c r="R454" s="36">
        <f t="shared" si="83"/>
        <v>45</v>
      </c>
      <c r="S454" s="36">
        <f t="shared" si="84"/>
        <v>45</v>
      </c>
      <c r="T454" s="36">
        <f t="shared" si="85"/>
        <v>45</v>
      </c>
      <c r="U454" s="36">
        <f t="shared" si="93"/>
        <v>135.315</v>
      </c>
      <c r="V454" s="36">
        <f t="shared" si="86"/>
        <v>53.414999999999999</v>
      </c>
      <c r="W454" s="36">
        <f t="shared" si="87"/>
        <v>54.99</v>
      </c>
      <c r="X454" s="36">
        <f t="shared" si="88"/>
        <v>84.017115553497561</v>
      </c>
      <c r="Y454" s="36">
        <f t="shared" si="89"/>
        <v>60.615000000000002</v>
      </c>
      <c r="Z454" s="36">
        <f t="shared" si="90"/>
        <v>93.349285841223676</v>
      </c>
      <c r="AA454" s="36">
        <f t="shared" si="91"/>
        <v>50.805</v>
      </c>
      <c r="AB454" s="66">
        <f t="shared" si="92"/>
        <v>45</v>
      </c>
      <c r="AC454" s="28">
        <f t="shared" si="94"/>
        <v>757.50640139472125</v>
      </c>
      <c r="AF454" s="28">
        <f>Q454-'2020 Metered Customers'!Q454</f>
        <v>7</v>
      </c>
      <c r="AG454" s="28">
        <f>R454-'2020 Metered Customers'!R454</f>
        <v>7</v>
      </c>
      <c r="AH454" s="28">
        <f>S454-'2020 Metered Customers'!S454</f>
        <v>7</v>
      </c>
      <c r="AI454" s="28">
        <f>T454-'2020 Metered Customers'!T454</f>
        <v>7</v>
      </c>
      <c r="AJ454" s="28">
        <f>U454-'2020 Metered Customers'!U454</f>
        <v>53.161000000000001</v>
      </c>
      <c r="AK454" s="28">
        <f>V454-'2020 Metered Customers'!V454</f>
        <v>11.300999999999995</v>
      </c>
      <c r="AL454" s="28">
        <f>W454-'2020 Metered Customers'!W454</f>
        <v>12.106000000000002</v>
      </c>
      <c r="AM454" s="28">
        <f>X454-'2020 Metered Customers'!X454</f>
        <v>30.617115553497555</v>
      </c>
      <c r="AN454" s="28">
        <f>Y454-'2020 Metered Customers'!Y454</f>
        <v>14.981000000000002</v>
      </c>
      <c r="AO454" s="28">
        <f>Z454-'2020 Metered Customers'!Z454</f>
        <v>37.190285841223677</v>
      </c>
      <c r="AP454" s="28">
        <f>AA454-'2020 Metered Customers'!AA454</f>
        <v>9.9669999999999987</v>
      </c>
      <c r="AQ454" s="28">
        <f>AB454-'2020 Metered Customers'!AB454</f>
        <v>7</v>
      </c>
    </row>
    <row r="455" spans="1:43" ht="15.4" x14ac:dyDescent="0.45">
      <c r="A455" s="4">
        <v>1</v>
      </c>
      <c r="B455" s="85">
        <v>4141019</v>
      </c>
      <c r="C455" s="91">
        <v>0</v>
      </c>
      <c r="D455" s="50" t="s">
        <v>32</v>
      </c>
      <c r="E455" s="5" t="s">
        <v>32</v>
      </c>
      <c r="F455" s="5" t="s">
        <v>32</v>
      </c>
      <c r="G455" s="5" t="s">
        <v>32</v>
      </c>
      <c r="H455" s="5">
        <v>29860</v>
      </c>
      <c r="I455" s="5">
        <v>12090</v>
      </c>
      <c r="J455" s="5">
        <v>10870</v>
      </c>
      <c r="K455" s="5">
        <v>28210</v>
      </c>
      <c r="L455" s="52">
        <v>29360</v>
      </c>
      <c r="M455" s="5">
        <v>32460</v>
      </c>
      <c r="N455" s="5">
        <v>13940</v>
      </c>
      <c r="O455" s="7" t="s">
        <v>32</v>
      </c>
      <c r="Q455" s="65">
        <f t="shared" ref="Q455:Q518" si="95">IFERROR($AE$6+IF(D455&gt;$AF$6, $AF$6/1000*$AG$6,D455/1000*$AG$6)+IF(IF(D455&gt;$AH$6,($AH$6-$AF$6)/1000*$AI$6,(D455-$AF$6)/1000*$AI$6)&lt;0,0,IF(D455&gt;$AH$6,($AH$6-$AF$6)/1000*$AI$6,(D455-$AF$6)/1000*$AI$6))+IF(D455&gt;$AH$6,(D455-$AH$6)/1000*$AK$6,0),$AE$6)</f>
        <v>45</v>
      </c>
      <c r="R455" s="36">
        <f t="shared" ref="R455:R518" si="96">IFERROR($AE$6+IF(E455&gt;$AF$6, $AF$6/1000*$AG$6,E455/1000*$AG$6)+IF(IF(E455&gt;$AH$6,($AH$6-$AF$6)/1000*$AI$6,(E455-$AF$6)/1000*$AI$6)&lt;0,0,IF(E455&gt;$AH$6,($AH$6-$AF$6)/1000*$AI$6,(E455-$AF$6)/1000*$AI$6))+IF(E455&gt;$AH$6,(E455-$AH$6)/1000*$AK$6,0),$AE$6)</f>
        <v>45</v>
      </c>
      <c r="S455" s="36">
        <f t="shared" ref="S455:S518" si="97">IFERROR($AE$6+IF(F455&gt;$AF$6, $AF$6/1000*$AG$6,F455/1000*$AG$6)+IF(IF(F455&gt;$AH$6,($AH$6-$AF$6)/1000*$AI$6,(F455-$AF$6)/1000*$AI$6)&lt;0,0,IF(F455&gt;$AH$6,($AH$6-$AF$6)/1000*$AI$6,(F455-$AF$6)/1000*$AI$6))+IF(F455&gt;$AH$6,(F455-$AH$6)/1000*$AK$6,0),$AE$6)</f>
        <v>45</v>
      </c>
      <c r="T455" s="36">
        <f t="shared" ref="T455:T518" si="98">IFERROR($AE$6+IF(G455&gt;$AF$6, $AF$6/1000*$AG$6,G455/1000*$AG$6)+IF(IF(G455&gt;$AH$6,($AH$6-$AF$6)/1000*$AI$6,(G455-$AF$6)/1000*$AI$6)&lt;0,0,IF(G455&gt;$AH$6,($AH$6-$AF$6)/1000*$AI$6,(G455-$AF$6)/1000*$AI$6))+IF(G455&gt;$AH$6,(G455-$AH$6)/1000*$AK$6,0),$AE$6)</f>
        <v>45</v>
      </c>
      <c r="U455" s="36">
        <f t="shared" si="93"/>
        <v>197.63659079499905</v>
      </c>
      <c r="V455" s="36">
        <f t="shared" ref="V455:V518" si="99">IFERROR($AE$6+IF(I455&gt;$AF$6, $AF$6/1000*$AG$6,I455/1000*$AG$6)+IF(IF(I455&gt;$AH$6,($AH$6-$AF$6)/1000*$AI$6,(I455-$AF$6)/1000*$AI$6)&lt;0,0,IF(I455&gt;$AH$6,($AH$6-$AF$6)/1000*$AI$6,(I455-$AF$6)/1000*$AI$6))+IF(I455&gt;$AH$6,(I455-$AH$6)/1000*$AK$6,0),$AE$6)</f>
        <v>126.05317463714884</v>
      </c>
      <c r="W455" s="36">
        <f t="shared" ref="W455:W518" si="100">IFERROR($AE$6+IF(J455&gt;$AF$6, $AF$6/1000*$AG$6,J455/1000*$AG$6)+IF(IF(J455&gt;$AH$6,($AH$6-$AF$6)/1000*$AI$6,(J455-$AF$6)/1000*$AI$6)&lt;0,0,IF(J455&gt;$AH$6,($AH$6-$AF$6)/1000*$AI$6,(J455-$AF$6)/1000*$AI$6))+IF(J455&gt;$AH$6,(J455-$AH$6)/1000*$AK$6,0),$AE$6)</f>
        <v>115.97773414951533</v>
      </c>
      <c r="X455" s="36">
        <f t="shared" ref="X455:X518" si="101">IFERROR($AE$6+IF(K455&gt;$AF$6, $AF$6/1000*$AG$6,K455/1000*$AG$6)+IF(IF(K455&gt;$AH$6,($AH$6-$AF$6)/1000*$AI$6,(K455-$AF$6)/1000*$AI$6)&lt;0,0,IF(K455&gt;$AH$6,($AH$6-$AF$6)/1000*$AI$6,(K455-$AF$6)/1000*$AI$6))+IF(K455&gt;$AH$6,(K455-$AH$6)/1000*$AK$6,0),$AE$6)</f>
        <v>276.96125109773413</v>
      </c>
      <c r="Y455" s="36">
        <f t="shared" ref="Y455:Y518" si="102">IFERROR($AE$6+IF(L455&gt;$AF$6, $AF$6/1000*$AG$6,L455/1000*$AG$6)+IF(IF(L455&gt;$AH$6,($AH$6-$AF$6)/1000*$AI$6,(L455-$AF$6)/1000*$AI$6)&lt;0,0,IF(L455&gt;$AH$6,($AH$6-$AF$6)/1000*$AI$6,(L455-$AF$6)/1000*$AI$6))+IF(L455&gt;$AH$6,(L455-$AH$6)/1000*$AK$6,0),$AE$6)</f>
        <v>288.46125109773413</v>
      </c>
      <c r="Z455" s="36">
        <f t="shared" ref="Z455:Z518" si="103">IFERROR($AE$6+IF(M455&gt;$AF$6, $AF$6/1000*$AG$6,M455/1000*$AG$6)+IF(IF(M455&gt;$AH$6,($AH$6-$AF$6)/1000*$AI$6,(M455-$AF$6)/1000*$AI$6)&lt;0,0,IF(M455&gt;$AH$6,($AH$6-$AF$6)/1000*$AI$6,(M455-$AF$6)/1000*$AI$6))+IF(M455&gt;$AH$6,(M455-$AH$6)/1000*$AK$6,0),$AE$6)</f>
        <v>319.46125109773413</v>
      </c>
      <c r="AA455" s="36">
        <f t="shared" ref="AA455:AA518" si="104">IFERROR($AE$6+IF(N455&gt;$AF$6, $AF$6/1000*$AG$6,N455/1000*$AG$6)+IF(IF(N455&gt;$AH$6,($AH$6-$AF$6)/1000*$AI$6,(N455-$AF$6)/1000*$AI$6)&lt;0,0,IF(N455&gt;$AH$6,($AH$6-$AF$6)/1000*$AI$6,(N455-$AF$6)/1000*$AI$6))+IF(N455&gt;$AH$6,(N455-$AH$6)/1000*$AK$6,0),$AE$6)</f>
        <v>141.33150652413408</v>
      </c>
      <c r="AB455" s="66">
        <f t="shared" ref="AB455:AB518" si="105">IFERROR($AE$6+IF(O455&gt;$AF$6, $AF$6/1000*$AG$6,O455/1000*$AG$6)+IF(IF(O455&gt;$AH$6,($AH$6-$AF$6)/1000*$AI$6,(O455-$AF$6)/1000*$AI$6)&lt;0,0,IF(O455&gt;$AH$6,($AH$6-$AF$6)/1000*$AI$6,(O455-$AF$6)/1000*$AI$6))+IF(O455&gt;$AH$6,(O455-$AH$6)/1000*$AK$6,0),$AE$6)</f>
        <v>45</v>
      </c>
      <c r="AC455" s="28">
        <f t="shared" si="94"/>
        <v>1690.8827593989995</v>
      </c>
      <c r="AF455" s="28">
        <f>Q455-'2020 Metered Customers'!Q455</f>
        <v>7</v>
      </c>
      <c r="AG455" s="28">
        <f>R455-'2020 Metered Customers'!R455</f>
        <v>7</v>
      </c>
      <c r="AH455" s="28">
        <f>S455-'2020 Metered Customers'!S455</f>
        <v>7</v>
      </c>
      <c r="AI455" s="28">
        <f>T455-'2020 Metered Customers'!T455</f>
        <v>7</v>
      </c>
      <c r="AJ455" s="28">
        <f>U455-'2020 Metered Customers'!U455</f>
        <v>93.944590794999044</v>
      </c>
      <c r="AK455" s="28">
        <f>V455-'2020 Metered Customers'!V455</f>
        <v>52.866174637148845</v>
      </c>
      <c r="AL455" s="28">
        <f>W455-'2020 Metered Customers'!W455</f>
        <v>48.036734149515325</v>
      </c>
      <c r="AM455" s="28">
        <f>X455-'2020 Metered Customers'!X455</f>
        <v>133.80095109773413</v>
      </c>
      <c r="AN455" s="28">
        <f>Y455-'2020 Metered Customers'!Y455</f>
        <v>136.75645109773413</v>
      </c>
      <c r="AO455" s="28">
        <f>Z455-'2020 Metered Customers'!Z455</f>
        <v>144.72345109773414</v>
      </c>
      <c r="AP455" s="28">
        <f>AA455-'2020 Metered Customers'!AA455</f>
        <v>60.189506524134089</v>
      </c>
      <c r="AQ455" s="28">
        <f>AB455-'2020 Metered Customers'!AB455</f>
        <v>7</v>
      </c>
    </row>
    <row r="456" spans="1:43" ht="15.4" x14ac:dyDescent="0.45">
      <c r="A456" s="4">
        <v>1</v>
      </c>
      <c r="B456" s="85">
        <v>4141020</v>
      </c>
      <c r="C456" s="91">
        <v>0</v>
      </c>
      <c r="D456" s="50" t="s">
        <v>32</v>
      </c>
      <c r="E456" s="5" t="s">
        <v>32</v>
      </c>
      <c r="F456" s="5" t="s">
        <v>32</v>
      </c>
      <c r="G456" s="5" t="s">
        <v>32</v>
      </c>
      <c r="H456" s="5">
        <v>5600</v>
      </c>
      <c r="I456" s="5">
        <v>8020</v>
      </c>
      <c r="J456" s="5">
        <v>24200</v>
      </c>
      <c r="K456" s="5">
        <v>31880</v>
      </c>
      <c r="L456" s="52">
        <v>33210</v>
      </c>
      <c r="M456" s="5">
        <v>113240</v>
      </c>
      <c r="N456" s="5">
        <v>29070</v>
      </c>
      <c r="O456" s="7" t="s">
        <v>32</v>
      </c>
      <c r="Q456" s="65">
        <f t="shared" si="95"/>
        <v>45</v>
      </c>
      <c r="R456" s="36">
        <f t="shared" si="96"/>
        <v>45</v>
      </c>
      <c r="S456" s="36">
        <f t="shared" si="97"/>
        <v>45</v>
      </c>
      <c r="T456" s="36">
        <f t="shared" si="98"/>
        <v>45</v>
      </c>
      <c r="U456" s="36">
        <f t="shared" ref="U456:U519" si="106">IFERROR($AE$6+IF(H456&gt;$AF$6*5, $AF$6*5/1000*$AG$6,H456/1000*$AG$6)+IF(IF(H456&gt;$AH$6*5,(($AH$6*5)-($AF$6*5))/1000*$AI$6,(H456-$AF$6*5)/1000*$AI$6)&lt;0,0,IF(H456&gt;$AH$6*5,(($AH$6*5)-($AF$6*5))/1000*$AI$6,(H456-$AF$6*5)/1000*$AI$6))+IF(H456&gt;$AH$6*5,(H456-$AH$6*5)/1000*$AK$6,0),$AE$6)</f>
        <v>70.2</v>
      </c>
      <c r="V456" s="36">
        <f t="shared" si="99"/>
        <v>92.440844485781312</v>
      </c>
      <c r="W456" s="36">
        <f t="shared" si="100"/>
        <v>236.86125109773411</v>
      </c>
      <c r="X456" s="36">
        <f t="shared" si="101"/>
        <v>313.66125109773412</v>
      </c>
      <c r="Y456" s="36">
        <f t="shared" si="102"/>
        <v>326.96125109773413</v>
      </c>
      <c r="Z456" s="36">
        <f t="shared" si="103"/>
        <v>1127.2612510977342</v>
      </c>
      <c r="AA456" s="36">
        <f t="shared" si="104"/>
        <v>285.5612510977341</v>
      </c>
      <c r="AB456" s="66">
        <f t="shared" si="105"/>
        <v>45</v>
      </c>
      <c r="AC456" s="28">
        <f t="shared" ref="AC456:AC519" si="107">SUM(Q456:AB456)</f>
        <v>2677.9470999744517</v>
      </c>
      <c r="AF456" s="28">
        <f>Q456-'2020 Metered Customers'!Q456</f>
        <v>7</v>
      </c>
      <c r="AG456" s="28">
        <f>R456-'2020 Metered Customers'!R456</f>
        <v>7</v>
      </c>
      <c r="AH456" s="28">
        <f>S456-'2020 Metered Customers'!S456</f>
        <v>7</v>
      </c>
      <c r="AI456" s="28">
        <f>T456-'2020 Metered Customers'!T456</f>
        <v>7</v>
      </c>
      <c r="AJ456" s="28">
        <f>U456-'2020 Metered Customers'!U456</f>
        <v>19.880000000000003</v>
      </c>
      <c r="AK456" s="28">
        <f>V456-'2020 Metered Customers'!V456</f>
        <v>36.754844485781312</v>
      </c>
      <c r="AL456" s="28">
        <f>W456-'2020 Metered Customers'!W456</f>
        <v>111.60125109773412</v>
      </c>
      <c r="AM456" s="28">
        <f>X456-'2020 Metered Customers'!X456</f>
        <v>143.23285109773414</v>
      </c>
      <c r="AN456" s="28">
        <f>Y456-'2020 Metered Customers'!Y456</f>
        <v>146.65095109773415</v>
      </c>
      <c r="AO456" s="28">
        <f>Z456-'2020 Metered Customers'!Z456</f>
        <v>352.32805109773426</v>
      </c>
      <c r="AP456" s="28">
        <f>AA456-'2020 Metered Customers'!AA456</f>
        <v>136.01115109773411</v>
      </c>
      <c r="AQ456" s="28">
        <f>AB456-'2020 Metered Customers'!AB456</f>
        <v>7</v>
      </c>
    </row>
    <row r="457" spans="1:43" ht="15.4" x14ac:dyDescent="0.45">
      <c r="A457" s="4">
        <v>1</v>
      </c>
      <c r="B457" s="85">
        <v>4141021</v>
      </c>
      <c r="C457" s="91">
        <v>0</v>
      </c>
      <c r="D457" s="50" t="s">
        <v>32</v>
      </c>
      <c r="E457" s="5" t="s">
        <v>32</v>
      </c>
      <c r="F457" s="5" t="s">
        <v>32</v>
      </c>
      <c r="G457" s="5" t="s">
        <v>32</v>
      </c>
      <c r="H457" s="5">
        <v>10070</v>
      </c>
      <c r="I457" s="5">
        <v>6630</v>
      </c>
      <c r="J457" s="5">
        <v>8700</v>
      </c>
      <c r="K457" s="5">
        <v>12700</v>
      </c>
      <c r="L457" s="52">
        <v>13620</v>
      </c>
      <c r="M457" s="5">
        <v>19190</v>
      </c>
      <c r="N457" s="5">
        <v>4120</v>
      </c>
      <c r="O457" s="7" t="s">
        <v>32</v>
      </c>
      <c r="Q457" s="65">
        <f t="shared" si="95"/>
        <v>45</v>
      </c>
      <c r="R457" s="36">
        <f t="shared" si="96"/>
        <v>45</v>
      </c>
      <c r="S457" s="36">
        <f t="shared" si="97"/>
        <v>45</v>
      </c>
      <c r="T457" s="36">
        <f t="shared" si="98"/>
        <v>45</v>
      </c>
      <c r="U457" s="36">
        <f t="shared" si="106"/>
        <v>90.314999999999998</v>
      </c>
      <c r="V457" s="36">
        <f t="shared" si="99"/>
        <v>80.961449176100501</v>
      </c>
      <c r="W457" s="36">
        <f t="shared" si="100"/>
        <v>98.056663773970484</v>
      </c>
      <c r="X457" s="36">
        <f t="shared" si="101"/>
        <v>131.09089488096561</v>
      </c>
      <c r="Y457" s="36">
        <f t="shared" si="102"/>
        <v>138.68876803557447</v>
      </c>
      <c r="Z457" s="36">
        <f t="shared" si="103"/>
        <v>186.76125109773412</v>
      </c>
      <c r="AA457" s="36">
        <f t="shared" si="104"/>
        <v>63.54</v>
      </c>
      <c r="AB457" s="66">
        <f t="shared" si="105"/>
        <v>45</v>
      </c>
      <c r="AC457" s="28">
        <f t="shared" si="107"/>
        <v>1014.4140269643452</v>
      </c>
      <c r="AF457" s="28">
        <f>Q457-'2020 Metered Customers'!Q457</f>
        <v>7</v>
      </c>
      <c r="AG457" s="28">
        <f>R457-'2020 Metered Customers'!R457</f>
        <v>7</v>
      </c>
      <c r="AH457" s="28">
        <f>S457-'2020 Metered Customers'!S457</f>
        <v>7</v>
      </c>
      <c r="AI457" s="28">
        <f>T457-'2020 Metered Customers'!T457</f>
        <v>7</v>
      </c>
      <c r="AJ457" s="28">
        <f>U457-'2020 Metered Customers'!U457</f>
        <v>30.160999999999994</v>
      </c>
      <c r="AK457" s="28">
        <f>V457-'2020 Metered Customers'!V457</f>
        <v>28.375449176100503</v>
      </c>
      <c r="AL457" s="28">
        <f>W457-'2020 Metered Customers'!W457</f>
        <v>39.446663773970485</v>
      </c>
      <c r="AM457" s="28">
        <f>X457-'2020 Metered Customers'!X457</f>
        <v>55.280894880965604</v>
      </c>
      <c r="AN457" s="28">
        <f>Y457-'2020 Metered Customers'!Y457</f>
        <v>58.922768035574464</v>
      </c>
      <c r="AO457" s="28">
        <f>Z457-'2020 Metered Customers'!Z457</f>
        <v>83.044251097734119</v>
      </c>
      <c r="AP457" s="28">
        <f>AA457-'2020 Metered Customers'!AA457</f>
        <v>16.475999999999999</v>
      </c>
      <c r="AQ457" s="28">
        <f>AB457-'2020 Metered Customers'!AB457</f>
        <v>7</v>
      </c>
    </row>
    <row r="458" spans="1:43" ht="15.4" x14ac:dyDescent="0.45">
      <c r="A458" s="4">
        <v>1</v>
      </c>
      <c r="B458" s="85">
        <v>4141022</v>
      </c>
      <c r="C458" s="91">
        <v>0</v>
      </c>
      <c r="D458" s="50" t="s">
        <v>32</v>
      </c>
      <c r="E458" s="5" t="s">
        <v>32</v>
      </c>
      <c r="F458" s="5" t="s">
        <v>32</v>
      </c>
      <c r="G458" s="5" t="s">
        <v>32</v>
      </c>
      <c r="H458" s="5">
        <v>1120</v>
      </c>
      <c r="I458" s="5">
        <v>380</v>
      </c>
      <c r="J458" s="5">
        <v>730</v>
      </c>
      <c r="K458" s="5">
        <v>140</v>
      </c>
      <c r="L458" s="52">
        <v>1760</v>
      </c>
      <c r="M458" s="5">
        <v>660</v>
      </c>
      <c r="N458" s="5">
        <v>330</v>
      </c>
      <c r="O458" s="7" t="s">
        <v>32</v>
      </c>
      <c r="Q458" s="65">
        <f t="shared" si="95"/>
        <v>45</v>
      </c>
      <c r="R458" s="36">
        <f t="shared" si="96"/>
        <v>45</v>
      </c>
      <c r="S458" s="36">
        <f t="shared" si="97"/>
        <v>45</v>
      </c>
      <c r="T458" s="36">
        <f t="shared" si="98"/>
        <v>45</v>
      </c>
      <c r="U458" s="36">
        <f t="shared" si="106"/>
        <v>50.04</v>
      </c>
      <c r="V458" s="36">
        <f t="shared" si="99"/>
        <v>46.71</v>
      </c>
      <c r="W458" s="36">
        <f t="shared" si="100"/>
        <v>48.284999999999997</v>
      </c>
      <c r="X458" s="36">
        <f t="shared" si="101"/>
        <v>45.63</v>
      </c>
      <c r="Y458" s="36">
        <f t="shared" si="102"/>
        <v>52.92</v>
      </c>
      <c r="Z458" s="36">
        <f t="shared" si="103"/>
        <v>47.97</v>
      </c>
      <c r="AA458" s="36">
        <f t="shared" si="104"/>
        <v>46.484999999999999</v>
      </c>
      <c r="AB458" s="66">
        <f t="shared" si="105"/>
        <v>45</v>
      </c>
      <c r="AC458" s="28">
        <f t="shared" si="107"/>
        <v>563.04</v>
      </c>
      <c r="AF458" s="28">
        <f>Q458-'2020 Metered Customers'!Q458</f>
        <v>7</v>
      </c>
      <c r="AG458" s="28">
        <f>R458-'2020 Metered Customers'!R458</f>
        <v>7</v>
      </c>
      <c r="AH458" s="28">
        <f>S458-'2020 Metered Customers'!S458</f>
        <v>7</v>
      </c>
      <c r="AI458" s="28">
        <f>T458-'2020 Metered Customers'!T458</f>
        <v>7</v>
      </c>
      <c r="AJ458" s="28">
        <f>U458-'2020 Metered Customers'!U458</f>
        <v>9.5760000000000005</v>
      </c>
      <c r="AK458" s="28">
        <f>V458-'2020 Metered Customers'!V458</f>
        <v>7.8740000000000023</v>
      </c>
      <c r="AL458" s="28">
        <f>W458-'2020 Metered Customers'!W458</f>
        <v>8.6789999999999949</v>
      </c>
      <c r="AM458" s="28">
        <f>X458-'2020 Metered Customers'!X458</f>
        <v>7.3220000000000027</v>
      </c>
      <c r="AN458" s="28">
        <f>Y458-'2020 Metered Customers'!Y458</f>
        <v>11.048000000000002</v>
      </c>
      <c r="AO458" s="28">
        <f>Z458-'2020 Metered Customers'!Z458</f>
        <v>8.5180000000000007</v>
      </c>
      <c r="AP458" s="28">
        <f>AA458-'2020 Metered Customers'!AA458</f>
        <v>7.7590000000000003</v>
      </c>
      <c r="AQ458" s="28">
        <f>AB458-'2020 Metered Customers'!AB458</f>
        <v>7</v>
      </c>
    </row>
    <row r="459" spans="1:43" ht="15.4" x14ac:dyDescent="0.45">
      <c r="A459" s="4">
        <v>1</v>
      </c>
      <c r="B459" s="85">
        <v>4141023</v>
      </c>
      <c r="C459" s="91">
        <v>0</v>
      </c>
      <c r="D459" s="50" t="s">
        <v>32</v>
      </c>
      <c r="E459" s="5" t="s">
        <v>32</v>
      </c>
      <c r="F459" s="5" t="s">
        <v>32</v>
      </c>
      <c r="G459" s="5" t="s">
        <v>32</v>
      </c>
      <c r="H459" s="5">
        <v>6610</v>
      </c>
      <c r="I459" s="5">
        <v>2840</v>
      </c>
      <c r="J459" s="5">
        <v>16760</v>
      </c>
      <c r="K459" s="5">
        <v>16670</v>
      </c>
      <c r="L459" s="52">
        <v>26500</v>
      </c>
      <c r="M459" s="5">
        <v>14900</v>
      </c>
      <c r="N459" s="5">
        <v>5780</v>
      </c>
      <c r="O459" s="7" t="s">
        <v>32</v>
      </c>
      <c r="Q459" s="65">
        <f t="shared" si="95"/>
        <v>45</v>
      </c>
      <c r="R459" s="36">
        <f t="shared" si="96"/>
        <v>45</v>
      </c>
      <c r="S459" s="36">
        <f t="shared" si="97"/>
        <v>45</v>
      </c>
      <c r="T459" s="36">
        <f t="shared" si="98"/>
        <v>45</v>
      </c>
      <c r="U459" s="36">
        <f t="shared" si="106"/>
        <v>74.745000000000005</v>
      </c>
      <c r="V459" s="36">
        <f t="shared" si="99"/>
        <v>57.78</v>
      </c>
      <c r="W459" s="36">
        <f t="shared" si="100"/>
        <v>164.62063945456563</v>
      </c>
      <c r="X459" s="36">
        <f t="shared" si="101"/>
        <v>163.87736925465825</v>
      </c>
      <c r="Y459" s="36">
        <f t="shared" si="102"/>
        <v>259.86125109773411</v>
      </c>
      <c r="Z459" s="36">
        <f t="shared" si="103"/>
        <v>149.25972198981293</v>
      </c>
      <c r="AA459" s="36">
        <f t="shared" si="104"/>
        <v>73.941675065864047</v>
      </c>
      <c r="AB459" s="66">
        <f t="shared" si="105"/>
        <v>45</v>
      </c>
      <c r="AC459" s="28">
        <f t="shared" si="107"/>
        <v>1169.085656862635</v>
      </c>
      <c r="AF459" s="28">
        <f>Q459-'2020 Metered Customers'!Q459</f>
        <v>7</v>
      </c>
      <c r="AG459" s="28">
        <f>R459-'2020 Metered Customers'!R459</f>
        <v>7</v>
      </c>
      <c r="AH459" s="28">
        <f>S459-'2020 Metered Customers'!S459</f>
        <v>7</v>
      </c>
      <c r="AI459" s="28">
        <f>T459-'2020 Metered Customers'!T459</f>
        <v>7</v>
      </c>
      <c r="AJ459" s="28">
        <f>U459-'2020 Metered Customers'!U459</f>
        <v>22.203000000000003</v>
      </c>
      <c r="AK459" s="28">
        <f>V459-'2020 Metered Customers'!V459</f>
        <v>13.532000000000004</v>
      </c>
      <c r="AL459" s="28">
        <f>W459-'2020 Metered Customers'!W459</f>
        <v>71.352639454565633</v>
      </c>
      <c r="AM459" s="28">
        <f>X459-'2020 Metered Customers'!X459</f>
        <v>70.996369254658248</v>
      </c>
      <c r="AN459" s="28">
        <f>Y459-'2020 Metered Customers'!Y459</f>
        <v>124.71125109773411</v>
      </c>
      <c r="AO459" s="28">
        <f>Z459-'2020 Metered Customers'!Z459</f>
        <v>63.989721989812921</v>
      </c>
      <c r="AP459" s="28">
        <f>AA459-'2020 Metered Customers'!AA459</f>
        <v>23.225675065864046</v>
      </c>
      <c r="AQ459" s="28">
        <f>AB459-'2020 Metered Customers'!AB459</f>
        <v>7</v>
      </c>
    </row>
    <row r="460" spans="1:43" ht="15.4" x14ac:dyDescent="0.45">
      <c r="A460" s="4">
        <v>1</v>
      </c>
      <c r="B460" s="85">
        <v>4141024</v>
      </c>
      <c r="C460" s="91">
        <v>0</v>
      </c>
      <c r="D460" s="50" t="s">
        <v>32</v>
      </c>
      <c r="E460" s="5" t="s">
        <v>32</v>
      </c>
      <c r="F460" s="5" t="s">
        <v>32</v>
      </c>
      <c r="G460" s="5" t="s">
        <v>32</v>
      </c>
      <c r="H460" s="5">
        <v>30180</v>
      </c>
      <c r="I460" s="5">
        <v>46180</v>
      </c>
      <c r="J460" s="5">
        <v>46990</v>
      </c>
      <c r="K460" s="5">
        <v>32920</v>
      </c>
      <c r="L460" s="52">
        <v>70380</v>
      </c>
      <c r="M460" s="5">
        <v>53730</v>
      </c>
      <c r="N460" s="5">
        <v>38830</v>
      </c>
      <c r="O460" s="7" t="s">
        <v>32</v>
      </c>
      <c r="Q460" s="65">
        <f t="shared" si="95"/>
        <v>45</v>
      </c>
      <c r="R460" s="36">
        <f t="shared" si="96"/>
        <v>45</v>
      </c>
      <c r="S460" s="36">
        <f t="shared" si="97"/>
        <v>45</v>
      </c>
      <c r="T460" s="36">
        <f t="shared" si="98"/>
        <v>45</v>
      </c>
      <c r="U460" s="36">
        <f t="shared" si="106"/>
        <v>200.27932928355867</v>
      </c>
      <c r="V460" s="36">
        <f t="shared" si="99"/>
        <v>456.66125109773412</v>
      </c>
      <c r="W460" s="36">
        <f t="shared" si="100"/>
        <v>464.76125109773409</v>
      </c>
      <c r="X460" s="36">
        <f t="shared" si="101"/>
        <v>324.0612510977341</v>
      </c>
      <c r="Y460" s="36">
        <f t="shared" si="102"/>
        <v>698.66125109773418</v>
      </c>
      <c r="Z460" s="36">
        <f t="shared" si="103"/>
        <v>532.16125109773407</v>
      </c>
      <c r="AA460" s="36">
        <f t="shared" si="104"/>
        <v>383.16125109773407</v>
      </c>
      <c r="AB460" s="66">
        <f t="shared" si="105"/>
        <v>45</v>
      </c>
      <c r="AC460" s="28">
        <f t="shared" si="107"/>
        <v>3284.7468358699634</v>
      </c>
      <c r="AF460" s="28">
        <f>Q460-'2020 Metered Customers'!Q460</f>
        <v>7</v>
      </c>
      <c r="AG460" s="28">
        <f>R460-'2020 Metered Customers'!R460</f>
        <v>7</v>
      </c>
      <c r="AH460" s="28">
        <f>S460-'2020 Metered Customers'!S460</f>
        <v>7</v>
      </c>
      <c r="AI460" s="28">
        <f>T460-'2020 Metered Customers'!T460</f>
        <v>7</v>
      </c>
      <c r="AJ460" s="28">
        <f>U460-'2020 Metered Customers'!U460</f>
        <v>95.883329283558666</v>
      </c>
      <c r="AK460" s="28">
        <f>V460-'2020 Metered Customers'!V460</f>
        <v>179.98385109773415</v>
      </c>
      <c r="AL460" s="28">
        <f>W460-'2020 Metered Customers'!W460</f>
        <v>182.0655510977341</v>
      </c>
      <c r="AM460" s="28">
        <f>X460-'2020 Metered Customers'!X460</f>
        <v>145.90565109773411</v>
      </c>
      <c r="AN460" s="28">
        <f>Y460-'2020 Metered Customers'!Y460</f>
        <v>242.17785109773422</v>
      </c>
      <c r="AO460" s="28">
        <f>Z460-'2020 Metered Customers'!Z460</f>
        <v>199.38735109773404</v>
      </c>
      <c r="AP460" s="28">
        <f>AA460-'2020 Metered Customers'!AA460</f>
        <v>161.09435109773409</v>
      </c>
      <c r="AQ460" s="28">
        <f>AB460-'2020 Metered Customers'!AB460</f>
        <v>7</v>
      </c>
    </row>
    <row r="461" spans="1:43" ht="15.4" x14ac:dyDescent="0.45">
      <c r="A461" s="4">
        <v>1</v>
      </c>
      <c r="B461" s="85">
        <v>4141025</v>
      </c>
      <c r="C461" s="91">
        <v>0</v>
      </c>
      <c r="D461" s="50" t="s">
        <v>32</v>
      </c>
      <c r="E461" s="5" t="s">
        <v>32</v>
      </c>
      <c r="F461" s="5" t="s">
        <v>32</v>
      </c>
      <c r="G461" s="5" t="s">
        <v>32</v>
      </c>
      <c r="H461" s="5">
        <v>33250</v>
      </c>
      <c r="I461" s="5">
        <v>32220</v>
      </c>
      <c r="J461" s="5">
        <v>20940</v>
      </c>
      <c r="K461" s="5">
        <v>21770</v>
      </c>
      <c r="L461" s="52">
        <v>20970</v>
      </c>
      <c r="M461" s="5">
        <v>22260</v>
      </c>
      <c r="N461" s="5">
        <v>1740</v>
      </c>
      <c r="O461" s="7" t="s">
        <v>32</v>
      </c>
      <c r="Q461" s="65">
        <f t="shared" si="95"/>
        <v>45</v>
      </c>
      <c r="R461" s="36">
        <f t="shared" si="96"/>
        <v>45</v>
      </c>
      <c r="S461" s="36">
        <f t="shared" si="97"/>
        <v>45</v>
      </c>
      <c r="T461" s="36">
        <f t="shared" si="98"/>
        <v>45</v>
      </c>
      <c r="U461" s="36">
        <f t="shared" si="106"/>
        <v>225.63310165817742</v>
      </c>
      <c r="V461" s="36">
        <f t="shared" si="99"/>
        <v>317.06125109773416</v>
      </c>
      <c r="W461" s="36">
        <f t="shared" si="100"/>
        <v>204.26125109773412</v>
      </c>
      <c r="X461" s="36">
        <f t="shared" si="101"/>
        <v>212.5612510977341</v>
      </c>
      <c r="Y461" s="36">
        <f t="shared" si="102"/>
        <v>204.5612510977341</v>
      </c>
      <c r="Z461" s="36">
        <f t="shared" si="103"/>
        <v>217.46125109773411</v>
      </c>
      <c r="AA461" s="36">
        <f t="shared" si="104"/>
        <v>52.83</v>
      </c>
      <c r="AB461" s="66">
        <f t="shared" si="105"/>
        <v>45</v>
      </c>
      <c r="AC461" s="28">
        <f t="shared" si="107"/>
        <v>1659.369357146848</v>
      </c>
      <c r="AF461" s="28">
        <f>Q461-'2020 Metered Customers'!Q461</f>
        <v>7</v>
      </c>
      <c r="AG461" s="28">
        <f>R461-'2020 Metered Customers'!R461</f>
        <v>7</v>
      </c>
      <c r="AH461" s="28">
        <f>S461-'2020 Metered Customers'!S461</f>
        <v>7</v>
      </c>
      <c r="AI461" s="28">
        <f>T461-'2020 Metered Customers'!T461</f>
        <v>7</v>
      </c>
      <c r="AJ461" s="28">
        <f>U461-'2020 Metered Customers'!U461</f>
        <v>114.48310165817742</v>
      </c>
      <c r="AK461" s="28">
        <f>V461-'2020 Metered Customers'!V461</f>
        <v>144.10665109773416</v>
      </c>
      <c r="AL461" s="28">
        <f>W461-'2020 Metered Customers'!W461</f>
        <v>93.019251097734127</v>
      </c>
      <c r="AM461" s="28">
        <f>X461-'2020 Metered Customers'!X461</f>
        <v>97.750251097734093</v>
      </c>
      <c r="AN461" s="28">
        <f>Y461-'2020 Metered Customers'!Y461</f>
        <v>93.190251097734091</v>
      </c>
      <c r="AO461" s="28">
        <f>Z461-'2020 Metered Customers'!Z461</f>
        <v>100.5432510977341</v>
      </c>
      <c r="AP461" s="28">
        <f>AA461-'2020 Metered Customers'!AA461</f>
        <v>11.001999999999995</v>
      </c>
      <c r="AQ461" s="28">
        <f>AB461-'2020 Metered Customers'!AB461</f>
        <v>7</v>
      </c>
    </row>
    <row r="462" spans="1:43" ht="15.4" x14ac:dyDescent="0.45">
      <c r="A462" s="4">
        <v>1</v>
      </c>
      <c r="B462" s="85">
        <v>4141026</v>
      </c>
      <c r="C462" s="91">
        <v>0</v>
      </c>
      <c r="D462" s="50" t="s">
        <v>32</v>
      </c>
      <c r="E462" s="5" t="s">
        <v>32</v>
      </c>
      <c r="F462" s="5" t="s">
        <v>32</v>
      </c>
      <c r="G462" s="5" t="s">
        <v>32</v>
      </c>
      <c r="H462" s="5">
        <v>6200</v>
      </c>
      <c r="I462" s="5">
        <v>3240</v>
      </c>
      <c r="J462" s="5">
        <v>25920</v>
      </c>
      <c r="K462" s="5">
        <v>14080</v>
      </c>
      <c r="L462" s="52">
        <v>18610</v>
      </c>
      <c r="M462" s="5">
        <v>12260</v>
      </c>
      <c r="N462" s="5">
        <v>2970</v>
      </c>
      <c r="O462" s="7" t="s">
        <v>32</v>
      </c>
      <c r="Q462" s="65">
        <f t="shared" si="95"/>
        <v>45</v>
      </c>
      <c r="R462" s="36">
        <f t="shared" si="96"/>
        <v>45</v>
      </c>
      <c r="S462" s="36">
        <f t="shared" si="97"/>
        <v>45</v>
      </c>
      <c r="T462" s="36">
        <f t="shared" si="98"/>
        <v>45</v>
      </c>
      <c r="U462" s="36">
        <f t="shared" si="106"/>
        <v>72.900000000000006</v>
      </c>
      <c r="V462" s="36">
        <f t="shared" si="99"/>
        <v>59.58</v>
      </c>
      <c r="W462" s="36">
        <f t="shared" si="100"/>
        <v>254.0612510977341</v>
      </c>
      <c r="X462" s="36">
        <f t="shared" si="101"/>
        <v>142.48770461287893</v>
      </c>
      <c r="Y462" s="36">
        <f t="shared" si="102"/>
        <v>180.96125109773411</v>
      </c>
      <c r="Z462" s="36">
        <f t="shared" si="103"/>
        <v>127.45712945919612</v>
      </c>
      <c r="AA462" s="36">
        <f t="shared" si="104"/>
        <v>58.365000000000002</v>
      </c>
      <c r="AB462" s="66">
        <f t="shared" si="105"/>
        <v>45</v>
      </c>
      <c r="AC462" s="28">
        <f t="shared" si="107"/>
        <v>1120.8123362675433</v>
      </c>
      <c r="AF462" s="28">
        <f>Q462-'2020 Metered Customers'!Q462</f>
        <v>7</v>
      </c>
      <c r="AG462" s="28">
        <f>R462-'2020 Metered Customers'!R462</f>
        <v>7</v>
      </c>
      <c r="AH462" s="28">
        <f>S462-'2020 Metered Customers'!S462</f>
        <v>7</v>
      </c>
      <c r="AI462" s="28">
        <f>T462-'2020 Metered Customers'!T462</f>
        <v>7</v>
      </c>
      <c r="AJ462" s="28">
        <f>U462-'2020 Metered Customers'!U462</f>
        <v>21.260000000000005</v>
      </c>
      <c r="AK462" s="28">
        <f>V462-'2020 Metered Customers'!V462</f>
        <v>14.451999999999998</v>
      </c>
      <c r="AL462" s="28">
        <f>W462-'2020 Metered Customers'!W462</f>
        <v>121.40525109773409</v>
      </c>
      <c r="AM462" s="28">
        <f>X462-'2020 Metered Customers'!X462</f>
        <v>60.743704612878929</v>
      </c>
      <c r="AN462" s="28">
        <f>Y462-'2020 Metered Customers'!Y462</f>
        <v>79.738251097734107</v>
      </c>
      <c r="AO462" s="28">
        <f>Z462-'2020 Metered Customers'!Z462</f>
        <v>53.539129459196118</v>
      </c>
      <c r="AP462" s="28">
        <f>AA462-'2020 Metered Customers'!AA462</f>
        <v>13.831000000000003</v>
      </c>
      <c r="AQ462" s="28">
        <f>AB462-'2020 Metered Customers'!AB462</f>
        <v>7</v>
      </c>
    </row>
    <row r="463" spans="1:43" ht="15.4" x14ac:dyDescent="0.45">
      <c r="A463" s="4">
        <v>1</v>
      </c>
      <c r="B463" s="85">
        <v>4141027</v>
      </c>
      <c r="C463" s="91">
        <v>0</v>
      </c>
      <c r="D463" s="50" t="s">
        <v>32</v>
      </c>
      <c r="E463" s="5" t="s">
        <v>32</v>
      </c>
      <c r="F463" s="5" t="s">
        <v>32</v>
      </c>
      <c r="G463" s="5" t="s">
        <v>32</v>
      </c>
      <c r="H463" s="5">
        <v>17720</v>
      </c>
      <c r="I463" s="5">
        <v>4140</v>
      </c>
      <c r="J463" s="5">
        <v>4510</v>
      </c>
      <c r="K463" s="5">
        <v>4160</v>
      </c>
      <c r="L463" s="52">
        <v>6780</v>
      </c>
      <c r="M463" s="5">
        <v>6290</v>
      </c>
      <c r="N463" s="5">
        <v>3930</v>
      </c>
      <c r="O463" s="7" t="s">
        <v>32</v>
      </c>
      <c r="Q463" s="65">
        <f t="shared" si="95"/>
        <v>45</v>
      </c>
      <c r="R463" s="36">
        <f t="shared" si="96"/>
        <v>45</v>
      </c>
      <c r="S463" s="36">
        <f t="shared" si="97"/>
        <v>45</v>
      </c>
      <c r="T463" s="36">
        <f t="shared" si="98"/>
        <v>45</v>
      </c>
      <c r="U463" s="36">
        <f t="shared" si="106"/>
        <v>124.74</v>
      </c>
      <c r="V463" s="36">
        <f t="shared" si="99"/>
        <v>63.629999999999995</v>
      </c>
      <c r="W463" s="36">
        <f t="shared" si="100"/>
        <v>65.295000000000002</v>
      </c>
      <c r="X463" s="36">
        <f t="shared" si="101"/>
        <v>63.72</v>
      </c>
      <c r="Y463" s="36">
        <f t="shared" si="102"/>
        <v>82.20023284261282</v>
      </c>
      <c r="Z463" s="36">
        <f t="shared" si="103"/>
        <v>78.153539532005922</v>
      </c>
      <c r="AA463" s="36">
        <f t="shared" si="104"/>
        <v>62.685000000000002</v>
      </c>
      <c r="AB463" s="66">
        <f t="shared" si="105"/>
        <v>45</v>
      </c>
      <c r="AC463" s="28">
        <f t="shared" si="107"/>
        <v>765.42377237461869</v>
      </c>
      <c r="AF463" s="28">
        <f>Q463-'2020 Metered Customers'!Q463</f>
        <v>7</v>
      </c>
      <c r="AG463" s="28">
        <f>R463-'2020 Metered Customers'!R463</f>
        <v>7</v>
      </c>
      <c r="AH463" s="28">
        <f>S463-'2020 Metered Customers'!S463</f>
        <v>7</v>
      </c>
      <c r="AI463" s="28">
        <f>T463-'2020 Metered Customers'!T463</f>
        <v>7</v>
      </c>
      <c r="AJ463" s="28">
        <f>U463-'2020 Metered Customers'!U463</f>
        <v>47.755999999999986</v>
      </c>
      <c r="AK463" s="28">
        <f>V463-'2020 Metered Customers'!V463</f>
        <v>16.521999999999991</v>
      </c>
      <c r="AL463" s="28">
        <f>W463-'2020 Metered Customers'!W463</f>
        <v>17.373000000000005</v>
      </c>
      <c r="AM463" s="28">
        <f>X463-'2020 Metered Customers'!X463</f>
        <v>16.567999999999998</v>
      </c>
      <c r="AN463" s="28">
        <f>Y463-'2020 Metered Customers'!Y463</f>
        <v>29.284232842612816</v>
      </c>
      <c r="AO463" s="28">
        <f>Z463-'2020 Metered Customers'!Z463</f>
        <v>26.315539532005921</v>
      </c>
      <c r="AP463" s="28">
        <f>AA463-'2020 Metered Customers'!AA463</f>
        <v>16.039000000000001</v>
      </c>
      <c r="AQ463" s="28">
        <f>AB463-'2020 Metered Customers'!AB463</f>
        <v>7</v>
      </c>
    </row>
    <row r="464" spans="1:43" ht="15.4" x14ac:dyDescent="0.45">
      <c r="A464" s="4">
        <v>1</v>
      </c>
      <c r="B464" s="85">
        <v>4161128</v>
      </c>
      <c r="C464" s="91">
        <v>0</v>
      </c>
      <c r="D464" s="50" t="s">
        <v>32</v>
      </c>
      <c r="E464" s="5" t="s">
        <v>32</v>
      </c>
      <c r="F464" s="5" t="s">
        <v>32</v>
      </c>
      <c r="G464" s="5" t="s">
        <v>32</v>
      </c>
      <c r="H464" s="5">
        <v>15960</v>
      </c>
      <c r="I464" s="5">
        <v>17240</v>
      </c>
      <c r="J464" s="5">
        <v>34920</v>
      </c>
      <c r="K464" s="5">
        <v>35420</v>
      </c>
      <c r="L464" s="52">
        <v>37790</v>
      </c>
      <c r="M464" s="5">
        <v>26760</v>
      </c>
      <c r="N464" s="5">
        <v>3920</v>
      </c>
      <c r="O464" s="7" t="s">
        <v>32</v>
      </c>
      <c r="Q464" s="65">
        <f t="shared" si="95"/>
        <v>45</v>
      </c>
      <c r="R464" s="36">
        <f t="shared" si="96"/>
        <v>45</v>
      </c>
      <c r="S464" s="36">
        <f t="shared" si="97"/>
        <v>45</v>
      </c>
      <c r="T464" s="36">
        <f t="shared" si="98"/>
        <v>45</v>
      </c>
      <c r="U464" s="36">
        <f t="shared" si="106"/>
        <v>116.82000000000001</v>
      </c>
      <c r="V464" s="36">
        <f t="shared" si="99"/>
        <v>168.58474718740507</v>
      </c>
      <c r="W464" s="36">
        <f t="shared" si="100"/>
        <v>344.06125109773416</v>
      </c>
      <c r="X464" s="36">
        <f t="shared" si="101"/>
        <v>349.06125109773416</v>
      </c>
      <c r="Y464" s="36">
        <f t="shared" si="102"/>
        <v>372.76125109773409</v>
      </c>
      <c r="Z464" s="36">
        <f t="shared" si="103"/>
        <v>262.46125109773413</v>
      </c>
      <c r="AA464" s="36">
        <f t="shared" si="104"/>
        <v>62.64</v>
      </c>
      <c r="AB464" s="66">
        <f t="shared" si="105"/>
        <v>45</v>
      </c>
      <c r="AC464" s="28">
        <f t="shared" si="107"/>
        <v>1901.3897515783417</v>
      </c>
      <c r="AF464" s="28">
        <f>Q464-'2020 Metered Customers'!Q464</f>
        <v>7</v>
      </c>
      <c r="AG464" s="28">
        <f>R464-'2020 Metered Customers'!R464</f>
        <v>7</v>
      </c>
      <c r="AH464" s="28">
        <f>S464-'2020 Metered Customers'!S464</f>
        <v>7</v>
      </c>
      <c r="AI464" s="28">
        <f>T464-'2020 Metered Customers'!T464</f>
        <v>7</v>
      </c>
      <c r="AJ464" s="28">
        <f>U464-'2020 Metered Customers'!U464</f>
        <v>43.708000000000013</v>
      </c>
      <c r="AK464" s="28">
        <f>V464-'2020 Metered Customers'!V464</f>
        <v>73.252747187405078</v>
      </c>
      <c r="AL464" s="28">
        <f>W464-'2020 Metered Customers'!W464</f>
        <v>151.04565109773415</v>
      </c>
      <c r="AM464" s="28">
        <f>X464-'2020 Metered Customers'!X464</f>
        <v>152.33065109773418</v>
      </c>
      <c r="AN464" s="28">
        <f>Y464-'2020 Metered Customers'!Y464</f>
        <v>158.4215510977341</v>
      </c>
      <c r="AO464" s="28">
        <f>Z464-'2020 Metered Customers'!Z464</f>
        <v>126.19325109773413</v>
      </c>
      <c r="AP464" s="28">
        <f>AA464-'2020 Metered Customers'!AA464</f>
        <v>16.015999999999998</v>
      </c>
      <c r="AQ464" s="28">
        <f>AB464-'2020 Metered Customers'!AB464</f>
        <v>7</v>
      </c>
    </row>
    <row r="465" spans="1:43" ht="15.4" x14ac:dyDescent="0.45">
      <c r="A465" s="4">
        <v>1</v>
      </c>
      <c r="B465" s="85">
        <v>4161129</v>
      </c>
      <c r="C465" s="91">
        <v>0</v>
      </c>
      <c r="D465" s="50" t="s">
        <v>32</v>
      </c>
      <c r="E465" s="5" t="s">
        <v>32</v>
      </c>
      <c r="F465" s="5" t="s">
        <v>32</v>
      </c>
      <c r="G465" s="5" t="s">
        <v>32</v>
      </c>
      <c r="H465" s="5">
        <v>1450</v>
      </c>
      <c r="I465" s="5">
        <v>910</v>
      </c>
      <c r="J465" s="5">
        <v>42100</v>
      </c>
      <c r="K465" s="5">
        <v>59700</v>
      </c>
      <c r="L465" s="52">
        <v>358050</v>
      </c>
      <c r="M465" s="5">
        <v>2535</v>
      </c>
      <c r="N465" s="5">
        <v>340</v>
      </c>
      <c r="O465" s="7" t="s">
        <v>32</v>
      </c>
      <c r="Q465" s="65">
        <f t="shared" si="95"/>
        <v>45</v>
      </c>
      <c r="R465" s="36">
        <f t="shared" si="96"/>
        <v>45</v>
      </c>
      <c r="S465" s="36">
        <f t="shared" si="97"/>
        <v>45</v>
      </c>
      <c r="T465" s="36">
        <f t="shared" si="98"/>
        <v>45</v>
      </c>
      <c r="U465" s="36">
        <f t="shared" si="106"/>
        <v>51.524999999999999</v>
      </c>
      <c r="V465" s="36">
        <f t="shared" si="99"/>
        <v>49.094999999999999</v>
      </c>
      <c r="W465" s="36">
        <f t="shared" si="100"/>
        <v>415.86125109773411</v>
      </c>
      <c r="X465" s="36">
        <f t="shared" si="101"/>
        <v>591.86125109773411</v>
      </c>
      <c r="Y465" s="36">
        <f t="shared" si="102"/>
        <v>3575.3612510977341</v>
      </c>
      <c r="Z465" s="36">
        <f t="shared" si="103"/>
        <v>56.407499999999999</v>
      </c>
      <c r="AA465" s="36">
        <f t="shared" si="104"/>
        <v>46.53</v>
      </c>
      <c r="AB465" s="66">
        <f t="shared" si="105"/>
        <v>45</v>
      </c>
      <c r="AC465" s="28">
        <f t="shared" si="107"/>
        <v>5011.6412532932027</v>
      </c>
      <c r="AF465" s="28">
        <f>Q465-'2020 Metered Customers'!Q465</f>
        <v>7</v>
      </c>
      <c r="AG465" s="28">
        <f>R465-'2020 Metered Customers'!R465</f>
        <v>7</v>
      </c>
      <c r="AH465" s="28">
        <f>S465-'2020 Metered Customers'!S465</f>
        <v>7</v>
      </c>
      <c r="AI465" s="28">
        <f>T465-'2020 Metered Customers'!T465</f>
        <v>7</v>
      </c>
      <c r="AJ465" s="28">
        <f>U465-'2020 Metered Customers'!U465</f>
        <v>10.335000000000001</v>
      </c>
      <c r="AK465" s="28">
        <f>V465-'2020 Metered Customers'!V465</f>
        <v>9.0929999999999964</v>
      </c>
      <c r="AL465" s="28">
        <f>W465-'2020 Metered Customers'!W465</f>
        <v>169.49825109773411</v>
      </c>
      <c r="AM465" s="28">
        <f>X465-'2020 Metered Customers'!X465</f>
        <v>214.73025109773414</v>
      </c>
      <c r="AN465" s="28">
        <f>Y465-'2020 Metered Customers'!Y465</f>
        <v>981.48975109773437</v>
      </c>
      <c r="AO465" s="28">
        <f>Z465-'2020 Metered Customers'!Z465</f>
        <v>12.830500000000001</v>
      </c>
      <c r="AP465" s="28">
        <f>AA465-'2020 Metered Customers'!AA465</f>
        <v>7.7820000000000036</v>
      </c>
      <c r="AQ465" s="28">
        <f>AB465-'2020 Metered Customers'!AB465</f>
        <v>7</v>
      </c>
    </row>
    <row r="466" spans="1:43" ht="15.4" x14ac:dyDescent="0.45">
      <c r="A466" s="4">
        <v>1</v>
      </c>
      <c r="B466" s="85">
        <v>4161130</v>
      </c>
      <c r="C466" s="91">
        <v>0</v>
      </c>
      <c r="D466" s="50" t="s">
        <v>32</v>
      </c>
      <c r="E466" s="5" t="s">
        <v>32</v>
      </c>
      <c r="F466" s="5" t="s">
        <v>32</v>
      </c>
      <c r="G466" s="5" t="s">
        <v>32</v>
      </c>
      <c r="H466" s="5">
        <v>20410</v>
      </c>
      <c r="I466" s="5">
        <v>10290</v>
      </c>
      <c r="J466" s="5">
        <v>16500</v>
      </c>
      <c r="K466" s="5">
        <v>18220</v>
      </c>
      <c r="L466" s="52">
        <v>23860</v>
      </c>
      <c r="M466" s="5">
        <v>18770</v>
      </c>
      <c r="N466" s="5">
        <v>2210</v>
      </c>
      <c r="O466" s="7" t="s">
        <v>32</v>
      </c>
      <c r="Q466" s="65">
        <f t="shared" si="95"/>
        <v>45</v>
      </c>
      <c r="R466" s="36">
        <f t="shared" si="96"/>
        <v>45</v>
      </c>
      <c r="S466" s="36">
        <f t="shared" si="97"/>
        <v>45</v>
      </c>
      <c r="T466" s="36">
        <f t="shared" si="98"/>
        <v>45</v>
      </c>
      <c r="U466" s="36">
        <f t="shared" si="106"/>
        <v>136.845</v>
      </c>
      <c r="V466" s="36">
        <f t="shared" si="99"/>
        <v>111.18777063900103</v>
      </c>
      <c r="W466" s="36">
        <f t="shared" si="100"/>
        <v>162.47341443261095</v>
      </c>
      <c r="X466" s="36">
        <f t="shared" si="101"/>
        <v>177.0612510977341</v>
      </c>
      <c r="Y466" s="36">
        <f t="shared" si="102"/>
        <v>233.46125109773411</v>
      </c>
      <c r="Z466" s="36">
        <f t="shared" si="103"/>
        <v>182.5612510977341</v>
      </c>
      <c r="AA466" s="36">
        <f t="shared" si="104"/>
        <v>54.945</v>
      </c>
      <c r="AB466" s="66">
        <f t="shared" si="105"/>
        <v>45</v>
      </c>
      <c r="AC466" s="28">
        <f t="shared" si="107"/>
        <v>1283.5349383648143</v>
      </c>
      <c r="AF466" s="28">
        <f>Q466-'2020 Metered Customers'!Q466</f>
        <v>7</v>
      </c>
      <c r="AG466" s="28">
        <f>R466-'2020 Metered Customers'!R466</f>
        <v>7</v>
      </c>
      <c r="AH466" s="28">
        <f>S466-'2020 Metered Customers'!S466</f>
        <v>7</v>
      </c>
      <c r="AI466" s="28">
        <f>T466-'2020 Metered Customers'!T466</f>
        <v>7</v>
      </c>
      <c r="AJ466" s="28">
        <f>U466-'2020 Metered Customers'!U466</f>
        <v>53.942999999999998</v>
      </c>
      <c r="AK466" s="28">
        <f>V466-'2020 Metered Customers'!V466</f>
        <v>45.740770639001028</v>
      </c>
      <c r="AL466" s="28">
        <f>W466-'2020 Metered Customers'!W466</f>
        <v>70.323414432610946</v>
      </c>
      <c r="AM466" s="28">
        <f>X466-'2020 Metered Customers'!X466</f>
        <v>77.515251097734108</v>
      </c>
      <c r="AN466" s="28">
        <f>Y466-'2020 Metered Customers'!Y466</f>
        <v>109.6632510977341</v>
      </c>
      <c r="AO466" s="28">
        <f>Z466-'2020 Metered Customers'!Z466</f>
        <v>80.650251097734099</v>
      </c>
      <c r="AP466" s="28">
        <f>AA466-'2020 Metered Customers'!AA466</f>
        <v>12.082999999999998</v>
      </c>
      <c r="AQ466" s="28">
        <f>AB466-'2020 Metered Customers'!AB466</f>
        <v>7</v>
      </c>
    </row>
    <row r="467" spans="1:43" ht="15.4" x14ac:dyDescent="0.45">
      <c r="A467" s="4">
        <v>1</v>
      </c>
      <c r="B467" s="85">
        <v>4161131</v>
      </c>
      <c r="C467" s="91">
        <v>0</v>
      </c>
      <c r="D467" s="50" t="s">
        <v>32</v>
      </c>
      <c r="E467" s="5" t="s">
        <v>32</v>
      </c>
      <c r="F467" s="5" t="s">
        <v>32</v>
      </c>
      <c r="G467" s="5" t="s">
        <v>32</v>
      </c>
      <c r="H467" s="5">
        <v>7920</v>
      </c>
      <c r="I467" s="5">
        <v>6510</v>
      </c>
      <c r="J467" s="5">
        <v>10920</v>
      </c>
      <c r="K467" s="5">
        <v>5170</v>
      </c>
      <c r="L467" s="52">
        <v>13610</v>
      </c>
      <c r="M467" s="5">
        <v>6850</v>
      </c>
      <c r="N467" s="5">
        <v>930</v>
      </c>
      <c r="O467" s="7" t="s">
        <v>32</v>
      </c>
      <c r="Q467" s="65">
        <f t="shared" si="95"/>
        <v>45</v>
      </c>
      <c r="R467" s="36">
        <f t="shared" si="96"/>
        <v>45</v>
      </c>
      <c r="S467" s="36">
        <f t="shared" si="97"/>
        <v>45</v>
      </c>
      <c r="T467" s="36">
        <f t="shared" si="98"/>
        <v>45</v>
      </c>
      <c r="U467" s="36">
        <f t="shared" si="106"/>
        <v>80.64</v>
      </c>
      <c r="V467" s="36">
        <f t="shared" si="99"/>
        <v>79.970422242890663</v>
      </c>
      <c r="W467" s="36">
        <f t="shared" si="100"/>
        <v>116.39066203835277</v>
      </c>
      <c r="X467" s="36">
        <f t="shared" si="101"/>
        <v>68.903954822047297</v>
      </c>
      <c r="Y467" s="36">
        <f t="shared" si="102"/>
        <v>138.60618245780699</v>
      </c>
      <c r="Z467" s="36">
        <f t="shared" si="103"/>
        <v>82.778331886985242</v>
      </c>
      <c r="AA467" s="36">
        <f t="shared" si="104"/>
        <v>49.185000000000002</v>
      </c>
      <c r="AB467" s="66">
        <f t="shared" si="105"/>
        <v>45</v>
      </c>
      <c r="AC467" s="28">
        <f t="shared" si="107"/>
        <v>841.47455344808304</v>
      </c>
      <c r="AF467" s="28">
        <f>Q467-'2020 Metered Customers'!Q467</f>
        <v>7</v>
      </c>
      <c r="AG467" s="28">
        <f>R467-'2020 Metered Customers'!R467</f>
        <v>7</v>
      </c>
      <c r="AH467" s="28">
        <f>S467-'2020 Metered Customers'!S467</f>
        <v>7</v>
      </c>
      <c r="AI467" s="28">
        <f>T467-'2020 Metered Customers'!T467</f>
        <v>7</v>
      </c>
      <c r="AJ467" s="28">
        <f>U467-'2020 Metered Customers'!U467</f>
        <v>25.216000000000001</v>
      </c>
      <c r="AK467" s="28">
        <f>V467-'2020 Metered Customers'!V467</f>
        <v>27.648422242890661</v>
      </c>
      <c r="AL467" s="28">
        <f>W467-'2020 Metered Customers'!W467</f>
        <v>48.234662038352766</v>
      </c>
      <c r="AM467" s="28">
        <f>X467-'2020 Metered Customers'!X467</f>
        <v>19.529954822047294</v>
      </c>
      <c r="AN467" s="28">
        <f>Y467-'2020 Metered Customers'!Y467</f>
        <v>58.883182457806996</v>
      </c>
      <c r="AO467" s="28">
        <f>Z467-'2020 Metered Customers'!Z467</f>
        <v>29.708331886985242</v>
      </c>
      <c r="AP467" s="28">
        <f>AA467-'2020 Metered Customers'!AA467</f>
        <v>9.1390000000000029</v>
      </c>
      <c r="AQ467" s="28">
        <f>AB467-'2020 Metered Customers'!AB467</f>
        <v>7</v>
      </c>
    </row>
    <row r="468" spans="1:43" ht="15.4" x14ac:dyDescent="0.45">
      <c r="A468" s="4">
        <v>1</v>
      </c>
      <c r="B468" s="85">
        <v>4161132</v>
      </c>
      <c r="C468" s="91">
        <v>0</v>
      </c>
      <c r="D468" s="50" t="s">
        <v>32</v>
      </c>
      <c r="E468" s="5" t="s">
        <v>32</v>
      </c>
      <c r="F468" s="5" t="s">
        <v>32</v>
      </c>
      <c r="G468" s="5" t="s">
        <v>32</v>
      </c>
      <c r="H468" s="5">
        <v>13040</v>
      </c>
      <c r="I468" s="5">
        <v>20170</v>
      </c>
      <c r="J468" s="5">
        <v>18970</v>
      </c>
      <c r="K468" s="5">
        <v>13950</v>
      </c>
      <c r="L468" s="52">
        <v>18300</v>
      </c>
      <c r="M468" s="5">
        <v>16990</v>
      </c>
      <c r="N468" s="5">
        <v>4380</v>
      </c>
      <c r="O468" s="7" t="s">
        <v>32</v>
      </c>
      <c r="Q468" s="65">
        <f t="shared" si="95"/>
        <v>45</v>
      </c>
      <c r="R468" s="36">
        <f t="shared" si="96"/>
        <v>45</v>
      </c>
      <c r="S468" s="36">
        <f t="shared" si="97"/>
        <v>45</v>
      </c>
      <c r="T468" s="36">
        <f t="shared" si="98"/>
        <v>45</v>
      </c>
      <c r="U468" s="36">
        <f t="shared" si="106"/>
        <v>103.67999999999999</v>
      </c>
      <c r="V468" s="36">
        <f t="shared" si="99"/>
        <v>196.5612510977341</v>
      </c>
      <c r="W468" s="36">
        <f t="shared" si="100"/>
        <v>184.5612510977341</v>
      </c>
      <c r="X468" s="36">
        <f t="shared" si="101"/>
        <v>141.41409210190156</v>
      </c>
      <c r="Y468" s="36">
        <f t="shared" si="102"/>
        <v>177.86125109773411</v>
      </c>
      <c r="Z468" s="36">
        <f t="shared" si="103"/>
        <v>166.52010774321786</v>
      </c>
      <c r="AA468" s="36">
        <f t="shared" si="104"/>
        <v>64.710000000000008</v>
      </c>
      <c r="AB468" s="66">
        <f t="shared" si="105"/>
        <v>45</v>
      </c>
      <c r="AC468" s="28">
        <f t="shared" si="107"/>
        <v>1260.3079531383219</v>
      </c>
      <c r="AF468" s="28">
        <f>Q468-'2020 Metered Customers'!Q468</f>
        <v>7</v>
      </c>
      <c r="AG468" s="28">
        <f>R468-'2020 Metered Customers'!R468</f>
        <v>7</v>
      </c>
      <c r="AH468" s="28">
        <f>S468-'2020 Metered Customers'!S468</f>
        <v>7</v>
      </c>
      <c r="AI468" s="28">
        <f>T468-'2020 Metered Customers'!T468</f>
        <v>7</v>
      </c>
      <c r="AJ468" s="28">
        <f>U468-'2020 Metered Customers'!U468</f>
        <v>36.99199999999999</v>
      </c>
      <c r="AK468" s="28">
        <f>V468-'2020 Metered Customers'!V468</f>
        <v>88.630251097734103</v>
      </c>
      <c r="AL468" s="28">
        <f>W468-'2020 Metered Customers'!W468</f>
        <v>81.7902510977341</v>
      </c>
      <c r="AM468" s="28">
        <f>X468-'2020 Metered Customers'!X468</f>
        <v>60.229092101901557</v>
      </c>
      <c r="AN468" s="28">
        <f>Y468-'2020 Metered Customers'!Y468</f>
        <v>77.971251097734111</v>
      </c>
      <c r="AO468" s="28">
        <f>Z468-'2020 Metered Customers'!Z468</f>
        <v>72.263107743217859</v>
      </c>
      <c r="AP468" s="28">
        <f>AA468-'2020 Metered Customers'!AA468</f>
        <v>17.074000000000005</v>
      </c>
      <c r="AQ468" s="28">
        <f>AB468-'2020 Metered Customers'!AB468</f>
        <v>7</v>
      </c>
    </row>
    <row r="469" spans="1:43" ht="15.4" x14ac:dyDescent="0.45">
      <c r="A469" s="4">
        <v>1</v>
      </c>
      <c r="B469" s="85">
        <v>4161133</v>
      </c>
      <c r="C469" s="91">
        <v>0</v>
      </c>
      <c r="D469" s="50" t="s">
        <v>32</v>
      </c>
      <c r="E469" s="5" t="s">
        <v>32</v>
      </c>
      <c r="F469" s="5" t="s">
        <v>32</v>
      </c>
      <c r="G469" s="5" t="s">
        <v>32</v>
      </c>
      <c r="H469" s="5">
        <v>8070</v>
      </c>
      <c r="I469" s="5">
        <v>10210</v>
      </c>
      <c r="J469" s="5">
        <v>10210</v>
      </c>
      <c r="K469" s="5">
        <v>14140</v>
      </c>
      <c r="L469" s="52">
        <v>61760</v>
      </c>
      <c r="M469" s="5">
        <v>29630</v>
      </c>
      <c r="N469" s="5">
        <v>2670</v>
      </c>
      <c r="O469" s="7" t="s">
        <v>32</v>
      </c>
      <c r="Q469" s="65">
        <f t="shared" si="95"/>
        <v>45</v>
      </c>
      <c r="R469" s="36">
        <f t="shared" si="96"/>
        <v>45</v>
      </c>
      <c r="S469" s="36">
        <f t="shared" si="97"/>
        <v>45</v>
      </c>
      <c r="T469" s="36">
        <f t="shared" si="98"/>
        <v>45</v>
      </c>
      <c r="U469" s="36">
        <f t="shared" si="106"/>
        <v>81.314999999999998</v>
      </c>
      <c r="V469" s="36">
        <f t="shared" si="99"/>
        <v>110.52708601686115</v>
      </c>
      <c r="W469" s="36">
        <f t="shared" si="100"/>
        <v>110.52708601686115</v>
      </c>
      <c r="X469" s="36">
        <f t="shared" si="101"/>
        <v>142.98321807948383</v>
      </c>
      <c r="Y469" s="36">
        <f t="shared" si="102"/>
        <v>612.46125109773402</v>
      </c>
      <c r="Z469" s="36">
        <f t="shared" si="103"/>
        <v>291.16125109773412</v>
      </c>
      <c r="AA469" s="36">
        <f t="shared" si="104"/>
        <v>57.015000000000001</v>
      </c>
      <c r="AB469" s="66">
        <f t="shared" si="105"/>
        <v>45</v>
      </c>
      <c r="AC469" s="28">
        <f t="shared" si="107"/>
        <v>1630.9898923086744</v>
      </c>
      <c r="AF469" s="28">
        <f>Q469-'2020 Metered Customers'!Q469</f>
        <v>7</v>
      </c>
      <c r="AG469" s="28">
        <f>R469-'2020 Metered Customers'!R469</f>
        <v>7</v>
      </c>
      <c r="AH469" s="28">
        <f>S469-'2020 Metered Customers'!S469</f>
        <v>7</v>
      </c>
      <c r="AI469" s="28">
        <f>T469-'2020 Metered Customers'!T469</f>
        <v>7</v>
      </c>
      <c r="AJ469" s="28">
        <f>U469-'2020 Metered Customers'!U469</f>
        <v>25.560999999999993</v>
      </c>
      <c r="AK469" s="28">
        <f>V469-'2020 Metered Customers'!V469</f>
        <v>45.424086016861139</v>
      </c>
      <c r="AL469" s="28">
        <f>W469-'2020 Metered Customers'!W469</f>
        <v>45.424086016861139</v>
      </c>
      <c r="AM469" s="28">
        <f>X469-'2020 Metered Customers'!X469</f>
        <v>60.981218079483838</v>
      </c>
      <c r="AN469" s="28">
        <f>Y469-'2020 Metered Customers'!Y469</f>
        <v>220.02445109773407</v>
      </c>
      <c r="AO469" s="28">
        <f>Z469-'2020 Metered Customers'!Z469</f>
        <v>137.45035109773414</v>
      </c>
      <c r="AP469" s="28">
        <f>AA469-'2020 Metered Customers'!AA469</f>
        <v>13.140999999999998</v>
      </c>
      <c r="AQ469" s="28">
        <f>AB469-'2020 Metered Customers'!AB469</f>
        <v>7</v>
      </c>
    </row>
    <row r="470" spans="1:43" ht="15.4" x14ac:dyDescent="0.45">
      <c r="A470" s="4">
        <v>1</v>
      </c>
      <c r="B470" s="85">
        <v>4161134</v>
      </c>
      <c r="C470" s="91">
        <v>0</v>
      </c>
      <c r="D470" s="50" t="s">
        <v>32</v>
      </c>
      <c r="E470" s="5" t="s">
        <v>32</v>
      </c>
      <c r="F470" s="5" t="s">
        <v>32</v>
      </c>
      <c r="G470" s="5" t="s">
        <v>32</v>
      </c>
      <c r="H470" s="5">
        <v>10910</v>
      </c>
      <c r="I470" s="5">
        <v>1090</v>
      </c>
      <c r="J470" s="5">
        <v>2460</v>
      </c>
      <c r="K470" s="5">
        <v>4520</v>
      </c>
      <c r="L470" s="52" t="s">
        <v>32</v>
      </c>
      <c r="M470" s="5">
        <v>5500</v>
      </c>
      <c r="N470" s="5">
        <v>1120</v>
      </c>
      <c r="O470" s="7" t="s">
        <v>32</v>
      </c>
      <c r="Q470" s="65">
        <f t="shared" si="95"/>
        <v>45</v>
      </c>
      <c r="R470" s="36">
        <f t="shared" si="96"/>
        <v>45</v>
      </c>
      <c r="S470" s="36">
        <f t="shared" si="97"/>
        <v>45</v>
      </c>
      <c r="T470" s="36">
        <f t="shared" si="98"/>
        <v>45</v>
      </c>
      <c r="U470" s="36">
        <f t="shared" si="106"/>
        <v>94.094999999999999</v>
      </c>
      <c r="V470" s="36">
        <f t="shared" si="99"/>
        <v>49.905000000000001</v>
      </c>
      <c r="W470" s="36">
        <f t="shared" si="100"/>
        <v>56.07</v>
      </c>
      <c r="X470" s="36">
        <f t="shared" si="101"/>
        <v>65.34</v>
      </c>
      <c r="Y470" s="36">
        <f t="shared" si="102"/>
        <v>45</v>
      </c>
      <c r="Z470" s="36">
        <f t="shared" si="103"/>
        <v>71.629278888374387</v>
      </c>
      <c r="AA470" s="36">
        <f t="shared" si="104"/>
        <v>50.04</v>
      </c>
      <c r="AB470" s="66">
        <f t="shared" si="105"/>
        <v>45</v>
      </c>
      <c r="AC470" s="28">
        <f t="shared" si="107"/>
        <v>657.07927888837435</v>
      </c>
      <c r="AF470" s="28">
        <f>Q470-'2020 Metered Customers'!Q470</f>
        <v>7</v>
      </c>
      <c r="AG470" s="28">
        <f>R470-'2020 Metered Customers'!R470</f>
        <v>7</v>
      </c>
      <c r="AH470" s="28">
        <f>S470-'2020 Metered Customers'!S470</f>
        <v>7</v>
      </c>
      <c r="AI470" s="28">
        <f>T470-'2020 Metered Customers'!T470</f>
        <v>7</v>
      </c>
      <c r="AJ470" s="28">
        <f>U470-'2020 Metered Customers'!U470</f>
        <v>32.092999999999996</v>
      </c>
      <c r="AK470" s="28">
        <f>V470-'2020 Metered Customers'!V470</f>
        <v>9.5069999999999979</v>
      </c>
      <c r="AL470" s="28">
        <f>W470-'2020 Metered Customers'!W470</f>
        <v>12.658000000000001</v>
      </c>
      <c r="AM470" s="28">
        <f>X470-'2020 Metered Customers'!X470</f>
        <v>17.396000000000001</v>
      </c>
      <c r="AN470" s="28">
        <f>Y470-'2020 Metered Customers'!Y470</f>
        <v>7</v>
      </c>
      <c r="AO470" s="28">
        <f>Z470-'2020 Metered Customers'!Z470</f>
        <v>21.529278888374385</v>
      </c>
      <c r="AP470" s="28">
        <f>AA470-'2020 Metered Customers'!AA470</f>
        <v>9.5760000000000005</v>
      </c>
      <c r="AQ470" s="28">
        <f>AB470-'2020 Metered Customers'!AB470</f>
        <v>7</v>
      </c>
    </row>
    <row r="471" spans="1:43" ht="15.4" x14ac:dyDescent="0.45">
      <c r="A471" s="4">
        <v>1</v>
      </c>
      <c r="B471" s="85">
        <v>4161135</v>
      </c>
      <c r="C471" s="91">
        <v>0</v>
      </c>
      <c r="D471" s="50" t="s">
        <v>32</v>
      </c>
      <c r="E471" s="5" t="s">
        <v>32</v>
      </c>
      <c r="F471" s="5" t="s">
        <v>32</v>
      </c>
      <c r="G471" s="5" t="s">
        <v>32</v>
      </c>
      <c r="H471" s="5">
        <v>15370</v>
      </c>
      <c r="I471" s="5">
        <v>6420</v>
      </c>
      <c r="J471" s="5">
        <v>24260</v>
      </c>
      <c r="K471" s="5">
        <v>23520</v>
      </c>
      <c r="L471" s="52">
        <v>30140</v>
      </c>
      <c r="M471" s="5">
        <v>17770</v>
      </c>
      <c r="N471" s="5">
        <v>3630</v>
      </c>
      <c r="O471" s="7" t="s">
        <v>32</v>
      </c>
      <c r="Q471" s="65">
        <f t="shared" si="95"/>
        <v>45</v>
      </c>
      <c r="R471" s="36">
        <f t="shared" si="96"/>
        <v>45</v>
      </c>
      <c r="S471" s="36">
        <f t="shared" si="97"/>
        <v>45</v>
      </c>
      <c r="T471" s="36">
        <f t="shared" si="98"/>
        <v>45</v>
      </c>
      <c r="U471" s="36">
        <f t="shared" si="106"/>
        <v>114.16499999999999</v>
      </c>
      <c r="V471" s="36">
        <f t="shared" si="99"/>
        <v>79.227152042983263</v>
      </c>
      <c r="W471" s="36">
        <f t="shared" si="100"/>
        <v>237.46125109773411</v>
      </c>
      <c r="X471" s="36">
        <f t="shared" si="101"/>
        <v>230.0612510977341</v>
      </c>
      <c r="Y471" s="36">
        <f t="shared" si="102"/>
        <v>296.26125109773409</v>
      </c>
      <c r="Z471" s="36">
        <f t="shared" si="103"/>
        <v>172.96178280908191</v>
      </c>
      <c r="AA471" s="36">
        <f t="shared" si="104"/>
        <v>61.335000000000001</v>
      </c>
      <c r="AB471" s="66">
        <f t="shared" si="105"/>
        <v>45</v>
      </c>
      <c r="AC471" s="28">
        <f t="shared" si="107"/>
        <v>1416.4726881452675</v>
      </c>
      <c r="AF471" s="28">
        <f>Q471-'2020 Metered Customers'!Q471</f>
        <v>7</v>
      </c>
      <c r="AG471" s="28">
        <f>R471-'2020 Metered Customers'!R471</f>
        <v>7</v>
      </c>
      <c r="AH471" s="28">
        <f>S471-'2020 Metered Customers'!S471</f>
        <v>7</v>
      </c>
      <c r="AI471" s="28">
        <f>T471-'2020 Metered Customers'!T471</f>
        <v>7</v>
      </c>
      <c r="AJ471" s="28">
        <f>U471-'2020 Metered Customers'!U471</f>
        <v>42.350999999999999</v>
      </c>
      <c r="AK471" s="28">
        <f>V471-'2020 Metered Customers'!V471</f>
        <v>27.103152042983261</v>
      </c>
      <c r="AL471" s="28">
        <f>W471-'2020 Metered Customers'!W471</f>
        <v>111.94325109773411</v>
      </c>
      <c r="AM471" s="28">
        <f>X471-'2020 Metered Customers'!X471</f>
        <v>107.72525109773412</v>
      </c>
      <c r="AN471" s="28">
        <f>Y471-'2020 Metered Customers'!Y471</f>
        <v>138.76105109773408</v>
      </c>
      <c r="AO471" s="28">
        <f>Z471-'2020 Metered Customers'!Z471</f>
        <v>75.35078280908192</v>
      </c>
      <c r="AP471" s="28">
        <f>AA471-'2020 Metered Customers'!AA471</f>
        <v>15.348999999999997</v>
      </c>
      <c r="AQ471" s="28">
        <f>AB471-'2020 Metered Customers'!AB471</f>
        <v>7</v>
      </c>
    </row>
    <row r="472" spans="1:43" ht="15.4" x14ac:dyDescent="0.45">
      <c r="A472" s="4">
        <v>1</v>
      </c>
      <c r="B472" s="85">
        <v>4161136</v>
      </c>
      <c r="C472" s="91">
        <v>0</v>
      </c>
      <c r="D472" s="50" t="s">
        <v>32</v>
      </c>
      <c r="E472" s="5" t="s">
        <v>32</v>
      </c>
      <c r="F472" s="5" t="s">
        <v>32</v>
      </c>
      <c r="G472" s="5" t="s">
        <v>32</v>
      </c>
      <c r="H472" s="5">
        <v>17590</v>
      </c>
      <c r="I472" s="5">
        <v>9070</v>
      </c>
      <c r="J472" s="5">
        <v>24370</v>
      </c>
      <c r="K472" s="5">
        <v>19010</v>
      </c>
      <c r="L472" s="52">
        <v>23930</v>
      </c>
      <c r="M472" s="5">
        <v>16120</v>
      </c>
      <c r="N472" s="5">
        <v>4570</v>
      </c>
      <c r="O472" s="7" t="s">
        <v>32</v>
      </c>
      <c r="Q472" s="65">
        <f t="shared" si="95"/>
        <v>45</v>
      </c>
      <c r="R472" s="36">
        <f t="shared" si="96"/>
        <v>45</v>
      </c>
      <c r="S472" s="36">
        <f t="shared" si="97"/>
        <v>45</v>
      </c>
      <c r="T472" s="36">
        <f t="shared" si="98"/>
        <v>45</v>
      </c>
      <c r="U472" s="36">
        <f t="shared" si="106"/>
        <v>124.155</v>
      </c>
      <c r="V472" s="36">
        <f t="shared" si="99"/>
        <v>101.11233015136753</v>
      </c>
      <c r="W472" s="36">
        <f t="shared" si="100"/>
        <v>238.5612510977341</v>
      </c>
      <c r="X472" s="36">
        <f t="shared" si="101"/>
        <v>184.96125109773411</v>
      </c>
      <c r="Y472" s="36">
        <f t="shared" si="102"/>
        <v>234.16125109773412</v>
      </c>
      <c r="Z472" s="36">
        <f t="shared" si="103"/>
        <v>159.33516247744643</v>
      </c>
      <c r="AA472" s="36">
        <f t="shared" si="104"/>
        <v>65.564999999999998</v>
      </c>
      <c r="AB472" s="66">
        <f t="shared" si="105"/>
        <v>45</v>
      </c>
      <c r="AC472" s="28">
        <f t="shared" si="107"/>
        <v>1332.8512459220162</v>
      </c>
      <c r="AF472" s="28">
        <f>Q472-'2020 Metered Customers'!Q472</f>
        <v>7</v>
      </c>
      <c r="AG472" s="28">
        <f>R472-'2020 Metered Customers'!R472</f>
        <v>7</v>
      </c>
      <c r="AH472" s="28">
        <f>S472-'2020 Metered Customers'!S472</f>
        <v>7</v>
      </c>
      <c r="AI472" s="28">
        <f>T472-'2020 Metered Customers'!T472</f>
        <v>7</v>
      </c>
      <c r="AJ472" s="28">
        <f>U472-'2020 Metered Customers'!U472</f>
        <v>47.456999999999994</v>
      </c>
      <c r="AK472" s="28">
        <f>V472-'2020 Metered Customers'!V472</f>
        <v>40.91133015136753</v>
      </c>
      <c r="AL472" s="28">
        <f>W472-'2020 Metered Customers'!W472</f>
        <v>112.57025109773409</v>
      </c>
      <c r="AM472" s="28">
        <f>X472-'2020 Metered Customers'!X472</f>
        <v>82.018251097734108</v>
      </c>
      <c r="AN472" s="28">
        <f>Y472-'2020 Metered Customers'!Y472</f>
        <v>110.06225109773413</v>
      </c>
      <c r="AO472" s="28">
        <f>Z472-'2020 Metered Customers'!Z472</f>
        <v>68.81916247744644</v>
      </c>
      <c r="AP472" s="28">
        <f>AA472-'2020 Metered Customers'!AA472</f>
        <v>17.510999999999996</v>
      </c>
      <c r="AQ472" s="28">
        <f>AB472-'2020 Metered Customers'!AB472</f>
        <v>7</v>
      </c>
    </row>
    <row r="473" spans="1:43" ht="15.4" x14ac:dyDescent="0.45">
      <c r="A473" s="4">
        <v>1</v>
      </c>
      <c r="B473" s="85">
        <v>4161137</v>
      </c>
      <c r="C473" s="91">
        <v>0</v>
      </c>
      <c r="D473" s="50" t="s">
        <v>32</v>
      </c>
      <c r="E473" s="5" t="s">
        <v>32</v>
      </c>
      <c r="F473" s="5" t="s">
        <v>32</v>
      </c>
      <c r="G473" s="5" t="s">
        <v>32</v>
      </c>
      <c r="H473" s="5">
        <v>21990</v>
      </c>
      <c r="I473" s="5">
        <v>7520</v>
      </c>
      <c r="J473" s="5">
        <v>7220</v>
      </c>
      <c r="K473" s="5">
        <v>11380</v>
      </c>
      <c r="L473" s="52">
        <v>10840</v>
      </c>
      <c r="M473" s="5">
        <v>7730</v>
      </c>
      <c r="N473" s="5">
        <v>5060</v>
      </c>
      <c r="O473" s="7" t="s">
        <v>32</v>
      </c>
      <c r="Q473" s="65">
        <f t="shared" si="95"/>
        <v>45</v>
      </c>
      <c r="R473" s="36">
        <f t="shared" si="96"/>
        <v>45</v>
      </c>
      <c r="S473" s="36">
        <f t="shared" si="97"/>
        <v>45</v>
      </c>
      <c r="T473" s="36">
        <f t="shared" si="98"/>
        <v>45</v>
      </c>
      <c r="U473" s="36">
        <f t="shared" si="106"/>
        <v>143.95499999999998</v>
      </c>
      <c r="V473" s="36">
        <f t="shared" si="99"/>
        <v>88.311565597406926</v>
      </c>
      <c r="W473" s="36">
        <f t="shared" si="100"/>
        <v>85.833998264382288</v>
      </c>
      <c r="X473" s="36">
        <f t="shared" si="101"/>
        <v>120.18959861565722</v>
      </c>
      <c r="Y473" s="36">
        <f t="shared" si="102"/>
        <v>115.72997741621288</v>
      </c>
      <c r="Z473" s="36">
        <f t="shared" si="103"/>
        <v>90.045862730524163</v>
      </c>
      <c r="AA473" s="36">
        <f t="shared" si="104"/>
        <v>67.995513466604933</v>
      </c>
      <c r="AB473" s="66">
        <f t="shared" si="105"/>
        <v>45</v>
      </c>
      <c r="AC473" s="28">
        <f t="shared" si="107"/>
        <v>937.06151609078836</v>
      </c>
      <c r="AF473" s="28">
        <f>Q473-'2020 Metered Customers'!Q473</f>
        <v>7</v>
      </c>
      <c r="AG473" s="28">
        <f>R473-'2020 Metered Customers'!R473</f>
        <v>7</v>
      </c>
      <c r="AH473" s="28">
        <f>S473-'2020 Metered Customers'!S473</f>
        <v>7</v>
      </c>
      <c r="AI473" s="28">
        <f>T473-'2020 Metered Customers'!T473</f>
        <v>7</v>
      </c>
      <c r="AJ473" s="28">
        <f>U473-'2020 Metered Customers'!U473</f>
        <v>57.576999999999984</v>
      </c>
      <c r="AK473" s="28">
        <f>V473-'2020 Metered Customers'!V473</f>
        <v>33.767565597406929</v>
      </c>
      <c r="AL473" s="28">
        <f>W473-'2020 Metered Customers'!W473</f>
        <v>31.949998264382288</v>
      </c>
      <c r="AM473" s="28">
        <f>X473-'2020 Metered Customers'!X473</f>
        <v>50.055598615657217</v>
      </c>
      <c r="AN473" s="28">
        <f>Y473-'2020 Metered Customers'!Y473</f>
        <v>47.917977416212878</v>
      </c>
      <c r="AO473" s="28">
        <f>Z473-'2020 Metered Customers'!Z473</f>
        <v>35.039862730524163</v>
      </c>
      <c r="AP473" s="28">
        <f>AA473-'2020 Metered Customers'!AA473</f>
        <v>18.863513466604935</v>
      </c>
      <c r="AQ473" s="28">
        <f>AB473-'2020 Metered Customers'!AB473</f>
        <v>7</v>
      </c>
    </row>
    <row r="474" spans="1:43" ht="15.4" x14ac:dyDescent="0.45">
      <c r="A474" s="4">
        <v>1</v>
      </c>
      <c r="B474" s="85">
        <v>4161138</v>
      </c>
      <c r="C474" s="91">
        <v>0</v>
      </c>
      <c r="D474" s="50" t="s">
        <v>32</v>
      </c>
      <c r="E474" s="5" t="s">
        <v>32</v>
      </c>
      <c r="F474" s="5" t="s">
        <v>32</v>
      </c>
      <c r="G474" s="5" t="s">
        <v>32</v>
      </c>
      <c r="H474" s="5">
        <v>17280</v>
      </c>
      <c r="I474" s="5">
        <v>1070</v>
      </c>
      <c r="J474" s="5">
        <v>7460</v>
      </c>
      <c r="K474" s="5">
        <v>4040</v>
      </c>
      <c r="L474" s="52">
        <v>9010</v>
      </c>
      <c r="M474" s="5">
        <v>4680</v>
      </c>
      <c r="N474" s="5">
        <v>4370</v>
      </c>
      <c r="O474" s="7" t="s">
        <v>32</v>
      </c>
      <c r="Q474" s="65">
        <f t="shared" si="95"/>
        <v>45</v>
      </c>
      <c r="R474" s="36">
        <f t="shared" si="96"/>
        <v>45</v>
      </c>
      <c r="S474" s="36">
        <f t="shared" si="97"/>
        <v>45</v>
      </c>
      <c r="T474" s="36">
        <f t="shared" si="98"/>
        <v>45</v>
      </c>
      <c r="U474" s="36">
        <f t="shared" si="106"/>
        <v>122.76</v>
      </c>
      <c r="V474" s="36">
        <f t="shared" si="99"/>
        <v>49.814999999999998</v>
      </c>
      <c r="W474" s="36">
        <f t="shared" si="100"/>
        <v>87.816052130801992</v>
      </c>
      <c r="X474" s="36">
        <f t="shared" si="101"/>
        <v>63.18</v>
      </c>
      <c r="Y474" s="36">
        <f t="shared" si="102"/>
        <v>100.6168166847626</v>
      </c>
      <c r="Z474" s="36">
        <f t="shared" si="103"/>
        <v>66.06</v>
      </c>
      <c r="AA474" s="36">
        <f t="shared" si="104"/>
        <v>64.664999999999992</v>
      </c>
      <c r="AB474" s="66">
        <f t="shared" si="105"/>
        <v>45</v>
      </c>
      <c r="AC474" s="28">
        <f t="shared" si="107"/>
        <v>779.91286881556448</v>
      </c>
      <c r="AF474" s="28">
        <f>Q474-'2020 Metered Customers'!Q474</f>
        <v>7</v>
      </c>
      <c r="AG474" s="28">
        <f>R474-'2020 Metered Customers'!R474</f>
        <v>7</v>
      </c>
      <c r="AH474" s="28">
        <f>S474-'2020 Metered Customers'!S474</f>
        <v>7</v>
      </c>
      <c r="AI474" s="28">
        <f>T474-'2020 Metered Customers'!T474</f>
        <v>7</v>
      </c>
      <c r="AJ474" s="28">
        <f>U474-'2020 Metered Customers'!U474</f>
        <v>46.744</v>
      </c>
      <c r="AK474" s="28">
        <f>V474-'2020 Metered Customers'!V474</f>
        <v>9.4609999999999985</v>
      </c>
      <c r="AL474" s="28">
        <f>W474-'2020 Metered Customers'!W474</f>
        <v>33.404052130801986</v>
      </c>
      <c r="AM474" s="28">
        <f>X474-'2020 Metered Customers'!X474</f>
        <v>16.291999999999994</v>
      </c>
      <c r="AN474" s="28">
        <f>Y474-'2020 Metered Customers'!Y474</f>
        <v>40.673816684762599</v>
      </c>
      <c r="AO474" s="28">
        <f>Z474-'2020 Metered Customers'!Z474</f>
        <v>17.764000000000003</v>
      </c>
      <c r="AP474" s="28">
        <f>AA474-'2020 Metered Customers'!AA474</f>
        <v>17.050999999999988</v>
      </c>
      <c r="AQ474" s="28">
        <f>AB474-'2020 Metered Customers'!AB474</f>
        <v>7</v>
      </c>
    </row>
    <row r="475" spans="1:43" ht="15.4" x14ac:dyDescent="0.45">
      <c r="A475" s="4">
        <v>1</v>
      </c>
      <c r="B475" s="85">
        <v>4161139</v>
      </c>
      <c r="C475" s="91">
        <v>0</v>
      </c>
      <c r="D475" s="50" t="s">
        <v>32</v>
      </c>
      <c r="E475" s="5" t="s">
        <v>32</v>
      </c>
      <c r="F475" s="5" t="s">
        <v>32</v>
      </c>
      <c r="G475" s="5" t="s">
        <v>32</v>
      </c>
      <c r="H475" s="5">
        <v>10690</v>
      </c>
      <c r="I475" s="5">
        <v>16690</v>
      </c>
      <c r="J475" s="5">
        <v>23820</v>
      </c>
      <c r="K475" s="5">
        <v>9060</v>
      </c>
      <c r="L475" s="52">
        <v>12490</v>
      </c>
      <c r="M475" s="5">
        <v>8370</v>
      </c>
      <c r="N475" s="5">
        <v>1970</v>
      </c>
      <c r="O475" s="7" t="s">
        <v>32</v>
      </c>
      <c r="Q475" s="65">
        <f t="shared" si="95"/>
        <v>45</v>
      </c>
      <c r="R475" s="36">
        <f t="shared" si="96"/>
        <v>45</v>
      </c>
      <c r="S475" s="36">
        <f t="shared" si="97"/>
        <v>45</v>
      </c>
      <c r="T475" s="36">
        <f t="shared" si="98"/>
        <v>45</v>
      </c>
      <c r="U475" s="36">
        <f t="shared" si="106"/>
        <v>93.10499999999999</v>
      </c>
      <c r="V475" s="36">
        <f t="shared" si="99"/>
        <v>164.04254041019323</v>
      </c>
      <c r="W475" s="36">
        <f t="shared" si="100"/>
        <v>233.0612510977341</v>
      </c>
      <c r="X475" s="36">
        <f t="shared" si="101"/>
        <v>101.02974457360004</v>
      </c>
      <c r="Y475" s="36">
        <f t="shared" si="102"/>
        <v>129.35659774784835</v>
      </c>
      <c r="Z475" s="36">
        <f t="shared" si="103"/>
        <v>95.33133970764338</v>
      </c>
      <c r="AA475" s="36">
        <f t="shared" si="104"/>
        <v>53.865000000000002</v>
      </c>
      <c r="AB475" s="66">
        <f t="shared" si="105"/>
        <v>45</v>
      </c>
      <c r="AC475" s="28">
        <f t="shared" si="107"/>
        <v>1094.7914735370191</v>
      </c>
      <c r="AF475" s="28">
        <f>Q475-'2020 Metered Customers'!Q475</f>
        <v>7</v>
      </c>
      <c r="AG475" s="28">
        <f>R475-'2020 Metered Customers'!R475</f>
        <v>7</v>
      </c>
      <c r="AH475" s="28">
        <f>S475-'2020 Metered Customers'!S475</f>
        <v>7</v>
      </c>
      <c r="AI475" s="28">
        <f>T475-'2020 Metered Customers'!T475</f>
        <v>7</v>
      </c>
      <c r="AJ475" s="28">
        <f>U475-'2020 Metered Customers'!U475</f>
        <v>31.586999999999989</v>
      </c>
      <c r="AK475" s="28">
        <f>V475-'2020 Metered Customers'!V475</f>
        <v>71.075540410193227</v>
      </c>
      <c r="AL475" s="28">
        <f>W475-'2020 Metered Customers'!W475</f>
        <v>109.4352510977341</v>
      </c>
      <c r="AM475" s="28">
        <f>X475-'2020 Metered Customers'!X475</f>
        <v>40.87174457360004</v>
      </c>
      <c r="AN475" s="28">
        <f>Y475-'2020 Metered Customers'!Y475</f>
        <v>54.449597747848358</v>
      </c>
      <c r="AO475" s="28">
        <f>Z475-'2020 Metered Customers'!Z475</f>
        <v>38.140339707643378</v>
      </c>
      <c r="AP475" s="28">
        <f>AA475-'2020 Metered Customers'!AA475</f>
        <v>11.530999999999999</v>
      </c>
      <c r="AQ475" s="28">
        <f>AB475-'2020 Metered Customers'!AB475</f>
        <v>7</v>
      </c>
    </row>
    <row r="476" spans="1:43" ht="15.4" x14ac:dyDescent="0.45">
      <c r="A476" s="4">
        <v>1</v>
      </c>
      <c r="B476" s="85">
        <v>4161140</v>
      </c>
      <c r="C476" s="91">
        <v>0</v>
      </c>
      <c r="D476" s="50" t="s">
        <v>32</v>
      </c>
      <c r="E476" s="5" t="s">
        <v>32</v>
      </c>
      <c r="F476" s="5" t="s">
        <v>32</v>
      </c>
      <c r="G476" s="5" t="s">
        <v>32</v>
      </c>
      <c r="H476" s="5">
        <v>12740</v>
      </c>
      <c r="I476" s="5">
        <v>1370</v>
      </c>
      <c r="J476" s="5">
        <v>3550</v>
      </c>
      <c r="K476" s="5">
        <v>3440</v>
      </c>
      <c r="L476" s="52">
        <v>6200</v>
      </c>
      <c r="M476" s="5">
        <v>4130</v>
      </c>
      <c r="N476" s="5">
        <v>3460</v>
      </c>
      <c r="O476" s="7" t="s">
        <v>32</v>
      </c>
      <c r="Q476" s="65">
        <f t="shared" si="95"/>
        <v>45</v>
      </c>
      <c r="R476" s="36">
        <f t="shared" si="96"/>
        <v>45</v>
      </c>
      <c r="S476" s="36">
        <f t="shared" si="97"/>
        <v>45</v>
      </c>
      <c r="T476" s="36">
        <f t="shared" si="98"/>
        <v>45</v>
      </c>
      <c r="U476" s="36">
        <f t="shared" si="106"/>
        <v>102.33</v>
      </c>
      <c r="V476" s="36">
        <f t="shared" si="99"/>
        <v>51.164999999999999</v>
      </c>
      <c r="W476" s="36">
        <f t="shared" si="100"/>
        <v>60.975000000000001</v>
      </c>
      <c r="X476" s="36">
        <f t="shared" si="101"/>
        <v>60.480000000000004</v>
      </c>
      <c r="Y476" s="36">
        <f t="shared" si="102"/>
        <v>77.410269332098537</v>
      </c>
      <c r="Z476" s="36">
        <f t="shared" si="103"/>
        <v>63.585000000000001</v>
      </c>
      <c r="AA476" s="36">
        <f t="shared" si="104"/>
        <v>60.57</v>
      </c>
      <c r="AB476" s="66">
        <f t="shared" si="105"/>
        <v>45</v>
      </c>
      <c r="AC476" s="28">
        <f t="shared" si="107"/>
        <v>701.51526933209868</v>
      </c>
      <c r="AF476" s="28">
        <f>Q476-'2020 Metered Customers'!Q476</f>
        <v>7</v>
      </c>
      <c r="AG476" s="28">
        <f>R476-'2020 Metered Customers'!R476</f>
        <v>7</v>
      </c>
      <c r="AH476" s="28">
        <f>S476-'2020 Metered Customers'!S476</f>
        <v>7</v>
      </c>
      <c r="AI476" s="28">
        <f>T476-'2020 Metered Customers'!T476</f>
        <v>7</v>
      </c>
      <c r="AJ476" s="28">
        <f>U476-'2020 Metered Customers'!U476</f>
        <v>36.301999999999992</v>
      </c>
      <c r="AK476" s="28">
        <f>V476-'2020 Metered Customers'!V476</f>
        <v>10.150999999999996</v>
      </c>
      <c r="AL476" s="28">
        <f>W476-'2020 Metered Customers'!W476</f>
        <v>15.164999999999999</v>
      </c>
      <c r="AM476" s="28">
        <f>X476-'2020 Metered Customers'!X476</f>
        <v>14.912000000000006</v>
      </c>
      <c r="AN476" s="28">
        <f>Y476-'2020 Metered Customers'!Y476</f>
        <v>25.770269332098536</v>
      </c>
      <c r="AO476" s="28">
        <f>Z476-'2020 Metered Customers'!Z476</f>
        <v>16.499000000000002</v>
      </c>
      <c r="AP476" s="28">
        <f>AA476-'2020 Metered Customers'!AA476</f>
        <v>14.957999999999998</v>
      </c>
      <c r="AQ476" s="28">
        <f>AB476-'2020 Metered Customers'!AB476</f>
        <v>7</v>
      </c>
    </row>
    <row r="477" spans="1:43" ht="15.4" x14ac:dyDescent="0.45">
      <c r="A477" s="4">
        <v>1</v>
      </c>
      <c r="B477" s="85">
        <v>4161141</v>
      </c>
      <c r="C477" s="91">
        <v>0</v>
      </c>
      <c r="D477" s="50" t="s">
        <v>32</v>
      </c>
      <c r="E477" s="5" t="s">
        <v>32</v>
      </c>
      <c r="F477" s="5" t="s">
        <v>32</v>
      </c>
      <c r="G477" s="5" t="s">
        <v>32</v>
      </c>
      <c r="H477" s="5">
        <v>32790</v>
      </c>
      <c r="I477" s="5">
        <v>33720</v>
      </c>
      <c r="J477" s="5">
        <v>32380</v>
      </c>
      <c r="K477" s="5">
        <v>37620</v>
      </c>
      <c r="L477" s="52">
        <v>38940</v>
      </c>
      <c r="M477" s="5">
        <v>37150</v>
      </c>
      <c r="N477" s="5">
        <v>18670</v>
      </c>
      <c r="O477" s="7" t="s">
        <v>32</v>
      </c>
      <c r="Q477" s="65">
        <f t="shared" si="95"/>
        <v>45</v>
      </c>
      <c r="R477" s="36">
        <f t="shared" si="96"/>
        <v>45</v>
      </c>
      <c r="S477" s="36">
        <f t="shared" si="97"/>
        <v>45</v>
      </c>
      <c r="T477" s="36">
        <f t="shared" si="98"/>
        <v>45</v>
      </c>
      <c r="U477" s="36">
        <f t="shared" si="106"/>
        <v>221.83416508087299</v>
      </c>
      <c r="V477" s="36">
        <f t="shared" si="99"/>
        <v>332.06125109773416</v>
      </c>
      <c r="W477" s="36">
        <f t="shared" si="100"/>
        <v>318.66125109773412</v>
      </c>
      <c r="X477" s="36">
        <f t="shared" si="101"/>
        <v>371.06125109773416</v>
      </c>
      <c r="Y477" s="36">
        <f t="shared" si="102"/>
        <v>384.26125109773409</v>
      </c>
      <c r="Z477" s="36">
        <f t="shared" si="103"/>
        <v>366.36125109773411</v>
      </c>
      <c r="AA477" s="36">
        <f t="shared" si="104"/>
        <v>181.5612510977341</v>
      </c>
      <c r="AB477" s="66">
        <f t="shared" si="105"/>
        <v>45</v>
      </c>
      <c r="AC477" s="28">
        <f t="shared" si="107"/>
        <v>2400.8016716672773</v>
      </c>
      <c r="AF477" s="28">
        <f>Q477-'2020 Metered Customers'!Q477</f>
        <v>7</v>
      </c>
      <c r="AG477" s="28">
        <f>R477-'2020 Metered Customers'!R477</f>
        <v>7</v>
      </c>
      <c r="AH477" s="28">
        <f>S477-'2020 Metered Customers'!S477</f>
        <v>7</v>
      </c>
      <c r="AI477" s="28">
        <f>T477-'2020 Metered Customers'!T477</f>
        <v>7</v>
      </c>
      <c r="AJ477" s="28">
        <f>U477-'2020 Metered Customers'!U477</f>
        <v>111.69616508087299</v>
      </c>
      <c r="AK477" s="28">
        <f>V477-'2020 Metered Customers'!V477</f>
        <v>147.96165109773418</v>
      </c>
      <c r="AL477" s="28">
        <f>W477-'2020 Metered Customers'!W477</f>
        <v>144.51785109773414</v>
      </c>
      <c r="AM477" s="28">
        <f>X477-'2020 Metered Customers'!X477</f>
        <v>157.98465109773417</v>
      </c>
      <c r="AN477" s="28">
        <f>Y477-'2020 Metered Customers'!Y477</f>
        <v>161.3770510977341</v>
      </c>
      <c r="AO477" s="28">
        <f>Z477-'2020 Metered Customers'!Z477</f>
        <v>156.77675109773412</v>
      </c>
      <c r="AP477" s="28">
        <f>AA477-'2020 Metered Customers'!AA477</f>
        <v>80.080251097734106</v>
      </c>
      <c r="AQ477" s="28">
        <f>AB477-'2020 Metered Customers'!AB477</f>
        <v>7</v>
      </c>
    </row>
    <row r="478" spans="1:43" ht="15.4" x14ac:dyDescent="0.45">
      <c r="A478" s="4">
        <v>1</v>
      </c>
      <c r="B478" s="85">
        <v>4161142</v>
      </c>
      <c r="C478" s="91">
        <v>0</v>
      </c>
      <c r="D478" s="50" t="s">
        <v>32</v>
      </c>
      <c r="E478" s="5" t="s">
        <v>32</v>
      </c>
      <c r="F478" s="5" t="s">
        <v>32</v>
      </c>
      <c r="G478" s="5" t="s">
        <v>32</v>
      </c>
      <c r="H478" s="5">
        <v>200</v>
      </c>
      <c r="I478" s="5">
        <v>50</v>
      </c>
      <c r="J478" s="5">
        <v>17540</v>
      </c>
      <c r="K478" s="5">
        <v>33790</v>
      </c>
      <c r="L478" s="52">
        <v>32150</v>
      </c>
      <c r="M478" s="5">
        <v>35870</v>
      </c>
      <c r="N478" s="5">
        <v>10400</v>
      </c>
      <c r="O478" s="7" t="s">
        <v>32</v>
      </c>
      <c r="Q478" s="65">
        <f t="shared" si="95"/>
        <v>45</v>
      </c>
      <c r="R478" s="36">
        <f t="shared" si="96"/>
        <v>45</v>
      </c>
      <c r="S478" s="36">
        <f t="shared" si="97"/>
        <v>45</v>
      </c>
      <c r="T478" s="36">
        <f t="shared" si="98"/>
        <v>45</v>
      </c>
      <c r="U478" s="36">
        <f t="shared" si="106"/>
        <v>45.9</v>
      </c>
      <c r="V478" s="36">
        <f t="shared" si="99"/>
        <v>45.225000000000001</v>
      </c>
      <c r="W478" s="36">
        <f t="shared" si="100"/>
        <v>171.06231452042968</v>
      </c>
      <c r="X478" s="36">
        <f t="shared" si="101"/>
        <v>332.76125109773409</v>
      </c>
      <c r="Y478" s="36">
        <f t="shared" si="102"/>
        <v>316.36125109773411</v>
      </c>
      <c r="Z478" s="36">
        <f t="shared" si="103"/>
        <v>353.56125109773416</v>
      </c>
      <c r="AA478" s="36">
        <f t="shared" si="104"/>
        <v>112.09621199444341</v>
      </c>
      <c r="AB478" s="66">
        <f t="shared" si="105"/>
        <v>45</v>
      </c>
      <c r="AC478" s="28">
        <f t="shared" si="107"/>
        <v>1601.9672798080753</v>
      </c>
      <c r="AF478" s="28">
        <f>Q478-'2020 Metered Customers'!Q478</f>
        <v>7</v>
      </c>
      <c r="AG478" s="28">
        <f>R478-'2020 Metered Customers'!R478</f>
        <v>7</v>
      </c>
      <c r="AH478" s="28">
        <f>S478-'2020 Metered Customers'!S478</f>
        <v>7</v>
      </c>
      <c r="AI478" s="28">
        <f>T478-'2020 Metered Customers'!T478</f>
        <v>7</v>
      </c>
      <c r="AJ478" s="28">
        <f>U478-'2020 Metered Customers'!U478</f>
        <v>7.4600000000000009</v>
      </c>
      <c r="AK478" s="28">
        <f>V478-'2020 Metered Customers'!V478</f>
        <v>7.115000000000002</v>
      </c>
      <c r="AL478" s="28">
        <f>W478-'2020 Metered Customers'!W478</f>
        <v>74.440314520429695</v>
      </c>
      <c r="AM478" s="28">
        <f>X478-'2020 Metered Customers'!X478</f>
        <v>148.14155109773409</v>
      </c>
      <c r="AN478" s="28">
        <f>Y478-'2020 Metered Customers'!Y478</f>
        <v>143.92675109773413</v>
      </c>
      <c r="AO478" s="28">
        <f>Z478-'2020 Metered Customers'!Z478</f>
        <v>153.48715109773417</v>
      </c>
      <c r="AP478" s="28">
        <f>AA478-'2020 Metered Customers'!AA478</f>
        <v>46.176211994443406</v>
      </c>
      <c r="AQ478" s="28">
        <f>AB478-'2020 Metered Customers'!AB478</f>
        <v>7</v>
      </c>
    </row>
    <row r="479" spans="1:43" ht="15.4" x14ac:dyDescent="0.45">
      <c r="A479" s="4">
        <v>1</v>
      </c>
      <c r="B479" s="85">
        <v>4161143</v>
      </c>
      <c r="C479" s="91">
        <v>0</v>
      </c>
      <c r="D479" s="50" t="s">
        <v>32</v>
      </c>
      <c r="E479" s="5" t="s">
        <v>32</v>
      </c>
      <c r="F479" s="5" t="s">
        <v>32</v>
      </c>
      <c r="G479" s="5" t="s">
        <v>32</v>
      </c>
      <c r="H479" s="5">
        <v>700260</v>
      </c>
      <c r="I479" s="5">
        <v>1120</v>
      </c>
      <c r="J479" s="5">
        <v>2660</v>
      </c>
      <c r="K479" s="5">
        <v>5650</v>
      </c>
      <c r="L479" s="52">
        <v>9990</v>
      </c>
      <c r="M479" s="5">
        <v>3180</v>
      </c>
      <c r="N479" s="5">
        <v>530</v>
      </c>
      <c r="O479" s="7" t="s">
        <v>32</v>
      </c>
      <c r="Q479" s="65">
        <f t="shared" si="95"/>
        <v>45</v>
      </c>
      <c r="R479" s="36">
        <f t="shared" si="96"/>
        <v>45</v>
      </c>
      <c r="S479" s="36">
        <f t="shared" si="97"/>
        <v>45</v>
      </c>
      <c r="T479" s="36">
        <f t="shared" si="98"/>
        <v>45</v>
      </c>
      <c r="U479" s="36">
        <f t="shared" si="106"/>
        <v>6796.9062554886714</v>
      </c>
      <c r="V479" s="36">
        <f t="shared" si="99"/>
        <v>50.04</v>
      </c>
      <c r="W479" s="36">
        <f t="shared" si="100"/>
        <v>56.97</v>
      </c>
      <c r="X479" s="36">
        <f t="shared" si="101"/>
        <v>72.868062554886706</v>
      </c>
      <c r="Y479" s="36">
        <f t="shared" si="102"/>
        <v>108.71020330597641</v>
      </c>
      <c r="Z479" s="36">
        <f t="shared" si="103"/>
        <v>59.31</v>
      </c>
      <c r="AA479" s="36">
        <f t="shared" si="104"/>
        <v>47.384999999999998</v>
      </c>
      <c r="AB479" s="66">
        <f t="shared" si="105"/>
        <v>45</v>
      </c>
      <c r="AC479" s="28">
        <f t="shared" si="107"/>
        <v>7417.1895213495354</v>
      </c>
      <c r="AF479" s="28">
        <f>Q479-'2020 Metered Customers'!Q479</f>
        <v>7</v>
      </c>
      <c r="AG479" s="28">
        <f>R479-'2020 Metered Customers'!R479</f>
        <v>7</v>
      </c>
      <c r="AH479" s="28">
        <f>S479-'2020 Metered Customers'!S479</f>
        <v>7</v>
      </c>
      <c r="AI479" s="28">
        <f>T479-'2020 Metered Customers'!T479</f>
        <v>7</v>
      </c>
      <c r="AJ479" s="28">
        <f>U479-'2020 Metered Customers'!U479</f>
        <v>2078.1744554886718</v>
      </c>
      <c r="AK479" s="28">
        <f>V479-'2020 Metered Customers'!V479</f>
        <v>9.5760000000000005</v>
      </c>
      <c r="AL479" s="28">
        <f>W479-'2020 Metered Customers'!W479</f>
        <v>13.117999999999995</v>
      </c>
      <c r="AM479" s="28">
        <f>X479-'2020 Metered Customers'!X479</f>
        <v>22.438062554886706</v>
      </c>
      <c r="AN479" s="28">
        <f>Y479-'2020 Metered Customers'!Y479</f>
        <v>44.55320330597641</v>
      </c>
      <c r="AO479" s="28">
        <f>Z479-'2020 Metered Customers'!Z479</f>
        <v>14.314</v>
      </c>
      <c r="AP479" s="28">
        <f>AA479-'2020 Metered Customers'!AA479</f>
        <v>8.2190000000000012</v>
      </c>
      <c r="AQ479" s="28">
        <f>AB479-'2020 Metered Customers'!AB479</f>
        <v>7</v>
      </c>
    </row>
    <row r="480" spans="1:43" ht="15.4" x14ac:dyDescent="0.45">
      <c r="A480" s="4">
        <v>1</v>
      </c>
      <c r="B480" s="85">
        <v>4161144</v>
      </c>
      <c r="C480" s="91">
        <v>0</v>
      </c>
      <c r="D480" s="50" t="s">
        <v>32</v>
      </c>
      <c r="E480" s="5" t="s">
        <v>32</v>
      </c>
      <c r="F480" s="5" t="s">
        <v>32</v>
      </c>
      <c r="G480" s="5" t="s">
        <v>32</v>
      </c>
      <c r="H480" s="5">
        <v>37700</v>
      </c>
      <c r="I480" s="5">
        <v>46150</v>
      </c>
      <c r="J480" s="5">
        <v>37640</v>
      </c>
      <c r="K480" s="5">
        <v>48910</v>
      </c>
      <c r="L480" s="52">
        <v>48720</v>
      </c>
      <c r="M480" s="5">
        <v>34750</v>
      </c>
      <c r="N480" s="5">
        <v>7850</v>
      </c>
      <c r="O480" s="7" t="s">
        <v>32</v>
      </c>
      <c r="Q480" s="65">
        <f t="shared" si="95"/>
        <v>45</v>
      </c>
      <c r="R480" s="36">
        <f t="shared" si="96"/>
        <v>45</v>
      </c>
      <c r="S480" s="36">
        <f t="shared" si="97"/>
        <v>45</v>
      </c>
      <c r="T480" s="36">
        <f t="shared" si="98"/>
        <v>45</v>
      </c>
      <c r="U480" s="36">
        <f t="shared" si="106"/>
        <v>262.38368376470947</v>
      </c>
      <c r="V480" s="36">
        <f t="shared" si="99"/>
        <v>456.36125109773411</v>
      </c>
      <c r="W480" s="36">
        <f t="shared" si="100"/>
        <v>371.26125109773409</v>
      </c>
      <c r="X480" s="36">
        <f t="shared" si="101"/>
        <v>483.96125109773413</v>
      </c>
      <c r="Y480" s="36">
        <f t="shared" si="102"/>
        <v>482.0612510977341</v>
      </c>
      <c r="Z480" s="36">
        <f t="shared" si="103"/>
        <v>342.36125109773411</v>
      </c>
      <c r="AA480" s="36">
        <f t="shared" si="104"/>
        <v>91.036889663734016</v>
      </c>
      <c r="AB480" s="66">
        <f t="shared" si="105"/>
        <v>45</v>
      </c>
      <c r="AC480" s="28">
        <f t="shared" si="107"/>
        <v>2714.4268289171141</v>
      </c>
      <c r="AF480" s="28">
        <f>Q480-'2020 Metered Customers'!Q480</f>
        <v>7</v>
      </c>
      <c r="AG480" s="28">
        <f>R480-'2020 Metered Customers'!R480</f>
        <v>7</v>
      </c>
      <c r="AH480" s="28">
        <f>S480-'2020 Metered Customers'!S480</f>
        <v>7</v>
      </c>
      <c r="AI480" s="28">
        <f>T480-'2020 Metered Customers'!T480</f>
        <v>7</v>
      </c>
      <c r="AJ480" s="28">
        <f>U480-'2020 Metered Customers'!U480</f>
        <v>141.44368376470948</v>
      </c>
      <c r="AK480" s="28">
        <f>V480-'2020 Metered Customers'!V480</f>
        <v>179.90675109773417</v>
      </c>
      <c r="AL480" s="28">
        <f>W480-'2020 Metered Customers'!W480</f>
        <v>158.03605109773409</v>
      </c>
      <c r="AM480" s="28">
        <f>X480-'2020 Metered Customers'!X480</f>
        <v>186.99995109773414</v>
      </c>
      <c r="AN480" s="28">
        <f>Y480-'2020 Metered Customers'!Y480</f>
        <v>186.51165109773416</v>
      </c>
      <c r="AO480" s="28">
        <f>Z480-'2020 Metered Customers'!Z480</f>
        <v>150.60875109773411</v>
      </c>
      <c r="AP480" s="28">
        <f>AA480-'2020 Metered Customers'!AA480</f>
        <v>35.76688966373402</v>
      </c>
      <c r="AQ480" s="28">
        <f>AB480-'2020 Metered Customers'!AB480</f>
        <v>7</v>
      </c>
    </row>
    <row r="481" spans="1:43" ht="15.4" x14ac:dyDescent="0.45">
      <c r="A481" s="4">
        <v>1</v>
      </c>
      <c r="B481" s="85">
        <v>4161145</v>
      </c>
      <c r="C481" s="91">
        <v>0</v>
      </c>
      <c r="D481" s="50" t="s">
        <v>32</v>
      </c>
      <c r="E481" s="5" t="s">
        <v>32</v>
      </c>
      <c r="F481" s="5" t="s">
        <v>32</v>
      </c>
      <c r="G481" s="5" t="s">
        <v>32</v>
      </c>
      <c r="H481" s="5">
        <v>3160</v>
      </c>
      <c r="I481" s="5">
        <v>930</v>
      </c>
      <c r="J481" s="5">
        <v>690</v>
      </c>
      <c r="K481" s="5">
        <v>30</v>
      </c>
      <c r="L481" s="52">
        <v>240</v>
      </c>
      <c r="M481" s="5">
        <v>890</v>
      </c>
      <c r="N481" s="5">
        <v>270</v>
      </c>
      <c r="O481" s="7" t="s">
        <v>32</v>
      </c>
      <c r="Q481" s="65">
        <f t="shared" si="95"/>
        <v>45</v>
      </c>
      <c r="R481" s="36">
        <f t="shared" si="96"/>
        <v>45</v>
      </c>
      <c r="S481" s="36">
        <f t="shared" si="97"/>
        <v>45</v>
      </c>
      <c r="T481" s="36">
        <f t="shared" si="98"/>
        <v>45</v>
      </c>
      <c r="U481" s="36">
        <f t="shared" si="106"/>
        <v>59.22</v>
      </c>
      <c r="V481" s="36">
        <f t="shared" si="99"/>
        <v>49.185000000000002</v>
      </c>
      <c r="W481" s="36">
        <f t="shared" si="100"/>
        <v>48.104999999999997</v>
      </c>
      <c r="X481" s="36">
        <f t="shared" si="101"/>
        <v>45.134999999999998</v>
      </c>
      <c r="Y481" s="36">
        <f t="shared" si="102"/>
        <v>46.08</v>
      </c>
      <c r="Z481" s="36">
        <f t="shared" si="103"/>
        <v>49.005000000000003</v>
      </c>
      <c r="AA481" s="36">
        <f t="shared" si="104"/>
        <v>46.215000000000003</v>
      </c>
      <c r="AB481" s="66">
        <f t="shared" si="105"/>
        <v>45</v>
      </c>
      <c r="AC481" s="28">
        <f t="shared" si="107"/>
        <v>567.94499999999994</v>
      </c>
      <c r="AF481" s="28">
        <f>Q481-'2020 Metered Customers'!Q481</f>
        <v>7</v>
      </c>
      <c r="AG481" s="28">
        <f>R481-'2020 Metered Customers'!R481</f>
        <v>7</v>
      </c>
      <c r="AH481" s="28">
        <f>S481-'2020 Metered Customers'!S481</f>
        <v>7</v>
      </c>
      <c r="AI481" s="28">
        <f>T481-'2020 Metered Customers'!T481</f>
        <v>7</v>
      </c>
      <c r="AJ481" s="28">
        <f>U481-'2020 Metered Customers'!U481</f>
        <v>14.268000000000001</v>
      </c>
      <c r="AK481" s="28">
        <f>V481-'2020 Metered Customers'!V481</f>
        <v>9.1390000000000029</v>
      </c>
      <c r="AL481" s="28">
        <f>W481-'2020 Metered Customers'!W481</f>
        <v>8.5869999999999962</v>
      </c>
      <c r="AM481" s="28">
        <f>X481-'2020 Metered Customers'!X481</f>
        <v>7.0689999999999955</v>
      </c>
      <c r="AN481" s="28">
        <f>Y481-'2020 Metered Customers'!Y481</f>
        <v>7.5519999999999996</v>
      </c>
      <c r="AO481" s="28">
        <f>Z481-'2020 Metered Customers'!Z481</f>
        <v>9.0470000000000041</v>
      </c>
      <c r="AP481" s="28">
        <f>AA481-'2020 Metered Customers'!AA481</f>
        <v>7.6210000000000022</v>
      </c>
      <c r="AQ481" s="28">
        <f>AB481-'2020 Metered Customers'!AB481</f>
        <v>7</v>
      </c>
    </row>
    <row r="482" spans="1:43" ht="15.4" x14ac:dyDescent="0.45">
      <c r="A482" s="4">
        <v>1</v>
      </c>
      <c r="B482" s="85">
        <v>4161146</v>
      </c>
      <c r="C482" s="91">
        <v>0</v>
      </c>
      <c r="D482" s="50" t="s">
        <v>32</v>
      </c>
      <c r="E482" s="5" t="s">
        <v>32</v>
      </c>
      <c r="F482" s="5" t="s">
        <v>32</v>
      </c>
      <c r="G482" s="5" t="s">
        <v>32</v>
      </c>
      <c r="H482" s="5">
        <v>11560</v>
      </c>
      <c r="I482" s="5">
        <v>6690</v>
      </c>
      <c r="J482" s="5">
        <v>8220</v>
      </c>
      <c r="K482" s="5">
        <v>6430</v>
      </c>
      <c r="L482" s="52">
        <v>12660</v>
      </c>
      <c r="M482" s="5">
        <v>9200</v>
      </c>
      <c r="N482" s="5">
        <v>5040</v>
      </c>
      <c r="O482" s="7" t="s">
        <v>32</v>
      </c>
      <c r="Q482" s="65">
        <f t="shared" si="95"/>
        <v>45</v>
      </c>
      <c r="R482" s="36">
        <f t="shared" si="96"/>
        <v>45</v>
      </c>
      <c r="S482" s="36">
        <f t="shared" si="97"/>
        <v>45</v>
      </c>
      <c r="T482" s="36">
        <f t="shared" si="98"/>
        <v>45</v>
      </c>
      <c r="U482" s="36">
        <f t="shared" si="106"/>
        <v>97.02000000000001</v>
      </c>
      <c r="V482" s="36">
        <f t="shared" si="99"/>
        <v>81.456962642705435</v>
      </c>
      <c r="W482" s="36">
        <f t="shared" si="100"/>
        <v>94.092556041131076</v>
      </c>
      <c r="X482" s="36">
        <f t="shared" si="101"/>
        <v>79.309737620750752</v>
      </c>
      <c r="Y482" s="36">
        <f t="shared" si="102"/>
        <v>130.76055256989565</v>
      </c>
      <c r="Z482" s="36">
        <f t="shared" si="103"/>
        <v>102.18594266234487</v>
      </c>
      <c r="AA482" s="36">
        <f t="shared" si="104"/>
        <v>67.830342311069955</v>
      </c>
      <c r="AB482" s="66">
        <f t="shared" si="105"/>
        <v>45</v>
      </c>
      <c r="AC482" s="28">
        <f t="shared" si="107"/>
        <v>877.65609384789764</v>
      </c>
      <c r="AF482" s="28">
        <f>Q482-'2020 Metered Customers'!Q482</f>
        <v>7</v>
      </c>
      <c r="AG482" s="28">
        <f>R482-'2020 Metered Customers'!R482</f>
        <v>7</v>
      </c>
      <c r="AH482" s="28">
        <f>S482-'2020 Metered Customers'!S482</f>
        <v>7</v>
      </c>
      <c r="AI482" s="28">
        <f>T482-'2020 Metered Customers'!T482</f>
        <v>7</v>
      </c>
      <c r="AJ482" s="28">
        <f>U482-'2020 Metered Customers'!U482</f>
        <v>33.588000000000008</v>
      </c>
      <c r="AK482" s="28">
        <f>V482-'2020 Metered Customers'!V482</f>
        <v>28.738962642705431</v>
      </c>
      <c r="AL482" s="28">
        <f>W482-'2020 Metered Customers'!W482</f>
        <v>37.546556041131076</v>
      </c>
      <c r="AM482" s="28">
        <f>X482-'2020 Metered Customers'!X482</f>
        <v>27.163737620750751</v>
      </c>
      <c r="AN482" s="28">
        <f>Y482-'2020 Metered Customers'!Y482</f>
        <v>55.122552569895646</v>
      </c>
      <c r="AO482" s="28">
        <f>Z482-'2020 Metered Customers'!Z482</f>
        <v>41.425942662344873</v>
      </c>
      <c r="AP482" s="28">
        <f>AA482-'2020 Metered Customers'!AA482</f>
        <v>18.742342311069955</v>
      </c>
      <c r="AQ482" s="28">
        <f>AB482-'2020 Metered Customers'!AB482</f>
        <v>7</v>
      </c>
    </row>
    <row r="483" spans="1:43" ht="15.4" x14ac:dyDescent="0.45">
      <c r="A483" s="4">
        <v>1</v>
      </c>
      <c r="B483" s="85">
        <v>4161147</v>
      </c>
      <c r="C483" s="91">
        <v>0</v>
      </c>
      <c r="D483" s="50" t="s">
        <v>32</v>
      </c>
      <c r="E483" s="5" t="s">
        <v>32</v>
      </c>
      <c r="F483" s="5" t="s">
        <v>32</v>
      </c>
      <c r="G483" s="5" t="s">
        <v>32</v>
      </c>
      <c r="H483" s="5">
        <v>7340</v>
      </c>
      <c r="I483" s="5">
        <v>6850</v>
      </c>
      <c r="J483" s="5">
        <v>8450</v>
      </c>
      <c r="K483" s="5">
        <v>6060</v>
      </c>
      <c r="L483" s="52">
        <v>9740</v>
      </c>
      <c r="M483" s="5">
        <v>6860</v>
      </c>
      <c r="N483" s="5">
        <v>5080</v>
      </c>
      <c r="O483" s="7" t="s">
        <v>32</v>
      </c>
      <c r="Q483" s="65">
        <f t="shared" si="95"/>
        <v>45</v>
      </c>
      <c r="R483" s="36">
        <f t="shared" si="96"/>
        <v>45</v>
      </c>
      <c r="S483" s="36">
        <f t="shared" si="97"/>
        <v>45</v>
      </c>
      <c r="T483" s="36">
        <f t="shared" si="98"/>
        <v>45</v>
      </c>
      <c r="U483" s="36">
        <f t="shared" si="106"/>
        <v>78.03</v>
      </c>
      <c r="V483" s="36">
        <f t="shared" si="99"/>
        <v>82.778331886985242</v>
      </c>
      <c r="W483" s="36">
        <f t="shared" si="100"/>
        <v>95.992024329783291</v>
      </c>
      <c r="X483" s="36">
        <f t="shared" si="101"/>
        <v>76.254071243353707</v>
      </c>
      <c r="Y483" s="36">
        <f t="shared" si="102"/>
        <v>106.64556386178921</v>
      </c>
      <c r="Z483" s="36">
        <f t="shared" si="103"/>
        <v>82.860917464752731</v>
      </c>
      <c r="AA483" s="36">
        <f t="shared" si="104"/>
        <v>68.160684622139897</v>
      </c>
      <c r="AB483" s="66">
        <f t="shared" si="105"/>
        <v>45</v>
      </c>
      <c r="AC483" s="28">
        <f t="shared" si="107"/>
        <v>815.7215934088041</v>
      </c>
      <c r="AF483" s="28">
        <f>Q483-'2020 Metered Customers'!Q483</f>
        <v>7</v>
      </c>
      <c r="AG483" s="28">
        <f>R483-'2020 Metered Customers'!R483</f>
        <v>7</v>
      </c>
      <c r="AH483" s="28">
        <f>S483-'2020 Metered Customers'!S483</f>
        <v>7</v>
      </c>
      <c r="AI483" s="28">
        <f>T483-'2020 Metered Customers'!T483</f>
        <v>7</v>
      </c>
      <c r="AJ483" s="28">
        <f>U483-'2020 Metered Customers'!U483</f>
        <v>23.882000000000005</v>
      </c>
      <c r="AK483" s="28">
        <f>V483-'2020 Metered Customers'!V483</f>
        <v>29.708331886985242</v>
      </c>
      <c r="AL483" s="28">
        <f>W483-'2020 Metered Customers'!W483</f>
        <v>38.457024329783287</v>
      </c>
      <c r="AM483" s="28">
        <f>X483-'2020 Metered Customers'!X483</f>
        <v>24.922071243353706</v>
      </c>
      <c r="AN483" s="28">
        <f>Y483-'2020 Metered Customers'!Y483</f>
        <v>43.563563861789213</v>
      </c>
      <c r="AO483" s="28">
        <f>Z483-'2020 Metered Customers'!Z483</f>
        <v>29.768917464752732</v>
      </c>
      <c r="AP483" s="28">
        <f>AA483-'2020 Metered Customers'!AA483</f>
        <v>18.984684622139895</v>
      </c>
      <c r="AQ483" s="28">
        <f>AB483-'2020 Metered Customers'!AB483</f>
        <v>7</v>
      </c>
    </row>
    <row r="484" spans="1:43" ht="15.4" x14ac:dyDescent="0.45">
      <c r="A484" s="4">
        <v>1</v>
      </c>
      <c r="B484" s="85">
        <v>5151088</v>
      </c>
      <c r="C484" s="91">
        <v>0</v>
      </c>
      <c r="D484" s="50" t="s">
        <v>32</v>
      </c>
      <c r="E484" s="5" t="s">
        <v>32</v>
      </c>
      <c r="F484" s="5" t="s">
        <v>32</v>
      </c>
      <c r="G484" s="5" t="s">
        <v>32</v>
      </c>
      <c r="H484" s="5">
        <v>15900</v>
      </c>
      <c r="I484" s="5">
        <v>12470</v>
      </c>
      <c r="J484" s="5">
        <v>12570</v>
      </c>
      <c r="K484" s="5">
        <v>28840</v>
      </c>
      <c r="L484" s="52">
        <v>27590</v>
      </c>
      <c r="M484" s="5">
        <v>27530</v>
      </c>
      <c r="N484" s="5">
        <v>10730</v>
      </c>
      <c r="O484" s="7" t="s">
        <v>32</v>
      </c>
      <c r="Q484" s="65">
        <f t="shared" si="95"/>
        <v>45</v>
      </c>
      <c r="R484" s="36">
        <f t="shared" si="96"/>
        <v>45</v>
      </c>
      <c r="S484" s="36">
        <f t="shared" si="97"/>
        <v>45</v>
      </c>
      <c r="T484" s="36">
        <f t="shared" si="98"/>
        <v>45</v>
      </c>
      <c r="U484" s="36">
        <f t="shared" si="106"/>
        <v>116.55</v>
      </c>
      <c r="V484" s="36">
        <f t="shared" si="99"/>
        <v>129.19142659231338</v>
      </c>
      <c r="W484" s="36">
        <f t="shared" si="100"/>
        <v>130.01728236998827</v>
      </c>
      <c r="X484" s="36">
        <f t="shared" si="101"/>
        <v>283.26125109773409</v>
      </c>
      <c r="Y484" s="36">
        <f t="shared" si="102"/>
        <v>270.76125109773409</v>
      </c>
      <c r="Z484" s="36">
        <f t="shared" si="103"/>
        <v>270.16125109773412</v>
      </c>
      <c r="AA484" s="36">
        <f t="shared" si="104"/>
        <v>114.82153606077051</v>
      </c>
      <c r="AB484" s="66">
        <f t="shared" si="105"/>
        <v>45</v>
      </c>
      <c r="AC484" s="28">
        <f t="shared" si="107"/>
        <v>1539.7639983162744</v>
      </c>
      <c r="AF484" s="28">
        <f>Q484-'2020 Metered Customers'!Q484</f>
        <v>7</v>
      </c>
      <c r="AG484" s="28">
        <f>R484-'2020 Metered Customers'!R484</f>
        <v>7</v>
      </c>
      <c r="AH484" s="28">
        <f>S484-'2020 Metered Customers'!S484</f>
        <v>7</v>
      </c>
      <c r="AI484" s="28">
        <f>T484-'2020 Metered Customers'!T484</f>
        <v>7</v>
      </c>
      <c r="AJ484" s="28">
        <f>U484-'2020 Metered Customers'!U484</f>
        <v>43.569999999999993</v>
      </c>
      <c r="AK484" s="28">
        <f>V484-'2020 Metered Customers'!V484</f>
        <v>54.370426592313379</v>
      </c>
      <c r="AL484" s="28">
        <f>W484-'2020 Metered Customers'!W484</f>
        <v>54.766282369988261</v>
      </c>
      <c r="AM484" s="28">
        <f>X484-'2020 Metered Customers'!X484</f>
        <v>135.4200510977341</v>
      </c>
      <c r="AN484" s="28">
        <f>Y484-'2020 Metered Customers'!Y484</f>
        <v>130.9242510977341</v>
      </c>
      <c r="AO484" s="28">
        <f>Z484-'2020 Metered Customers'!Z484</f>
        <v>130.58225109773412</v>
      </c>
      <c r="AP484" s="28">
        <f>AA484-'2020 Metered Customers'!AA484</f>
        <v>47.482536060770514</v>
      </c>
      <c r="AQ484" s="28">
        <f>AB484-'2020 Metered Customers'!AB484</f>
        <v>7</v>
      </c>
    </row>
    <row r="485" spans="1:43" ht="15.4" x14ac:dyDescent="0.45">
      <c r="A485" s="4">
        <v>1</v>
      </c>
      <c r="B485" s="85">
        <v>5151089</v>
      </c>
      <c r="C485" s="91">
        <v>0</v>
      </c>
      <c r="D485" s="50" t="s">
        <v>32</v>
      </c>
      <c r="E485" s="5" t="s">
        <v>32</v>
      </c>
      <c r="F485" s="5" t="s">
        <v>32</v>
      </c>
      <c r="G485" s="5" t="s">
        <v>32</v>
      </c>
      <c r="H485" s="5">
        <v>50570</v>
      </c>
      <c r="I485" s="5">
        <v>2280</v>
      </c>
      <c r="J485" s="5">
        <v>3850</v>
      </c>
      <c r="K485" s="5">
        <v>4230</v>
      </c>
      <c r="L485" s="52">
        <v>10780</v>
      </c>
      <c r="M485" s="5">
        <v>4660</v>
      </c>
      <c r="N485" s="5">
        <v>2970</v>
      </c>
      <c r="O485" s="7" t="s">
        <v>32</v>
      </c>
      <c r="Q485" s="65">
        <f t="shared" si="95"/>
        <v>45</v>
      </c>
      <c r="R485" s="36">
        <f t="shared" si="96"/>
        <v>45</v>
      </c>
      <c r="S485" s="36">
        <f t="shared" si="97"/>
        <v>45</v>
      </c>
      <c r="T485" s="36">
        <f t="shared" si="98"/>
        <v>45</v>
      </c>
      <c r="U485" s="36">
        <f t="shared" si="106"/>
        <v>368.6713223514663</v>
      </c>
      <c r="V485" s="36">
        <f t="shared" si="99"/>
        <v>55.26</v>
      </c>
      <c r="W485" s="36">
        <f t="shared" si="100"/>
        <v>62.325000000000003</v>
      </c>
      <c r="X485" s="36">
        <f t="shared" si="101"/>
        <v>64.034999999999997</v>
      </c>
      <c r="Y485" s="36">
        <f t="shared" si="102"/>
        <v>115.23446394960794</v>
      </c>
      <c r="Z485" s="36">
        <f t="shared" si="103"/>
        <v>65.97</v>
      </c>
      <c r="AA485" s="36">
        <f t="shared" si="104"/>
        <v>58.365000000000002</v>
      </c>
      <c r="AB485" s="66">
        <f t="shared" si="105"/>
        <v>45</v>
      </c>
      <c r="AC485" s="28">
        <f t="shared" si="107"/>
        <v>1014.8607863010743</v>
      </c>
      <c r="AF485" s="28">
        <f>Q485-'2020 Metered Customers'!Q485</f>
        <v>7</v>
      </c>
      <c r="AG485" s="28">
        <f>R485-'2020 Metered Customers'!R485</f>
        <v>7</v>
      </c>
      <c r="AH485" s="28">
        <f>S485-'2020 Metered Customers'!S485</f>
        <v>7</v>
      </c>
      <c r="AI485" s="28">
        <f>T485-'2020 Metered Customers'!T485</f>
        <v>7</v>
      </c>
      <c r="AJ485" s="28">
        <f>U485-'2020 Metered Customers'!U485</f>
        <v>197.22032235146631</v>
      </c>
      <c r="AK485" s="28">
        <f>V485-'2020 Metered Customers'!V485</f>
        <v>12.244</v>
      </c>
      <c r="AL485" s="28">
        <f>W485-'2020 Metered Customers'!W485</f>
        <v>15.855000000000004</v>
      </c>
      <c r="AM485" s="28">
        <f>X485-'2020 Metered Customers'!X485</f>
        <v>16.728999999999999</v>
      </c>
      <c r="AN485" s="28">
        <f>Y485-'2020 Metered Customers'!Y485</f>
        <v>47.68046394960794</v>
      </c>
      <c r="AO485" s="28">
        <f>Z485-'2020 Metered Customers'!Z485</f>
        <v>17.717999999999996</v>
      </c>
      <c r="AP485" s="28">
        <f>AA485-'2020 Metered Customers'!AA485</f>
        <v>13.831000000000003</v>
      </c>
      <c r="AQ485" s="28">
        <f>AB485-'2020 Metered Customers'!AB485</f>
        <v>7</v>
      </c>
    </row>
    <row r="486" spans="1:43" ht="15.4" x14ac:dyDescent="0.45">
      <c r="A486" s="4">
        <v>1</v>
      </c>
      <c r="B486" s="85">
        <v>5151090</v>
      </c>
      <c r="C486" s="91">
        <v>0</v>
      </c>
      <c r="D486" s="50" t="s">
        <v>32</v>
      </c>
      <c r="E486" s="5" t="s">
        <v>32</v>
      </c>
      <c r="F486" s="5" t="s">
        <v>32</v>
      </c>
      <c r="G486" s="5" t="s">
        <v>32</v>
      </c>
      <c r="H486" s="5">
        <v>4580</v>
      </c>
      <c r="I486" s="5">
        <v>4770</v>
      </c>
      <c r="J486" s="5">
        <v>11370</v>
      </c>
      <c r="K486" s="5">
        <v>8610</v>
      </c>
      <c r="L486" s="52">
        <v>4280</v>
      </c>
      <c r="M486" s="5">
        <v>3390</v>
      </c>
      <c r="N486" s="5">
        <v>2520</v>
      </c>
      <c r="O486" s="7" t="s">
        <v>32</v>
      </c>
      <c r="Q486" s="65">
        <f t="shared" si="95"/>
        <v>45</v>
      </c>
      <c r="R486" s="36">
        <f t="shared" si="96"/>
        <v>45</v>
      </c>
      <c r="S486" s="36">
        <f t="shared" si="97"/>
        <v>45</v>
      </c>
      <c r="T486" s="36">
        <f t="shared" si="98"/>
        <v>45</v>
      </c>
      <c r="U486" s="36">
        <f t="shared" si="106"/>
        <v>65.61</v>
      </c>
      <c r="V486" s="36">
        <f t="shared" si="99"/>
        <v>66.465000000000003</v>
      </c>
      <c r="W486" s="36">
        <f t="shared" si="100"/>
        <v>120.10701303788971</v>
      </c>
      <c r="X486" s="36">
        <f t="shared" si="101"/>
        <v>97.313393574063099</v>
      </c>
      <c r="Y486" s="36">
        <f t="shared" si="102"/>
        <v>64.260000000000005</v>
      </c>
      <c r="Z486" s="36">
        <f t="shared" si="103"/>
        <v>60.255000000000003</v>
      </c>
      <c r="AA486" s="36">
        <f t="shared" si="104"/>
        <v>56.34</v>
      </c>
      <c r="AB486" s="66">
        <f t="shared" si="105"/>
        <v>45</v>
      </c>
      <c r="AC486" s="28">
        <f t="shared" si="107"/>
        <v>755.35040661195285</v>
      </c>
      <c r="AF486" s="28">
        <f>Q486-'2020 Metered Customers'!Q486</f>
        <v>7</v>
      </c>
      <c r="AG486" s="28">
        <f>R486-'2020 Metered Customers'!R486</f>
        <v>7</v>
      </c>
      <c r="AH486" s="28">
        <f>S486-'2020 Metered Customers'!S486</f>
        <v>7</v>
      </c>
      <c r="AI486" s="28">
        <f>T486-'2020 Metered Customers'!T486</f>
        <v>7</v>
      </c>
      <c r="AJ486" s="28">
        <f>U486-'2020 Metered Customers'!U486</f>
        <v>17.533999999999999</v>
      </c>
      <c r="AK486" s="28">
        <f>V486-'2020 Metered Customers'!V486</f>
        <v>17.971000000000004</v>
      </c>
      <c r="AL486" s="28">
        <f>W486-'2020 Metered Customers'!W486</f>
        <v>50.016013037889707</v>
      </c>
      <c r="AM486" s="28">
        <f>X486-'2020 Metered Customers'!X486</f>
        <v>39.0903935740631</v>
      </c>
      <c r="AN486" s="28">
        <f>Y486-'2020 Metered Customers'!Y486</f>
        <v>16.844000000000001</v>
      </c>
      <c r="AO486" s="28">
        <f>Z486-'2020 Metered Customers'!Z486</f>
        <v>14.797000000000004</v>
      </c>
      <c r="AP486" s="28">
        <f>AA486-'2020 Metered Customers'!AA486</f>
        <v>12.796000000000006</v>
      </c>
      <c r="AQ486" s="28">
        <f>AB486-'2020 Metered Customers'!AB486</f>
        <v>7</v>
      </c>
    </row>
    <row r="487" spans="1:43" ht="15.4" x14ac:dyDescent="0.45">
      <c r="A487" s="4">
        <v>1</v>
      </c>
      <c r="B487" s="85">
        <v>5151091</v>
      </c>
      <c r="C487" s="91">
        <v>0</v>
      </c>
      <c r="D487" s="50" t="s">
        <v>32</v>
      </c>
      <c r="E487" s="5" t="s">
        <v>32</v>
      </c>
      <c r="F487" s="5" t="s">
        <v>32</v>
      </c>
      <c r="G487" s="5" t="s">
        <v>32</v>
      </c>
      <c r="H487" s="5">
        <v>12730</v>
      </c>
      <c r="I487" s="5">
        <v>36410</v>
      </c>
      <c r="J487" s="5">
        <v>30190</v>
      </c>
      <c r="K487" s="5">
        <v>35990</v>
      </c>
      <c r="L487" s="52">
        <v>35770</v>
      </c>
      <c r="M487" s="5">
        <v>41240</v>
      </c>
      <c r="N487" s="5">
        <v>4280</v>
      </c>
      <c r="O487" s="7" t="s">
        <v>32</v>
      </c>
      <c r="Q487" s="65">
        <f t="shared" si="95"/>
        <v>45</v>
      </c>
      <c r="R487" s="36">
        <f t="shared" si="96"/>
        <v>45</v>
      </c>
      <c r="S487" s="36">
        <f t="shared" si="97"/>
        <v>45</v>
      </c>
      <c r="T487" s="36">
        <f t="shared" si="98"/>
        <v>45</v>
      </c>
      <c r="U487" s="36">
        <f t="shared" si="106"/>
        <v>102.285</v>
      </c>
      <c r="V487" s="36">
        <f t="shared" si="99"/>
        <v>358.96125109773413</v>
      </c>
      <c r="W487" s="36">
        <f t="shared" si="100"/>
        <v>296.76125109773409</v>
      </c>
      <c r="X487" s="36">
        <f t="shared" si="101"/>
        <v>354.76125109773409</v>
      </c>
      <c r="Y487" s="36">
        <f t="shared" si="102"/>
        <v>352.5612510977341</v>
      </c>
      <c r="Z487" s="36">
        <f t="shared" si="103"/>
        <v>407.26125109773409</v>
      </c>
      <c r="AA487" s="36">
        <f t="shared" si="104"/>
        <v>64.260000000000005</v>
      </c>
      <c r="AB487" s="66">
        <f t="shared" si="105"/>
        <v>45</v>
      </c>
      <c r="AC487" s="28">
        <f t="shared" si="107"/>
        <v>2161.8512554886706</v>
      </c>
      <c r="AF487" s="28">
        <f>Q487-'2020 Metered Customers'!Q487</f>
        <v>7</v>
      </c>
      <c r="AG487" s="28">
        <f>R487-'2020 Metered Customers'!R487</f>
        <v>7</v>
      </c>
      <c r="AH487" s="28">
        <f>S487-'2020 Metered Customers'!S487</f>
        <v>7</v>
      </c>
      <c r="AI487" s="28">
        <f>T487-'2020 Metered Customers'!T487</f>
        <v>7</v>
      </c>
      <c r="AJ487" s="28">
        <f>U487-'2020 Metered Customers'!U487</f>
        <v>36.278999999999996</v>
      </c>
      <c r="AK487" s="28">
        <f>V487-'2020 Metered Customers'!V487</f>
        <v>154.87495109773414</v>
      </c>
      <c r="AL487" s="28">
        <f>W487-'2020 Metered Customers'!W487</f>
        <v>138.88955109773408</v>
      </c>
      <c r="AM487" s="28">
        <f>X487-'2020 Metered Customers'!X487</f>
        <v>153.79555109773409</v>
      </c>
      <c r="AN487" s="28">
        <f>Y487-'2020 Metered Customers'!Y487</f>
        <v>153.23015109773411</v>
      </c>
      <c r="AO487" s="28">
        <f>Z487-'2020 Metered Customers'!Z487</f>
        <v>167.2880510977341</v>
      </c>
      <c r="AP487" s="28">
        <f>AA487-'2020 Metered Customers'!AA487</f>
        <v>16.844000000000001</v>
      </c>
      <c r="AQ487" s="28">
        <f>AB487-'2020 Metered Customers'!AB487</f>
        <v>7</v>
      </c>
    </row>
    <row r="488" spans="1:43" ht="15.4" x14ac:dyDescent="0.45">
      <c r="A488" s="4">
        <v>1</v>
      </c>
      <c r="B488" s="85">
        <v>5151092</v>
      </c>
      <c r="C488" s="91">
        <v>0</v>
      </c>
      <c r="D488" s="50" t="s">
        <v>32</v>
      </c>
      <c r="E488" s="5" t="s">
        <v>32</v>
      </c>
      <c r="F488" s="5" t="s">
        <v>32</v>
      </c>
      <c r="G488" s="5" t="s">
        <v>32</v>
      </c>
      <c r="H488" s="5">
        <v>7810</v>
      </c>
      <c r="I488" s="5">
        <v>8110</v>
      </c>
      <c r="J488" s="5">
        <v>12310</v>
      </c>
      <c r="K488" s="5">
        <v>9240</v>
      </c>
      <c r="L488" s="52">
        <v>24970</v>
      </c>
      <c r="M488" s="5">
        <v>23990</v>
      </c>
      <c r="N488" s="5">
        <v>13570</v>
      </c>
      <c r="O488" s="7" t="s">
        <v>32</v>
      </c>
      <c r="Q488" s="65">
        <f t="shared" si="95"/>
        <v>45</v>
      </c>
      <c r="R488" s="36">
        <f t="shared" si="96"/>
        <v>45</v>
      </c>
      <c r="S488" s="36">
        <f t="shared" si="97"/>
        <v>45</v>
      </c>
      <c r="T488" s="36">
        <f t="shared" si="98"/>
        <v>45</v>
      </c>
      <c r="U488" s="36">
        <f t="shared" si="106"/>
        <v>80.144999999999996</v>
      </c>
      <c r="V488" s="36">
        <f t="shared" si="99"/>
        <v>93.184114685688698</v>
      </c>
      <c r="W488" s="36">
        <f t="shared" si="100"/>
        <v>127.87005734803357</v>
      </c>
      <c r="X488" s="36">
        <f t="shared" si="101"/>
        <v>102.51628497341483</v>
      </c>
      <c r="Y488" s="36">
        <f t="shared" si="102"/>
        <v>244.5612510977341</v>
      </c>
      <c r="Z488" s="36">
        <f t="shared" si="103"/>
        <v>234.76125109773412</v>
      </c>
      <c r="AA488" s="36">
        <f t="shared" si="104"/>
        <v>138.27584014673704</v>
      </c>
      <c r="AB488" s="66">
        <f t="shared" si="105"/>
        <v>45</v>
      </c>
      <c r="AC488" s="28">
        <f t="shared" si="107"/>
        <v>1246.3137993493424</v>
      </c>
      <c r="AF488" s="28">
        <f>Q488-'2020 Metered Customers'!Q488</f>
        <v>7</v>
      </c>
      <c r="AG488" s="28">
        <f>R488-'2020 Metered Customers'!R488</f>
        <v>7</v>
      </c>
      <c r="AH488" s="28">
        <f>S488-'2020 Metered Customers'!S488</f>
        <v>7</v>
      </c>
      <c r="AI488" s="28">
        <f>T488-'2020 Metered Customers'!T488</f>
        <v>7</v>
      </c>
      <c r="AJ488" s="28">
        <f>U488-'2020 Metered Customers'!U488</f>
        <v>24.962999999999994</v>
      </c>
      <c r="AK488" s="28">
        <f>V488-'2020 Metered Customers'!V488</f>
        <v>37.111114685688698</v>
      </c>
      <c r="AL488" s="28">
        <f>W488-'2020 Metered Customers'!W488</f>
        <v>53.737057348033574</v>
      </c>
      <c r="AM488" s="28">
        <f>X488-'2020 Metered Customers'!X488</f>
        <v>41.584284973414825</v>
      </c>
      <c r="AN488" s="28">
        <f>Y488-'2020 Metered Customers'!Y488</f>
        <v>115.9902510977341</v>
      </c>
      <c r="AO488" s="28">
        <f>Z488-'2020 Metered Customers'!Z488</f>
        <v>110.40425109773412</v>
      </c>
      <c r="AP488" s="28">
        <f>AA488-'2020 Metered Customers'!AA488</f>
        <v>58.724840146737037</v>
      </c>
      <c r="AQ488" s="28">
        <f>AB488-'2020 Metered Customers'!AB488</f>
        <v>7</v>
      </c>
    </row>
    <row r="489" spans="1:43" ht="15.4" x14ac:dyDescent="0.45">
      <c r="A489" s="4">
        <v>1</v>
      </c>
      <c r="B489" s="85">
        <v>5151093</v>
      </c>
      <c r="C489" s="91">
        <v>0</v>
      </c>
      <c r="D489" s="50" t="s">
        <v>32</v>
      </c>
      <c r="E489" s="5" t="s">
        <v>32</v>
      </c>
      <c r="F489" s="5" t="s">
        <v>32</v>
      </c>
      <c r="G489" s="5" t="s">
        <v>32</v>
      </c>
      <c r="H489" s="5">
        <v>5080</v>
      </c>
      <c r="I489" s="5">
        <v>20440</v>
      </c>
      <c r="J489" s="5">
        <v>18120</v>
      </c>
      <c r="K489" s="5">
        <v>15550</v>
      </c>
      <c r="L489" s="52">
        <v>23230</v>
      </c>
      <c r="M489" s="5">
        <v>21460</v>
      </c>
      <c r="N489" s="5">
        <v>12850</v>
      </c>
      <c r="O489" s="7" t="s">
        <v>32</v>
      </c>
      <c r="Q489" s="65">
        <f t="shared" si="95"/>
        <v>45</v>
      </c>
      <c r="R489" s="36">
        <f t="shared" si="96"/>
        <v>45</v>
      </c>
      <c r="S489" s="36">
        <f t="shared" si="97"/>
        <v>45</v>
      </c>
      <c r="T489" s="36">
        <f t="shared" si="98"/>
        <v>45</v>
      </c>
      <c r="U489" s="36">
        <f t="shared" si="106"/>
        <v>67.86</v>
      </c>
      <c r="V489" s="36">
        <f t="shared" si="99"/>
        <v>199.26125109773412</v>
      </c>
      <c r="W489" s="36">
        <f t="shared" si="100"/>
        <v>176.0612510977341</v>
      </c>
      <c r="X489" s="36">
        <f t="shared" si="101"/>
        <v>154.62778454469964</v>
      </c>
      <c r="Y489" s="36">
        <f t="shared" si="102"/>
        <v>227.16125109773412</v>
      </c>
      <c r="Z489" s="36">
        <f t="shared" si="103"/>
        <v>209.46125109773411</v>
      </c>
      <c r="AA489" s="36">
        <f t="shared" si="104"/>
        <v>132.3296785474779</v>
      </c>
      <c r="AB489" s="66">
        <f t="shared" si="105"/>
        <v>45</v>
      </c>
      <c r="AC489" s="28">
        <f t="shared" si="107"/>
        <v>1391.7624674831138</v>
      </c>
      <c r="AF489" s="28">
        <f>Q489-'2020 Metered Customers'!Q489</f>
        <v>7</v>
      </c>
      <c r="AG489" s="28">
        <f>R489-'2020 Metered Customers'!R489</f>
        <v>7</v>
      </c>
      <c r="AH489" s="28">
        <f>S489-'2020 Metered Customers'!S489</f>
        <v>7</v>
      </c>
      <c r="AI489" s="28">
        <f>T489-'2020 Metered Customers'!T489</f>
        <v>7</v>
      </c>
      <c r="AJ489" s="28">
        <f>U489-'2020 Metered Customers'!U489</f>
        <v>18.683999999999997</v>
      </c>
      <c r="AK489" s="28">
        <f>V489-'2020 Metered Customers'!V489</f>
        <v>90.169251097734119</v>
      </c>
      <c r="AL489" s="28">
        <f>W489-'2020 Metered Customers'!W489</f>
        <v>76.945251097734101</v>
      </c>
      <c r="AM489" s="28">
        <f>X489-'2020 Metered Customers'!X489</f>
        <v>66.562784544699639</v>
      </c>
      <c r="AN489" s="28">
        <f>Y489-'2020 Metered Customers'!Y489</f>
        <v>106.07225109773412</v>
      </c>
      <c r="AO489" s="28">
        <f>Z489-'2020 Metered Customers'!Z489</f>
        <v>95.983251097734097</v>
      </c>
      <c r="AP489" s="28">
        <f>AA489-'2020 Metered Customers'!AA489</f>
        <v>55.874678547477899</v>
      </c>
      <c r="AQ489" s="28">
        <f>AB489-'2020 Metered Customers'!AB489</f>
        <v>7</v>
      </c>
    </row>
    <row r="490" spans="1:43" ht="15.4" x14ac:dyDescent="0.45">
      <c r="A490" s="4">
        <v>1</v>
      </c>
      <c r="B490" s="85">
        <v>5151094</v>
      </c>
      <c r="C490" s="91">
        <v>0</v>
      </c>
      <c r="D490" s="50" t="s">
        <v>32</v>
      </c>
      <c r="E490" s="5" t="s">
        <v>32</v>
      </c>
      <c r="F490" s="5" t="s">
        <v>32</v>
      </c>
      <c r="G490" s="5" t="s">
        <v>32</v>
      </c>
      <c r="H490" s="5">
        <v>13820</v>
      </c>
      <c r="I490" s="5">
        <v>9560</v>
      </c>
      <c r="J490" s="5">
        <v>11300</v>
      </c>
      <c r="K490" s="5">
        <v>10600</v>
      </c>
      <c r="L490" s="52">
        <v>14740</v>
      </c>
      <c r="M490" s="5">
        <v>11550</v>
      </c>
      <c r="N490" s="5">
        <v>7880</v>
      </c>
      <c r="O490" s="7" t="s">
        <v>32</v>
      </c>
      <c r="Q490" s="65">
        <f t="shared" si="95"/>
        <v>45</v>
      </c>
      <c r="R490" s="36">
        <f t="shared" si="96"/>
        <v>45</v>
      </c>
      <c r="S490" s="36">
        <f t="shared" si="97"/>
        <v>45</v>
      </c>
      <c r="T490" s="36">
        <f t="shared" si="98"/>
        <v>45</v>
      </c>
      <c r="U490" s="36">
        <f t="shared" si="106"/>
        <v>107.19</v>
      </c>
      <c r="V490" s="36">
        <f t="shared" si="99"/>
        <v>105.15902346197443</v>
      </c>
      <c r="W490" s="36">
        <f t="shared" si="100"/>
        <v>119.52891399351731</v>
      </c>
      <c r="X490" s="36">
        <f t="shared" si="101"/>
        <v>113.74792354979316</v>
      </c>
      <c r="Y490" s="36">
        <f t="shared" si="102"/>
        <v>147.93835274553311</v>
      </c>
      <c r="Z490" s="36">
        <f t="shared" si="103"/>
        <v>121.5935534377045</v>
      </c>
      <c r="AA490" s="36">
        <f t="shared" si="104"/>
        <v>91.284646397036482</v>
      </c>
      <c r="AB490" s="66">
        <f t="shared" si="105"/>
        <v>45</v>
      </c>
      <c r="AC490" s="28">
        <f t="shared" si="107"/>
        <v>1031.4424135855588</v>
      </c>
      <c r="AF490" s="28">
        <f>Q490-'2020 Metered Customers'!Q490</f>
        <v>7</v>
      </c>
      <c r="AG490" s="28">
        <f>R490-'2020 Metered Customers'!R490</f>
        <v>7</v>
      </c>
      <c r="AH490" s="28">
        <f>S490-'2020 Metered Customers'!S490</f>
        <v>7</v>
      </c>
      <c r="AI490" s="28">
        <f>T490-'2020 Metered Customers'!T490</f>
        <v>7</v>
      </c>
      <c r="AJ490" s="28">
        <f>U490-'2020 Metered Customers'!U490</f>
        <v>38.786000000000001</v>
      </c>
      <c r="AK490" s="28">
        <f>V490-'2020 Metered Customers'!V490</f>
        <v>42.851023461974428</v>
      </c>
      <c r="AL490" s="28">
        <f>W490-'2020 Metered Customers'!W490</f>
        <v>49.738913993517301</v>
      </c>
      <c r="AM490" s="28">
        <f>X490-'2020 Metered Customers'!X490</f>
        <v>46.967923549793156</v>
      </c>
      <c r="AN490" s="28">
        <f>Y490-'2020 Metered Customers'!Y490</f>
        <v>63.356352745533115</v>
      </c>
      <c r="AO490" s="28">
        <f>Z490-'2020 Metered Customers'!Z490</f>
        <v>50.728553437704505</v>
      </c>
      <c r="AP490" s="28">
        <f>AA490-'2020 Metered Customers'!AA490</f>
        <v>35.948646397036484</v>
      </c>
      <c r="AQ490" s="28">
        <f>AB490-'2020 Metered Customers'!AB490</f>
        <v>7</v>
      </c>
    </row>
    <row r="491" spans="1:43" ht="15.4" x14ac:dyDescent="0.45">
      <c r="A491" s="4">
        <v>1</v>
      </c>
      <c r="B491" s="85">
        <v>5151095</v>
      </c>
      <c r="C491" s="91">
        <v>0</v>
      </c>
      <c r="D491" s="50" t="s">
        <v>32</v>
      </c>
      <c r="E491" s="5" t="s">
        <v>32</v>
      </c>
      <c r="F491" s="5" t="s">
        <v>32</v>
      </c>
      <c r="G491" s="5" t="s">
        <v>32</v>
      </c>
      <c r="H491" s="5" t="s">
        <v>32</v>
      </c>
      <c r="I491" s="5" t="s">
        <v>32</v>
      </c>
      <c r="J491" s="5">
        <v>54900</v>
      </c>
      <c r="K491" s="5">
        <v>134900</v>
      </c>
      <c r="L491" s="52">
        <v>12600</v>
      </c>
      <c r="M491" s="5">
        <v>14000</v>
      </c>
      <c r="N491" s="5">
        <v>2300</v>
      </c>
      <c r="O491" s="7" t="s">
        <v>32</v>
      </c>
      <c r="Q491" s="65">
        <f t="shared" si="95"/>
        <v>45</v>
      </c>
      <c r="R491" s="36">
        <f t="shared" si="96"/>
        <v>45</v>
      </c>
      <c r="S491" s="36">
        <f t="shared" si="97"/>
        <v>45</v>
      </c>
      <c r="T491" s="36">
        <f t="shared" si="98"/>
        <v>45</v>
      </c>
      <c r="U491" s="36">
        <f t="shared" si="106"/>
        <v>45</v>
      </c>
      <c r="V491" s="36">
        <f t="shared" si="99"/>
        <v>45</v>
      </c>
      <c r="W491" s="36">
        <f t="shared" si="100"/>
        <v>543.86125109773411</v>
      </c>
      <c r="X491" s="36">
        <f t="shared" si="101"/>
        <v>1343.8612510977341</v>
      </c>
      <c r="Y491" s="36">
        <f t="shared" si="102"/>
        <v>130.26503910329072</v>
      </c>
      <c r="Z491" s="36">
        <f t="shared" si="103"/>
        <v>141.82701999073902</v>
      </c>
      <c r="AA491" s="36">
        <f t="shared" si="104"/>
        <v>55.35</v>
      </c>
      <c r="AB491" s="66">
        <f t="shared" si="105"/>
        <v>45</v>
      </c>
      <c r="AC491" s="28">
        <f t="shared" si="107"/>
        <v>2530.1645612894977</v>
      </c>
      <c r="AF491" s="28">
        <f>Q491-'2020 Metered Customers'!Q491</f>
        <v>7</v>
      </c>
      <c r="AG491" s="28">
        <f>R491-'2020 Metered Customers'!R491</f>
        <v>7</v>
      </c>
      <c r="AH491" s="28">
        <f>S491-'2020 Metered Customers'!S491</f>
        <v>7</v>
      </c>
      <c r="AI491" s="28">
        <f>T491-'2020 Metered Customers'!T491</f>
        <v>7</v>
      </c>
      <c r="AJ491" s="28">
        <f>U491-'2020 Metered Customers'!U491</f>
        <v>7</v>
      </c>
      <c r="AK491" s="28">
        <f>V491-'2020 Metered Customers'!V491</f>
        <v>7</v>
      </c>
      <c r="AL491" s="28">
        <f>W491-'2020 Metered Customers'!W491</f>
        <v>202.39425109773413</v>
      </c>
      <c r="AM491" s="28">
        <f>X491-'2020 Metered Customers'!X491</f>
        <v>407.99425109773404</v>
      </c>
      <c r="AN491" s="28">
        <f>Y491-'2020 Metered Customers'!Y491</f>
        <v>54.885039103290723</v>
      </c>
      <c r="AO491" s="28">
        <f>Z491-'2020 Metered Customers'!Z491</f>
        <v>60.427019990739012</v>
      </c>
      <c r="AP491" s="28">
        <f>AA491-'2020 Metered Customers'!AA491</f>
        <v>12.29</v>
      </c>
      <c r="AQ491" s="28">
        <f>AB491-'2020 Metered Customers'!AB491</f>
        <v>7</v>
      </c>
    </row>
    <row r="492" spans="1:43" ht="15.4" x14ac:dyDescent="0.45">
      <c r="A492" s="4">
        <v>1</v>
      </c>
      <c r="B492" s="85">
        <v>5151096</v>
      </c>
      <c r="C492" s="91">
        <v>0</v>
      </c>
      <c r="D492" s="50" t="s">
        <v>32</v>
      </c>
      <c r="E492" s="5" t="s">
        <v>32</v>
      </c>
      <c r="F492" s="5" t="s">
        <v>32</v>
      </c>
      <c r="G492" s="5" t="s">
        <v>32</v>
      </c>
      <c r="H492" s="5">
        <v>8530</v>
      </c>
      <c r="I492" s="5">
        <v>3820</v>
      </c>
      <c r="J492" s="5">
        <v>3340</v>
      </c>
      <c r="K492" s="5">
        <v>3030</v>
      </c>
      <c r="L492" s="52">
        <v>4160</v>
      </c>
      <c r="M492" s="5">
        <v>3660</v>
      </c>
      <c r="N492" s="5">
        <v>2450</v>
      </c>
      <c r="O492" s="7" t="s">
        <v>32</v>
      </c>
      <c r="Q492" s="65">
        <f t="shared" si="95"/>
        <v>45</v>
      </c>
      <c r="R492" s="36">
        <f t="shared" si="96"/>
        <v>45</v>
      </c>
      <c r="S492" s="36">
        <f t="shared" si="97"/>
        <v>45</v>
      </c>
      <c r="T492" s="36">
        <f t="shared" si="98"/>
        <v>45</v>
      </c>
      <c r="U492" s="36">
        <f t="shared" si="106"/>
        <v>83.384999999999991</v>
      </c>
      <c r="V492" s="36">
        <f t="shared" si="99"/>
        <v>62.19</v>
      </c>
      <c r="W492" s="36">
        <f t="shared" si="100"/>
        <v>60.03</v>
      </c>
      <c r="X492" s="36">
        <f t="shared" si="101"/>
        <v>58.634999999999998</v>
      </c>
      <c r="Y492" s="36">
        <f t="shared" si="102"/>
        <v>63.72</v>
      </c>
      <c r="Z492" s="36">
        <f t="shared" si="103"/>
        <v>61.47</v>
      </c>
      <c r="AA492" s="36">
        <f t="shared" si="104"/>
        <v>56.024999999999999</v>
      </c>
      <c r="AB492" s="66">
        <f t="shared" si="105"/>
        <v>45</v>
      </c>
      <c r="AC492" s="28">
        <f t="shared" si="107"/>
        <v>670.45500000000004</v>
      </c>
      <c r="AF492" s="28">
        <f>Q492-'2020 Metered Customers'!Q492</f>
        <v>7</v>
      </c>
      <c r="AG492" s="28">
        <f>R492-'2020 Metered Customers'!R492</f>
        <v>7</v>
      </c>
      <c r="AH492" s="28">
        <f>S492-'2020 Metered Customers'!S492</f>
        <v>7</v>
      </c>
      <c r="AI492" s="28">
        <f>T492-'2020 Metered Customers'!T492</f>
        <v>7</v>
      </c>
      <c r="AJ492" s="28">
        <f>U492-'2020 Metered Customers'!U492</f>
        <v>26.618999999999986</v>
      </c>
      <c r="AK492" s="28">
        <f>V492-'2020 Metered Customers'!V492</f>
        <v>15.786000000000001</v>
      </c>
      <c r="AL492" s="28">
        <f>W492-'2020 Metered Customers'!W492</f>
        <v>14.682000000000002</v>
      </c>
      <c r="AM492" s="28">
        <f>X492-'2020 Metered Customers'!X492</f>
        <v>13.969000000000001</v>
      </c>
      <c r="AN492" s="28">
        <f>Y492-'2020 Metered Customers'!Y492</f>
        <v>16.567999999999998</v>
      </c>
      <c r="AO492" s="28">
        <f>Z492-'2020 Metered Customers'!Z492</f>
        <v>15.417999999999999</v>
      </c>
      <c r="AP492" s="28">
        <f>AA492-'2020 Metered Customers'!AA492</f>
        <v>12.634999999999998</v>
      </c>
      <c r="AQ492" s="28">
        <f>AB492-'2020 Metered Customers'!AB492</f>
        <v>7</v>
      </c>
    </row>
    <row r="493" spans="1:43" ht="15.4" x14ac:dyDescent="0.45">
      <c r="A493" s="4">
        <v>1</v>
      </c>
      <c r="B493" s="85">
        <v>5151098</v>
      </c>
      <c r="C493" s="91">
        <v>0</v>
      </c>
      <c r="D493" s="50" t="s">
        <v>32</v>
      </c>
      <c r="E493" s="5" t="s">
        <v>32</v>
      </c>
      <c r="F493" s="5" t="s">
        <v>32</v>
      </c>
      <c r="G493" s="5" t="s">
        <v>32</v>
      </c>
      <c r="H493" s="5">
        <v>17820</v>
      </c>
      <c r="I493" s="5">
        <v>8130</v>
      </c>
      <c r="J493" s="5">
        <v>6680</v>
      </c>
      <c r="K493" s="5">
        <v>9450</v>
      </c>
      <c r="L493" s="52">
        <v>9830</v>
      </c>
      <c r="M493" s="5">
        <v>11720</v>
      </c>
      <c r="N493" s="5">
        <v>2960</v>
      </c>
      <c r="O493" s="7" t="s">
        <v>32</v>
      </c>
      <c r="Q493" s="65">
        <f t="shared" si="95"/>
        <v>45</v>
      </c>
      <c r="R493" s="36">
        <f t="shared" si="96"/>
        <v>45</v>
      </c>
      <c r="S493" s="36">
        <f t="shared" si="97"/>
        <v>45</v>
      </c>
      <c r="T493" s="36">
        <f t="shared" si="98"/>
        <v>45</v>
      </c>
      <c r="U493" s="36">
        <f t="shared" si="106"/>
        <v>125.19</v>
      </c>
      <c r="V493" s="36">
        <f t="shared" si="99"/>
        <v>93.349285841223676</v>
      </c>
      <c r="W493" s="36">
        <f t="shared" si="100"/>
        <v>81.374377064937946</v>
      </c>
      <c r="X493" s="36">
        <f t="shared" si="101"/>
        <v>104.25058210653206</v>
      </c>
      <c r="Y493" s="36">
        <f t="shared" si="102"/>
        <v>107.3888340616966</v>
      </c>
      <c r="Z493" s="36">
        <f t="shared" si="103"/>
        <v>122.99750825975178</v>
      </c>
      <c r="AA493" s="36">
        <f t="shared" si="104"/>
        <v>58.32</v>
      </c>
      <c r="AB493" s="66">
        <f t="shared" si="105"/>
        <v>45</v>
      </c>
      <c r="AC493" s="28">
        <f t="shared" si="107"/>
        <v>917.87058733414199</v>
      </c>
      <c r="AF493" s="28">
        <f>Q493-'2020 Metered Customers'!Q493</f>
        <v>7</v>
      </c>
      <c r="AG493" s="28">
        <f>R493-'2020 Metered Customers'!R493</f>
        <v>7</v>
      </c>
      <c r="AH493" s="28">
        <f>S493-'2020 Metered Customers'!S493</f>
        <v>7</v>
      </c>
      <c r="AI493" s="28">
        <f>T493-'2020 Metered Customers'!T493</f>
        <v>7</v>
      </c>
      <c r="AJ493" s="28">
        <f>U493-'2020 Metered Customers'!U493</f>
        <v>47.98599999999999</v>
      </c>
      <c r="AK493" s="28">
        <f>V493-'2020 Metered Customers'!V493</f>
        <v>37.190285841223677</v>
      </c>
      <c r="AL493" s="28">
        <f>W493-'2020 Metered Customers'!W493</f>
        <v>28.678377064937948</v>
      </c>
      <c r="AM493" s="28">
        <f>X493-'2020 Metered Customers'!X493</f>
        <v>42.415582106532064</v>
      </c>
      <c r="AN493" s="28">
        <f>Y493-'2020 Metered Customers'!Y493</f>
        <v>43.919834061696598</v>
      </c>
      <c r="AO493" s="28">
        <f>Z493-'2020 Metered Customers'!Z493</f>
        <v>51.401508259751779</v>
      </c>
      <c r="AP493" s="28">
        <f>AA493-'2020 Metered Customers'!AA493</f>
        <v>13.808</v>
      </c>
      <c r="AQ493" s="28">
        <f>AB493-'2020 Metered Customers'!AB493</f>
        <v>7</v>
      </c>
    </row>
    <row r="494" spans="1:43" ht="15.4" x14ac:dyDescent="0.45">
      <c r="A494" s="4">
        <v>1</v>
      </c>
      <c r="B494" s="85">
        <v>5151099</v>
      </c>
      <c r="C494" s="91">
        <v>0</v>
      </c>
      <c r="D494" s="50" t="s">
        <v>32</v>
      </c>
      <c r="E494" s="5" t="s">
        <v>32</v>
      </c>
      <c r="F494" s="5" t="s">
        <v>32</v>
      </c>
      <c r="G494" s="5" t="s">
        <v>32</v>
      </c>
      <c r="H494" s="5">
        <v>9090</v>
      </c>
      <c r="I494" s="5">
        <v>5420</v>
      </c>
      <c r="J494" s="5">
        <v>6860</v>
      </c>
      <c r="K494" s="5">
        <v>3650</v>
      </c>
      <c r="L494" s="52">
        <v>3580</v>
      </c>
      <c r="M494" s="5">
        <v>1840</v>
      </c>
      <c r="N494" s="5">
        <v>2230</v>
      </c>
      <c r="O494" s="7" t="s">
        <v>32</v>
      </c>
      <c r="Q494" s="65">
        <f t="shared" si="95"/>
        <v>45</v>
      </c>
      <c r="R494" s="36">
        <f t="shared" si="96"/>
        <v>45</v>
      </c>
      <c r="S494" s="36">
        <f t="shared" si="97"/>
        <v>45</v>
      </c>
      <c r="T494" s="36">
        <f t="shared" si="98"/>
        <v>45</v>
      </c>
      <c r="U494" s="36">
        <f t="shared" si="106"/>
        <v>85.905000000000001</v>
      </c>
      <c r="V494" s="36">
        <f t="shared" si="99"/>
        <v>70.96859426623449</v>
      </c>
      <c r="W494" s="36">
        <f t="shared" si="100"/>
        <v>82.860917464752731</v>
      </c>
      <c r="X494" s="36">
        <f t="shared" si="101"/>
        <v>61.424999999999997</v>
      </c>
      <c r="Y494" s="36">
        <f t="shared" si="102"/>
        <v>61.11</v>
      </c>
      <c r="Z494" s="36">
        <f t="shared" si="103"/>
        <v>53.28</v>
      </c>
      <c r="AA494" s="36">
        <f t="shared" si="104"/>
        <v>55.034999999999997</v>
      </c>
      <c r="AB494" s="66">
        <f t="shared" si="105"/>
        <v>45</v>
      </c>
      <c r="AC494" s="28">
        <f t="shared" si="107"/>
        <v>695.58451173098717</v>
      </c>
      <c r="AF494" s="28">
        <f>Q494-'2020 Metered Customers'!Q494</f>
        <v>7</v>
      </c>
      <c r="AG494" s="28">
        <f>R494-'2020 Metered Customers'!R494</f>
        <v>7</v>
      </c>
      <c r="AH494" s="28">
        <f>S494-'2020 Metered Customers'!S494</f>
        <v>7</v>
      </c>
      <c r="AI494" s="28">
        <f>T494-'2020 Metered Customers'!T494</f>
        <v>7</v>
      </c>
      <c r="AJ494" s="28">
        <f>U494-'2020 Metered Customers'!U494</f>
        <v>27.906999999999996</v>
      </c>
      <c r="AK494" s="28">
        <f>V494-'2020 Metered Customers'!V494</f>
        <v>21.04459426623449</v>
      </c>
      <c r="AL494" s="28">
        <f>W494-'2020 Metered Customers'!W494</f>
        <v>29.768917464752732</v>
      </c>
      <c r="AM494" s="28">
        <f>X494-'2020 Metered Customers'!X494</f>
        <v>15.394999999999996</v>
      </c>
      <c r="AN494" s="28">
        <f>Y494-'2020 Metered Customers'!Y494</f>
        <v>15.233999999999995</v>
      </c>
      <c r="AO494" s="28">
        <f>Z494-'2020 Metered Customers'!Z494</f>
        <v>11.231999999999999</v>
      </c>
      <c r="AP494" s="28">
        <f>AA494-'2020 Metered Customers'!AA494</f>
        <v>12.128999999999998</v>
      </c>
      <c r="AQ494" s="28">
        <f>AB494-'2020 Metered Customers'!AB494</f>
        <v>7</v>
      </c>
    </row>
    <row r="495" spans="1:43" ht="15.4" x14ac:dyDescent="0.45">
      <c r="A495" s="4">
        <v>1</v>
      </c>
      <c r="B495" s="85">
        <v>5151100</v>
      </c>
      <c r="C495" s="91">
        <v>0</v>
      </c>
      <c r="D495" s="50" t="s">
        <v>32</v>
      </c>
      <c r="E495" s="5" t="s">
        <v>32</v>
      </c>
      <c r="F495" s="5" t="s">
        <v>32</v>
      </c>
      <c r="G495" s="5" t="s">
        <v>32</v>
      </c>
      <c r="H495" s="5">
        <v>7360</v>
      </c>
      <c r="I495" s="5">
        <v>48500</v>
      </c>
      <c r="J495" s="5">
        <v>47190</v>
      </c>
      <c r="K495" s="5">
        <v>39150</v>
      </c>
      <c r="L495" s="52">
        <v>53530</v>
      </c>
      <c r="M495" s="5">
        <v>55320</v>
      </c>
      <c r="N495" s="5">
        <v>13750</v>
      </c>
      <c r="O495" s="7" t="s">
        <v>32</v>
      </c>
      <c r="Q495" s="65">
        <f t="shared" si="95"/>
        <v>45</v>
      </c>
      <c r="R495" s="36">
        <f t="shared" si="96"/>
        <v>45</v>
      </c>
      <c r="S495" s="36">
        <f t="shared" si="97"/>
        <v>45</v>
      </c>
      <c r="T495" s="36">
        <f t="shared" si="98"/>
        <v>45</v>
      </c>
      <c r="U495" s="36">
        <f t="shared" si="106"/>
        <v>78.12</v>
      </c>
      <c r="V495" s="36">
        <f t="shared" si="99"/>
        <v>479.86125109773411</v>
      </c>
      <c r="W495" s="36">
        <f t="shared" si="100"/>
        <v>466.76125109773415</v>
      </c>
      <c r="X495" s="36">
        <f t="shared" si="101"/>
        <v>386.36125109773411</v>
      </c>
      <c r="Y495" s="36">
        <f t="shared" si="102"/>
        <v>530.16125109773407</v>
      </c>
      <c r="Z495" s="36">
        <f t="shared" si="103"/>
        <v>548.06125109773416</v>
      </c>
      <c r="AA495" s="36">
        <f t="shared" si="104"/>
        <v>139.76238054655181</v>
      </c>
      <c r="AB495" s="66">
        <f t="shared" si="105"/>
        <v>45</v>
      </c>
      <c r="AC495" s="28">
        <f t="shared" si="107"/>
        <v>2854.0886360352224</v>
      </c>
      <c r="AF495" s="28">
        <f>Q495-'2020 Metered Customers'!Q495</f>
        <v>7</v>
      </c>
      <c r="AG495" s="28">
        <f>R495-'2020 Metered Customers'!R495</f>
        <v>7</v>
      </c>
      <c r="AH495" s="28">
        <f>S495-'2020 Metered Customers'!S495</f>
        <v>7</v>
      </c>
      <c r="AI495" s="28">
        <f>T495-'2020 Metered Customers'!T495</f>
        <v>7</v>
      </c>
      <c r="AJ495" s="28">
        <f>U495-'2020 Metered Customers'!U495</f>
        <v>23.927999999999997</v>
      </c>
      <c r="AK495" s="28">
        <f>V495-'2020 Metered Customers'!V495</f>
        <v>185.94625109773415</v>
      </c>
      <c r="AL495" s="28">
        <f>W495-'2020 Metered Customers'!W495</f>
        <v>182.57955109773417</v>
      </c>
      <c r="AM495" s="28">
        <f>X495-'2020 Metered Customers'!X495</f>
        <v>161.91675109773411</v>
      </c>
      <c r="AN495" s="28">
        <f>Y495-'2020 Metered Customers'!Y495</f>
        <v>198.87335109773403</v>
      </c>
      <c r="AO495" s="28">
        <f>Z495-'2020 Metered Customers'!Z495</f>
        <v>203.4736510977342</v>
      </c>
      <c r="AP495" s="28">
        <f>AA495-'2020 Metered Customers'!AA495</f>
        <v>59.437380546551807</v>
      </c>
      <c r="AQ495" s="28">
        <f>AB495-'2020 Metered Customers'!AB495</f>
        <v>7</v>
      </c>
    </row>
    <row r="496" spans="1:43" ht="15.4" x14ac:dyDescent="0.45">
      <c r="A496" s="4">
        <v>1</v>
      </c>
      <c r="B496" s="85">
        <v>5151101</v>
      </c>
      <c r="C496" s="91">
        <v>0</v>
      </c>
      <c r="D496" s="50" t="s">
        <v>32</v>
      </c>
      <c r="E496" s="5" t="s">
        <v>32</v>
      </c>
      <c r="F496" s="5" t="s">
        <v>32</v>
      </c>
      <c r="G496" s="5" t="s">
        <v>32</v>
      </c>
      <c r="H496" s="5">
        <v>19630</v>
      </c>
      <c r="I496" s="5">
        <v>1020</v>
      </c>
      <c r="J496" s="5">
        <v>4600</v>
      </c>
      <c r="K496" s="5">
        <v>6750</v>
      </c>
      <c r="L496" s="52">
        <v>10360</v>
      </c>
      <c r="M496" s="5">
        <v>5310</v>
      </c>
      <c r="N496" s="5">
        <v>1670</v>
      </c>
      <c r="O496" s="7" t="s">
        <v>32</v>
      </c>
      <c r="Q496" s="65">
        <f t="shared" si="95"/>
        <v>45</v>
      </c>
      <c r="R496" s="36">
        <f t="shared" si="96"/>
        <v>45</v>
      </c>
      <c r="S496" s="36">
        <f t="shared" si="97"/>
        <v>45</v>
      </c>
      <c r="T496" s="36">
        <f t="shared" si="98"/>
        <v>45</v>
      </c>
      <c r="U496" s="36">
        <f t="shared" si="106"/>
        <v>133.33499999999998</v>
      </c>
      <c r="V496" s="36">
        <f t="shared" si="99"/>
        <v>49.59</v>
      </c>
      <c r="W496" s="36">
        <f t="shared" si="100"/>
        <v>65.7</v>
      </c>
      <c r="X496" s="36">
        <f t="shared" si="101"/>
        <v>81.952476109310368</v>
      </c>
      <c r="Y496" s="36">
        <f t="shared" si="102"/>
        <v>111.76586968337347</v>
      </c>
      <c r="Z496" s="36">
        <f t="shared" si="103"/>
        <v>70.060152910792127</v>
      </c>
      <c r="AA496" s="36">
        <f t="shared" si="104"/>
        <v>52.515000000000001</v>
      </c>
      <c r="AB496" s="66">
        <f t="shared" si="105"/>
        <v>45</v>
      </c>
      <c r="AC496" s="28">
        <f t="shared" si="107"/>
        <v>789.91849870347585</v>
      </c>
      <c r="AF496" s="28">
        <f>Q496-'2020 Metered Customers'!Q496</f>
        <v>7</v>
      </c>
      <c r="AG496" s="28">
        <f>R496-'2020 Metered Customers'!R496</f>
        <v>7</v>
      </c>
      <c r="AH496" s="28">
        <f>S496-'2020 Metered Customers'!S496</f>
        <v>7</v>
      </c>
      <c r="AI496" s="28">
        <f>T496-'2020 Metered Customers'!T496</f>
        <v>7</v>
      </c>
      <c r="AJ496" s="28">
        <f>U496-'2020 Metered Customers'!U496</f>
        <v>52.148999999999972</v>
      </c>
      <c r="AK496" s="28">
        <f>V496-'2020 Metered Customers'!V496</f>
        <v>9.3460000000000036</v>
      </c>
      <c r="AL496" s="28">
        <f>W496-'2020 Metered Customers'!W496</f>
        <v>17.580000000000005</v>
      </c>
      <c r="AM496" s="28">
        <f>X496-'2020 Metered Customers'!X496</f>
        <v>29.102476109310366</v>
      </c>
      <c r="AN496" s="28">
        <f>Y496-'2020 Metered Customers'!Y496</f>
        <v>46.017869683373462</v>
      </c>
      <c r="AO496" s="28">
        <f>Z496-'2020 Metered Customers'!Z496</f>
        <v>20.378152910792124</v>
      </c>
      <c r="AP496" s="28">
        <f>AA496-'2020 Metered Customers'!AA496</f>
        <v>10.841000000000001</v>
      </c>
      <c r="AQ496" s="28">
        <f>AB496-'2020 Metered Customers'!AB496</f>
        <v>7</v>
      </c>
    </row>
    <row r="497" spans="1:43" ht="15.4" x14ac:dyDescent="0.45">
      <c r="A497" s="4">
        <v>1</v>
      </c>
      <c r="B497" s="85">
        <v>5151102</v>
      </c>
      <c r="C497" s="91">
        <v>0</v>
      </c>
      <c r="D497" s="50" t="s">
        <v>32</v>
      </c>
      <c r="E497" s="5" t="s">
        <v>32</v>
      </c>
      <c r="F497" s="5" t="s">
        <v>32</v>
      </c>
      <c r="G497" s="5" t="s">
        <v>32</v>
      </c>
      <c r="H497" s="5">
        <v>260</v>
      </c>
      <c r="I497" s="5">
        <v>70</v>
      </c>
      <c r="J497" s="5">
        <v>90</v>
      </c>
      <c r="K497" s="5">
        <v>60</v>
      </c>
      <c r="L497" s="52">
        <v>70</v>
      </c>
      <c r="M497" s="5">
        <v>90</v>
      </c>
      <c r="N497" s="5">
        <v>60</v>
      </c>
      <c r="O497" s="7" t="s">
        <v>32</v>
      </c>
      <c r="Q497" s="65">
        <f t="shared" si="95"/>
        <v>45</v>
      </c>
      <c r="R497" s="36">
        <f t="shared" si="96"/>
        <v>45</v>
      </c>
      <c r="S497" s="36">
        <f t="shared" si="97"/>
        <v>45</v>
      </c>
      <c r="T497" s="36">
        <f t="shared" si="98"/>
        <v>45</v>
      </c>
      <c r="U497" s="36">
        <f t="shared" si="106"/>
        <v>46.17</v>
      </c>
      <c r="V497" s="36">
        <f t="shared" si="99"/>
        <v>45.314999999999998</v>
      </c>
      <c r="W497" s="36">
        <f t="shared" si="100"/>
        <v>45.405000000000001</v>
      </c>
      <c r="X497" s="36">
        <f t="shared" si="101"/>
        <v>45.27</v>
      </c>
      <c r="Y497" s="36">
        <f t="shared" si="102"/>
        <v>45.314999999999998</v>
      </c>
      <c r="Z497" s="36">
        <f t="shared" si="103"/>
        <v>45.405000000000001</v>
      </c>
      <c r="AA497" s="36">
        <f t="shared" si="104"/>
        <v>45.27</v>
      </c>
      <c r="AB497" s="66">
        <f t="shared" si="105"/>
        <v>45</v>
      </c>
      <c r="AC497" s="28">
        <f t="shared" si="107"/>
        <v>543.15</v>
      </c>
      <c r="AF497" s="28">
        <f>Q497-'2020 Metered Customers'!Q497</f>
        <v>7</v>
      </c>
      <c r="AG497" s="28">
        <f>R497-'2020 Metered Customers'!R497</f>
        <v>7</v>
      </c>
      <c r="AH497" s="28">
        <f>S497-'2020 Metered Customers'!S497</f>
        <v>7</v>
      </c>
      <c r="AI497" s="28">
        <f>T497-'2020 Metered Customers'!T497</f>
        <v>7</v>
      </c>
      <c r="AJ497" s="28">
        <f>U497-'2020 Metered Customers'!U497</f>
        <v>7.597999999999999</v>
      </c>
      <c r="AK497" s="28">
        <f>V497-'2020 Metered Customers'!V497</f>
        <v>7.1609999999999943</v>
      </c>
      <c r="AL497" s="28">
        <f>W497-'2020 Metered Customers'!W497</f>
        <v>7.2070000000000007</v>
      </c>
      <c r="AM497" s="28">
        <f>X497-'2020 Metered Customers'!X497</f>
        <v>7.1380000000000052</v>
      </c>
      <c r="AN497" s="28">
        <f>Y497-'2020 Metered Customers'!Y497</f>
        <v>7.1609999999999943</v>
      </c>
      <c r="AO497" s="28">
        <f>Z497-'2020 Metered Customers'!Z497</f>
        <v>7.2070000000000007</v>
      </c>
      <c r="AP497" s="28">
        <f>AA497-'2020 Metered Customers'!AA497</f>
        <v>7.1380000000000052</v>
      </c>
      <c r="AQ497" s="28">
        <f>AB497-'2020 Metered Customers'!AB497</f>
        <v>7</v>
      </c>
    </row>
    <row r="498" spans="1:43" ht="15.4" x14ac:dyDescent="0.45">
      <c r="A498" s="4">
        <v>1</v>
      </c>
      <c r="B498" s="85">
        <v>5151103</v>
      </c>
      <c r="C498" s="91">
        <v>0</v>
      </c>
      <c r="D498" s="50" t="s">
        <v>32</v>
      </c>
      <c r="E498" s="5" t="s">
        <v>32</v>
      </c>
      <c r="F498" s="5" t="s">
        <v>32</v>
      </c>
      <c r="G498" s="5" t="s">
        <v>32</v>
      </c>
      <c r="H498" s="5">
        <v>23220</v>
      </c>
      <c r="I498" s="5">
        <v>14740</v>
      </c>
      <c r="J498" s="5">
        <v>12380</v>
      </c>
      <c r="K498" s="5">
        <v>19540</v>
      </c>
      <c r="L498" s="52">
        <v>28290</v>
      </c>
      <c r="M498" s="5">
        <v>22310</v>
      </c>
      <c r="N498" s="5">
        <v>2390</v>
      </c>
      <c r="O498" s="7" t="s">
        <v>32</v>
      </c>
      <c r="Q498" s="65">
        <f t="shared" si="95"/>
        <v>45</v>
      </c>
      <c r="R498" s="36">
        <f t="shared" si="96"/>
        <v>45</v>
      </c>
      <c r="S498" s="36">
        <f t="shared" si="97"/>
        <v>45</v>
      </c>
      <c r="T498" s="36">
        <f t="shared" si="98"/>
        <v>45</v>
      </c>
      <c r="U498" s="36">
        <f t="shared" si="106"/>
        <v>149.49</v>
      </c>
      <c r="V498" s="36">
        <f t="shared" si="99"/>
        <v>147.93835274553311</v>
      </c>
      <c r="W498" s="36">
        <f t="shared" si="100"/>
        <v>128.44815639240599</v>
      </c>
      <c r="X498" s="36">
        <f t="shared" si="101"/>
        <v>190.26125109773412</v>
      </c>
      <c r="Y498" s="36">
        <f t="shared" si="102"/>
        <v>277.76125109773409</v>
      </c>
      <c r="Z498" s="36">
        <f t="shared" si="103"/>
        <v>217.96125109773411</v>
      </c>
      <c r="AA498" s="36">
        <f t="shared" si="104"/>
        <v>55.755000000000003</v>
      </c>
      <c r="AB498" s="66">
        <f t="shared" si="105"/>
        <v>45</v>
      </c>
      <c r="AC498" s="28">
        <f t="shared" si="107"/>
        <v>1392.6152624311414</v>
      </c>
      <c r="AF498" s="28">
        <f>Q498-'2020 Metered Customers'!Q498</f>
        <v>7</v>
      </c>
      <c r="AG498" s="28">
        <f>R498-'2020 Metered Customers'!R498</f>
        <v>7</v>
      </c>
      <c r="AH498" s="28">
        <f>S498-'2020 Metered Customers'!S498</f>
        <v>7</v>
      </c>
      <c r="AI498" s="28">
        <f>T498-'2020 Metered Customers'!T498</f>
        <v>7</v>
      </c>
      <c r="AJ498" s="28">
        <f>U498-'2020 Metered Customers'!U498</f>
        <v>60.406000000000006</v>
      </c>
      <c r="AK498" s="28">
        <f>V498-'2020 Metered Customers'!V498</f>
        <v>63.356352745533115</v>
      </c>
      <c r="AL498" s="28">
        <f>W498-'2020 Metered Customers'!W498</f>
        <v>54.014156392405994</v>
      </c>
      <c r="AM498" s="28">
        <f>X498-'2020 Metered Customers'!X498</f>
        <v>85.039251097734123</v>
      </c>
      <c r="AN498" s="28">
        <f>Y498-'2020 Metered Customers'!Y498</f>
        <v>134.0065510977341</v>
      </c>
      <c r="AO498" s="28">
        <f>Z498-'2020 Metered Customers'!Z498</f>
        <v>100.8282510977341</v>
      </c>
      <c r="AP498" s="28">
        <f>AA498-'2020 Metered Customers'!AA498</f>
        <v>12.497</v>
      </c>
      <c r="AQ498" s="28">
        <f>AB498-'2020 Metered Customers'!AB498</f>
        <v>7</v>
      </c>
    </row>
    <row r="499" spans="1:43" ht="15.4" x14ac:dyDescent="0.45">
      <c r="A499" s="4">
        <v>1</v>
      </c>
      <c r="B499" s="85">
        <v>5151104</v>
      </c>
      <c r="C499" s="91">
        <v>0</v>
      </c>
      <c r="D499" s="50" t="s">
        <v>32</v>
      </c>
      <c r="E499" s="5" t="s">
        <v>32</v>
      </c>
      <c r="F499" s="5" t="s">
        <v>32</v>
      </c>
      <c r="G499" s="5" t="s">
        <v>32</v>
      </c>
      <c r="H499" s="5" t="s">
        <v>32</v>
      </c>
      <c r="I499" s="5" t="s">
        <v>32</v>
      </c>
      <c r="J499" s="5">
        <v>43000</v>
      </c>
      <c r="K499" s="5">
        <v>49000</v>
      </c>
      <c r="L499" s="52">
        <v>12700</v>
      </c>
      <c r="M499" s="5">
        <v>13900</v>
      </c>
      <c r="N499" s="5">
        <v>600</v>
      </c>
      <c r="O499" s="7" t="s">
        <v>32</v>
      </c>
      <c r="Q499" s="65">
        <f t="shared" si="95"/>
        <v>45</v>
      </c>
      <c r="R499" s="36">
        <f t="shared" si="96"/>
        <v>45</v>
      </c>
      <c r="S499" s="36">
        <f t="shared" si="97"/>
        <v>45</v>
      </c>
      <c r="T499" s="36">
        <f t="shared" si="98"/>
        <v>45</v>
      </c>
      <c r="U499" s="36">
        <f t="shared" si="106"/>
        <v>45</v>
      </c>
      <c r="V499" s="36">
        <f t="shared" si="99"/>
        <v>45</v>
      </c>
      <c r="W499" s="36">
        <f t="shared" si="100"/>
        <v>424.86125109773411</v>
      </c>
      <c r="X499" s="36">
        <f t="shared" si="101"/>
        <v>484.86125109773411</v>
      </c>
      <c r="Y499" s="36">
        <f t="shared" si="102"/>
        <v>131.09089488096561</v>
      </c>
      <c r="Z499" s="36">
        <f t="shared" si="103"/>
        <v>141.00116421306413</v>
      </c>
      <c r="AA499" s="36">
        <f t="shared" si="104"/>
        <v>47.7</v>
      </c>
      <c r="AB499" s="66">
        <f t="shared" si="105"/>
        <v>45</v>
      </c>
      <c r="AC499" s="28">
        <f t="shared" si="107"/>
        <v>1544.514561289498</v>
      </c>
      <c r="AF499" s="28">
        <f>Q499-'2020 Metered Customers'!Q499</f>
        <v>7</v>
      </c>
      <c r="AG499" s="28">
        <f>R499-'2020 Metered Customers'!R499</f>
        <v>7</v>
      </c>
      <c r="AH499" s="28">
        <f>S499-'2020 Metered Customers'!S499</f>
        <v>7</v>
      </c>
      <c r="AI499" s="28">
        <f>T499-'2020 Metered Customers'!T499</f>
        <v>7</v>
      </c>
      <c r="AJ499" s="28">
        <f>U499-'2020 Metered Customers'!U499</f>
        <v>7</v>
      </c>
      <c r="AK499" s="28">
        <f>V499-'2020 Metered Customers'!V499</f>
        <v>7</v>
      </c>
      <c r="AL499" s="28">
        <f>W499-'2020 Metered Customers'!W499</f>
        <v>171.81125109773413</v>
      </c>
      <c r="AM499" s="28">
        <f>X499-'2020 Metered Customers'!X499</f>
        <v>187.23125109773412</v>
      </c>
      <c r="AN499" s="28">
        <f>Y499-'2020 Metered Customers'!Y499</f>
        <v>55.280894880965604</v>
      </c>
      <c r="AO499" s="28">
        <f>Z499-'2020 Metered Customers'!Z499</f>
        <v>60.03116421306413</v>
      </c>
      <c r="AP499" s="28">
        <f>AA499-'2020 Metered Customers'!AA499</f>
        <v>8.3800000000000026</v>
      </c>
      <c r="AQ499" s="28">
        <f>AB499-'2020 Metered Customers'!AB499</f>
        <v>7</v>
      </c>
    </row>
    <row r="500" spans="1:43" ht="15.4" x14ac:dyDescent="0.45">
      <c r="A500" s="4">
        <v>1</v>
      </c>
      <c r="B500" s="85">
        <v>5151105</v>
      </c>
      <c r="C500" s="91">
        <v>0</v>
      </c>
      <c r="D500" s="50" t="s">
        <v>32</v>
      </c>
      <c r="E500" s="5" t="s">
        <v>32</v>
      </c>
      <c r="F500" s="5" t="s">
        <v>32</v>
      </c>
      <c r="G500" s="5" t="s">
        <v>32</v>
      </c>
      <c r="H500" s="5">
        <v>850</v>
      </c>
      <c r="I500" s="5">
        <v>4900</v>
      </c>
      <c r="J500" s="5">
        <v>19260</v>
      </c>
      <c r="K500" s="5">
        <v>30900</v>
      </c>
      <c r="L500" s="52">
        <v>29960</v>
      </c>
      <c r="M500" s="5">
        <v>13600</v>
      </c>
      <c r="N500" s="5">
        <v>5930</v>
      </c>
      <c r="O500" s="7" t="s">
        <v>32</v>
      </c>
      <c r="Q500" s="65">
        <f t="shared" si="95"/>
        <v>45</v>
      </c>
      <c r="R500" s="36">
        <f t="shared" si="96"/>
        <v>45</v>
      </c>
      <c r="S500" s="36">
        <f t="shared" si="97"/>
        <v>45</v>
      </c>
      <c r="T500" s="36">
        <f t="shared" si="98"/>
        <v>45</v>
      </c>
      <c r="U500" s="36">
        <f t="shared" si="106"/>
        <v>48.825000000000003</v>
      </c>
      <c r="V500" s="36">
        <f t="shared" si="99"/>
        <v>67.05</v>
      </c>
      <c r="W500" s="36">
        <f t="shared" si="100"/>
        <v>187.46125109773411</v>
      </c>
      <c r="X500" s="36">
        <f t="shared" si="101"/>
        <v>303.86125109773411</v>
      </c>
      <c r="Y500" s="36">
        <f t="shared" si="102"/>
        <v>294.46125109773413</v>
      </c>
      <c r="Z500" s="36">
        <f t="shared" si="103"/>
        <v>138.52359688003949</v>
      </c>
      <c r="AA500" s="36">
        <f t="shared" si="104"/>
        <v>75.180458732376366</v>
      </c>
      <c r="AB500" s="66">
        <f t="shared" si="105"/>
        <v>45</v>
      </c>
      <c r="AC500" s="28">
        <f t="shared" si="107"/>
        <v>1340.3628089056183</v>
      </c>
      <c r="AF500" s="28">
        <f>Q500-'2020 Metered Customers'!Q500</f>
        <v>7</v>
      </c>
      <c r="AG500" s="28">
        <f>R500-'2020 Metered Customers'!R500</f>
        <v>7</v>
      </c>
      <c r="AH500" s="28">
        <f>S500-'2020 Metered Customers'!S500</f>
        <v>7</v>
      </c>
      <c r="AI500" s="28">
        <f>T500-'2020 Metered Customers'!T500</f>
        <v>7</v>
      </c>
      <c r="AJ500" s="28">
        <f>U500-'2020 Metered Customers'!U500</f>
        <v>8.9550000000000054</v>
      </c>
      <c r="AK500" s="28">
        <f>V500-'2020 Metered Customers'!V500</f>
        <v>18.269999999999996</v>
      </c>
      <c r="AL500" s="28">
        <f>W500-'2020 Metered Customers'!W500</f>
        <v>83.443251097734105</v>
      </c>
      <c r="AM500" s="28">
        <f>X500-'2020 Metered Customers'!X500</f>
        <v>140.71425109773412</v>
      </c>
      <c r="AN500" s="28">
        <f>Y500-'2020 Metered Customers'!Y500</f>
        <v>138.29845109773413</v>
      </c>
      <c r="AO500" s="28">
        <f>Z500-'2020 Metered Customers'!Z500</f>
        <v>58.843596880039485</v>
      </c>
      <c r="AP500" s="28">
        <f>AA500-'2020 Metered Customers'!AA500</f>
        <v>24.134458732376366</v>
      </c>
      <c r="AQ500" s="28">
        <f>AB500-'2020 Metered Customers'!AB500</f>
        <v>7</v>
      </c>
    </row>
    <row r="501" spans="1:43" ht="15.4" x14ac:dyDescent="0.45">
      <c r="A501" s="4">
        <v>1</v>
      </c>
      <c r="B501" s="85">
        <v>5151106</v>
      </c>
      <c r="C501" s="91">
        <v>0</v>
      </c>
      <c r="D501" s="50" t="s">
        <v>32</v>
      </c>
      <c r="E501" s="5" t="s">
        <v>32</v>
      </c>
      <c r="F501" s="5" t="s">
        <v>32</v>
      </c>
      <c r="G501" s="5" t="s">
        <v>32</v>
      </c>
      <c r="H501" s="5">
        <v>29920</v>
      </c>
      <c r="I501" s="5">
        <v>8250</v>
      </c>
      <c r="J501" s="5">
        <v>14880</v>
      </c>
      <c r="K501" s="5">
        <v>10260</v>
      </c>
      <c r="L501" s="52">
        <v>11630</v>
      </c>
      <c r="M501" s="5">
        <v>6420</v>
      </c>
      <c r="N501" s="5">
        <v>4860</v>
      </c>
      <c r="O501" s="7" t="s">
        <v>32</v>
      </c>
      <c r="Q501" s="65">
        <f t="shared" si="95"/>
        <v>45</v>
      </c>
      <c r="R501" s="36">
        <f t="shared" si="96"/>
        <v>45</v>
      </c>
      <c r="S501" s="36">
        <f t="shared" si="97"/>
        <v>45</v>
      </c>
      <c r="T501" s="36">
        <f t="shared" si="98"/>
        <v>45</v>
      </c>
      <c r="U501" s="36">
        <f t="shared" si="106"/>
        <v>198.13210426160398</v>
      </c>
      <c r="V501" s="36">
        <f t="shared" si="99"/>
        <v>94.340312774433528</v>
      </c>
      <c r="W501" s="36">
        <f t="shared" si="100"/>
        <v>149.09455083427792</v>
      </c>
      <c r="X501" s="36">
        <f t="shared" si="101"/>
        <v>110.94001390569858</v>
      </c>
      <c r="Y501" s="36">
        <f t="shared" si="102"/>
        <v>122.2542380598444</v>
      </c>
      <c r="Z501" s="36">
        <f t="shared" si="103"/>
        <v>79.227152042983263</v>
      </c>
      <c r="AA501" s="36">
        <f t="shared" si="104"/>
        <v>66.87</v>
      </c>
      <c r="AB501" s="66">
        <f t="shared" si="105"/>
        <v>45</v>
      </c>
      <c r="AC501" s="28">
        <f t="shared" si="107"/>
        <v>1045.8583718788418</v>
      </c>
      <c r="AF501" s="28">
        <f>Q501-'2020 Metered Customers'!Q501</f>
        <v>7</v>
      </c>
      <c r="AG501" s="28">
        <f>R501-'2020 Metered Customers'!R501</f>
        <v>7</v>
      </c>
      <c r="AH501" s="28">
        <f>S501-'2020 Metered Customers'!S501</f>
        <v>7</v>
      </c>
      <c r="AI501" s="28">
        <f>T501-'2020 Metered Customers'!T501</f>
        <v>7</v>
      </c>
      <c r="AJ501" s="28">
        <f>U501-'2020 Metered Customers'!U501</f>
        <v>94.308104261603972</v>
      </c>
      <c r="AK501" s="28">
        <f>V501-'2020 Metered Customers'!V501</f>
        <v>37.665312774433524</v>
      </c>
      <c r="AL501" s="28">
        <f>W501-'2020 Metered Customers'!W501</f>
        <v>63.910550834277927</v>
      </c>
      <c r="AM501" s="28">
        <f>X501-'2020 Metered Customers'!X501</f>
        <v>45.62201390569858</v>
      </c>
      <c r="AN501" s="28">
        <f>Y501-'2020 Metered Customers'!Y501</f>
        <v>51.045238059844394</v>
      </c>
      <c r="AO501" s="28">
        <f>Z501-'2020 Metered Customers'!Z501</f>
        <v>27.103152042983261</v>
      </c>
      <c r="AP501" s="28">
        <f>AA501-'2020 Metered Customers'!AA501</f>
        <v>18.178000000000004</v>
      </c>
      <c r="AQ501" s="28">
        <f>AB501-'2020 Metered Customers'!AB501</f>
        <v>7</v>
      </c>
    </row>
    <row r="502" spans="1:43" ht="15.4" x14ac:dyDescent="0.45">
      <c r="A502" s="4">
        <v>1</v>
      </c>
      <c r="B502" s="85">
        <v>5151107</v>
      </c>
      <c r="C502" s="91">
        <v>0</v>
      </c>
      <c r="D502" s="50" t="s">
        <v>32</v>
      </c>
      <c r="E502" s="5" t="s">
        <v>32</v>
      </c>
      <c r="F502" s="5" t="s">
        <v>32</v>
      </c>
      <c r="G502" s="5" t="s">
        <v>32</v>
      </c>
      <c r="H502" s="5">
        <v>8930</v>
      </c>
      <c r="I502" s="5">
        <v>6710</v>
      </c>
      <c r="J502" s="5">
        <v>19080</v>
      </c>
      <c r="K502" s="5">
        <v>19290</v>
      </c>
      <c r="L502" s="52">
        <v>25860</v>
      </c>
      <c r="M502" s="5">
        <v>18570</v>
      </c>
      <c r="N502" s="5">
        <v>1600</v>
      </c>
      <c r="O502" s="7" t="s">
        <v>32</v>
      </c>
      <c r="Q502" s="65">
        <f t="shared" si="95"/>
        <v>45</v>
      </c>
      <c r="R502" s="36">
        <f t="shared" si="96"/>
        <v>45</v>
      </c>
      <c r="S502" s="36">
        <f t="shared" si="97"/>
        <v>45</v>
      </c>
      <c r="T502" s="36">
        <f t="shared" si="98"/>
        <v>45</v>
      </c>
      <c r="U502" s="36">
        <f t="shared" si="106"/>
        <v>85.185000000000002</v>
      </c>
      <c r="V502" s="36">
        <f t="shared" si="99"/>
        <v>81.622133798240412</v>
      </c>
      <c r="W502" s="36">
        <f t="shared" si="100"/>
        <v>185.66125109773412</v>
      </c>
      <c r="X502" s="36">
        <f t="shared" si="101"/>
        <v>187.76125109773412</v>
      </c>
      <c r="Y502" s="36">
        <f t="shared" si="102"/>
        <v>253.46125109773413</v>
      </c>
      <c r="Z502" s="36">
        <f t="shared" si="103"/>
        <v>180.5612510977341</v>
      </c>
      <c r="AA502" s="36">
        <f t="shared" si="104"/>
        <v>52.2</v>
      </c>
      <c r="AB502" s="66">
        <f t="shared" si="105"/>
        <v>45</v>
      </c>
      <c r="AC502" s="28">
        <f t="shared" si="107"/>
        <v>1251.452138189177</v>
      </c>
      <c r="AF502" s="28">
        <f>Q502-'2020 Metered Customers'!Q502</f>
        <v>7</v>
      </c>
      <c r="AG502" s="28">
        <f>R502-'2020 Metered Customers'!R502</f>
        <v>7</v>
      </c>
      <c r="AH502" s="28">
        <f>S502-'2020 Metered Customers'!S502</f>
        <v>7</v>
      </c>
      <c r="AI502" s="28">
        <f>T502-'2020 Metered Customers'!T502</f>
        <v>7</v>
      </c>
      <c r="AJ502" s="28">
        <f>U502-'2020 Metered Customers'!U502</f>
        <v>27.539000000000001</v>
      </c>
      <c r="AK502" s="28">
        <f>V502-'2020 Metered Customers'!V502</f>
        <v>28.860133798240412</v>
      </c>
      <c r="AL502" s="28">
        <f>W502-'2020 Metered Customers'!W502</f>
        <v>82.417251097734123</v>
      </c>
      <c r="AM502" s="28">
        <f>X502-'2020 Metered Customers'!X502</f>
        <v>83.614251097734126</v>
      </c>
      <c r="AN502" s="28">
        <f>Y502-'2020 Metered Customers'!Y502</f>
        <v>121.06325109773414</v>
      </c>
      <c r="AO502" s="28">
        <f>Z502-'2020 Metered Customers'!Z502</f>
        <v>79.510251097734098</v>
      </c>
      <c r="AP502" s="28">
        <f>AA502-'2020 Metered Customers'!AA502</f>
        <v>10.68</v>
      </c>
      <c r="AQ502" s="28">
        <f>AB502-'2020 Metered Customers'!AB502</f>
        <v>7</v>
      </c>
    </row>
    <row r="503" spans="1:43" ht="15.4" x14ac:dyDescent="0.45">
      <c r="A503" s="4">
        <v>1</v>
      </c>
      <c r="B503" s="85">
        <v>7141028</v>
      </c>
      <c r="C503" s="91">
        <v>0</v>
      </c>
      <c r="D503" s="50" t="s">
        <v>32</v>
      </c>
      <c r="E503" s="5" t="s">
        <v>32</v>
      </c>
      <c r="F503" s="5" t="s">
        <v>32</v>
      </c>
      <c r="G503" s="5" t="s">
        <v>32</v>
      </c>
      <c r="H503" s="5">
        <v>18910</v>
      </c>
      <c r="I503" s="5">
        <v>2780</v>
      </c>
      <c r="J503" s="5">
        <v>2870</v>
      </c>
      <c r="K503" s="5">
        <v>3880</v>
      </c>
      <c r="L503" s="52">
        <v>9040</v>
      </c>
      <c r="M503" s="5">
        <v>6660</v>
      </c>
      <c r="N503" s="5">
        <v>4060</v>
      </c>
      <c r="O503" s="7" t="s">
        <v>32</v>
      </c>
      <c r="Q503" s="65">
        <f t="shared" si="95"/>
        <v>45</v>
      </c>
      <c r="R503" s="36">
        <f t="shared" si="96"/>
        <v>45</v>
      </c>
      <c r="S503" s="36">
        <f t="shared" si="97"/>
        <v>45</v>
      </c>
      <c r="T503" s="36">
        <f t="shared" si="98"/>
        <v>45</v>
      </c>
      <c r="U503" s="36">
        <f t="shared" si="106"/>
        <v>130.095</v>
      </c>
      <c r="V503" s="36">
        <f t="shared" si="99"/>
        <v>57.51</v>
      </c>
      <c r="W503" s="36">
        <f t="shared" si="100"/>
        <v>57.914999999999999</v>
      </c>
      <c r="X503" s="36">
        <f t="shared" si="101"/>
        <v>62.46</v>
      </c>
      <c r="Y503" s="36">
        <f t="shared" si="102"/>
        <v>100.86457341806506</v>
      </c>
      <c r="Z503" s="36">
        <f t="shared" si="103"/>
        <v>81.209205909402968</v>
      </c>
      <c r="AA503" s="36">
        <f t="shared" si="104"/>
        <v>63.269999999999996</v>
      </c>
      <c r="AB503" s="66">
        <f t="shared" si="105"/>
        <v>45</v>
      </c>
      <c r="AC503" s="28">
        <f t="shared" si="107"/>
        <v>778.32377932746806</v>
      </c>
      <c r="AF503" s="28">
        <f>Q503-'2020 Metered Customers'!Q503</f>
        <v>7</v>
      </c>
      <c r="AG503" s="28">
        <f>R503-'2020 Metered Customers'!R503</f>
        <v>7</v>
      </c>
      <c r="AH503" s="28">
        <f>S503-'2020 Metered Customers'!S503</f>
        <v>7</v>
      </c>
      <c r="AI503" s="28">
        <f>T503-'2020 Metered Customers'!T503</f>
        <v>7</v>
      </c>
      <c r="AJ503" s="28">
        <f>U503-'2020 Metered Customers'!U503</f>
        <v>50.492999999999995</v>
      </c>
      <c r="AK503" s="28">
        <f>V503-'2020 Metered Customers'!V503</f>
        <v>13.393999999999998</v>
      </c>
      <c r="AL503" s="28">
        <f>W503-'2020 Metered Customers'!W503</f>
        <v>13.600999999999999</v>
      </c>
      <c r="AM503" s="28">
        <f>X503-'2020 Metered Customers'!X503</f>
        <v>15.923999999999999</v>
      </c>
      <c r="AN503" s="28">
        <f>Y503-'2020 Metered Customers'!Y503</f>
        <v>40.792573418065061</v>
      </c>
      <c r="AO503" s="28">
        <f>Z503-'2020 Metered Customers'!Z503</f>
        <v>28.557205909402967</v>
      </c>
      <c r="AP503" s="28">
        <f>AA503-'2020 Metered Customers'!AA503</f>
        <v>16.337999999999994</v>
      </c>
      <c r="AQ503" s="28">
        <f>AB503-'2020 Metered Customers'!AB503</f>
        <v>7</v>
      </c>
    </row>
    <row r="504" spans="1:43" ht="15.4" x14ac:dyDescent="0.45">
      <c r="A504" s="4">
        <v>1</v>
      </c>
      <c r="B504" s="85">
        <v>7141029</v>
      </c>
      <c r="C504" s="91">
        <v>0</v>
      </c>
      <c r="D504" s="50" t="s">
        <v>32</v>
      </c>
      <c r="E504" s="5" t="s">
        <v>32</v>
      </c>
      <c r="F504" s="5" t="s">
        <v>32</v>
      </c>
      <c r="G504" s="5" t="s">
        <v>32</v>
      </c>
      <c r="H504" s="5">
        <v>23090</v>
      </c>
      <c r="I504" s="5">
        <v>13750</v>
      </c>
      <c r="J504" s="5">
        <v>11090</v>
      </c>
      <c r="K504" s="5">
        <v>21170</v>
      </c>
      <c r="L504" s="52">
        <v>19100</v>
      </c>
      <c r="M504" s="5">
        <v>7710</v>
      </c>
      <c r="N504" s="5">
        <v>2800</v>
      </c>
      <c r="O504" s="7" t="s">
        <v>32</v>
      </c>
      <c r="Q504" s="65">
        <f t="shared" si="95"/>
        <v>45</v>
      </c>
      <c r="R504" s="36">
        <f t="shared" si="96"/>
        <v>45</v>
      </c>
      <c r="S504" s="36">
        <f t="shared" si="97"/>
        <v>45</v>
      </c>
      <c r="T504" s="36">
        <f t="shared" si="98"/>
        <v>45</v>
      </c>
      <c r="U504" s="36">
        <f t="shared" si="106"/>
        <v>148.905</v>
      </c>
      <c r="V504" s="36">
        <f t="shared" si="99"/>
        <v>139.76238054655181</v>
      </c>
      <c r="W504" s="36">
        <f t="shared" si="100"/>
        <v>117.79461686040005</v>
      </c>
      <c r="X504" s="36">
        <f t="shared" si="101"/>
        <v>206.5612510977341</v>
      </c>
      <c r="Y504" s="36">
        <f t="shared" si="102"/>
        <v>185.86125109773411</v>
      </c>
      <c r="Z504" s="36">
        <f t="shared" si="103"/>
        <v>89.880691574989186</v>
      </c>
      <c r="AA504" s="36">
        <f t="shared" si="104"/>
        <v>57.6</v>
      </c>
      <c r="AB504" s="66">
        <f t="shared" si="105"/>
        <v>45</v>
      </c>
      <c r="AC504" s="28">
        <f t="shared" si="107"/>
        <v>1171.3651911774091</v>
      </c>
      <c r="AF504" s="28">
        <f>Q504-'2020 Metered Customers'!Q504</f>
        <v>7</v>
      </c>
      <c r="AG504" s="28">
        <f>R504-'2020 Metered Customers'!R504</f>
        <v>7</v>
      </c>
      <c r="AH504" s="28">
        <f>S504-'2020 Metered Customers'!S504</f>
        <v>7</v>
      </c>
      <c r="AI504" s="28">
        <f>T504-'2020 Metered Customers'!T504</f>
        <v>7</v>
      </c>
      <c r="AJ504" s="28">
        <f>U504-'2020 Metered Customers'!U504</f>
        <v>60.106999999999999</v>
      </c>
      <c r="AK504" s="28">
        <f>V504-'2020 Metered Customers'!V504</f>
        <v>59.437380546551807</v>
      </c>
      <c r="AL504" s="28">
        <f>W504-'2020 Metered Customers'!W504</f>
        <v>48.907616860400054</v>
      </c>
      <c r="AM504" s="28">
        <f>X504-'2020 Metered Customers'!X504</f>
        <v>94.330251097734106</v>
      </c>
      <c r="AN504" s="28">
        <f>Y504-'2020 Metered Customers'!Y504</f>
        <v>82.531251097734113</v>
      </c>
      <c r="AO504" s="28">
        <f>Z504-'2020 Metered Customers'!Z504</f>
        <v>34.918691574989182</v>
      </c>
      <c r="AP504" s="28">
        <f>AA504-'2020 Metered Customers'!AA504</f>
        <v>13.440000000000005</v>
      </c>
      <c r="AQ504" s="28">
        <f>AB504-'2020 Metered Customers'!AB504</f>
        <v>7</v>
      </c>
    </row>
    <row r="505" spans="1:43" ht="15.4" x14ac:dyDescent="0.45">
      <c r="A505" s="4">
        <v>1</v>
      </c>
      <c r="B505" s="85">
        <v>7141030</v>
      </c>
      <c r="C505" s="91">
        <v>0</v>
      </c>
      <c r="D505" s="50" t="s">
        <v>32</v>
      </c>
      <c r="E505" s="5" t="s">
        <v>32</v>
      </c>
      <c r="F505" s="5" t="s">
        <v>32</v>
      </c>
      <c r="G505" s="5" t="s">
        <v>32</v>
      </c>
      <c r="H505" s="5">
        <v>15280</v>
      </c>
      <c r="I505" s="5" t="s">
        <v>32</v>
      </c>
      <c r="J505" s="5">
        <v>1430</v>
      </c>
      <c r="K505" s="5">
        <v>2770</v>
      </c>
      <c r="L505" s="52">
        <v>3050</v>
      </c>
      <c r="M505" s="5">
        <v>4060</v>
      </c>
      <c r="N505" s="5">
        <v>1860</v>
      </c>
      <c r="O505" s="7" t="s">
        <v>32</v>
      </c>
      <c r="Q505" s="65">
        <f t="shared" si="95"/>
        <v>45</v>
      </c>
      <c r="R505" s="36">
        <f t="shared" si="96"/>
        <v>45</v>
      </c>
      <c r="S505" s="36">
        <f t="shared" si="97"/>
        <v>45</v>
      </c>
      <c r="T505" s="36">
        <f t="shared" si="98"/>
        <v>45</v>
      </c>
      <c r="U505" s="36">
        <f t="shared" si="106"/>
        <v>113.75999999999999</v>
      </c>
      <c r="V505" s="36">
        <f t="shared" si="99"/>
        <v>45</v>
      </c>
      <c r="W505" s="36">
        <f t="shared" si="100"/>
        <v>51.435000000000002</v>
      </c>
      <c r="X505" s="36">
        <f t="shared" si="101"/>
        <v>57.465000000000003</v>
      </c>
      <c r="Y505" s="36">
        <f t="shared" si="102"/>
        <v>58.725000000000001</v>
      </c>
      <c r="Z505" s="36">
        <f t="shared" si="103"/>
        <v>63.269999999999996</v>
      </c>
      <c r="AA505" s="36">
        <f t="shared" si="104"/>
        <v>53.370000000000005</v>
      </c>
      <c r="AB505" s="66">
        <f t="shared" si="105"/>
        <v>45</v>
      </c>
      <c r="AC505" s="28">
        <f t="shared" si="107"/>
        <v>668.02499999999998</v>
      </c>
      <c r="AF505" s="28">
        <f>Q505-'2020 Metered Customers'!Q505</f>
        <v>7</v>
      </c>
      <c r="AG505" s="28">
        <f>R505-'2020 Metered Customers'!R505</f>
        <v>7</v>
      </c>
      <c r="AH505" s="28">
        <f>S505-'2020 Metered Customers'!S505</f>
        <v>7</v>
      </c>
      <c r="AI505" s="28">
        <f>T505-'2020 Metered Customers'!T505</f>
        <v>7</v>
      </c>
      <c r="AJ505" s="28">
        <f>U505-'2020 Metered Customers'!U505</f>
        <v>42.143999999999991</v>
      </c>
      <c r="AK505" s="28">
        <f>V505-'2020 Metered Customers'!V505</f>
        <v>7</v>
      </c>
      <c r="AL505" s="28">
        <f>W505-'2020 Metered Customers'!W505</f>
        <v>10.289000000000001</v>
      </c>
      <c r="AM505" s="28">
        <f>X505-'2020 Metered Customers'!X505</f>
        <v>13.371000000000002</v>
      </c>
      <c r="AN505" s="28">
        <f>Y505-'2020 Metered Customers'!Y505</f>
        <v>14.015000000000001</v>
      </c>
      <c r="AO505" s="28">
        <f>Z505-'2020 Metered Customers'!Z505</f>
        <v>16.337999999999994</v>
      </c>
      <c r="AP505" s="28">
        <f>AA505-'2020 Metered Customers'!AA505</f>
        <v>11.278000000000006</v>
      </c>
      <c r="AQ505" s="28">
        <f>AB505-'2020 Metered Customers'!AB505</f>
        <v>7</v>
      </c>
    </row>
    <row r="506" spans="1:43" ht="15.4" x14ac:dyDescent="0.45">
      <c r="A506" s="4">
        <v>1</v>
      </c>
      <c r="B506" s="85">
        <v>7141031</v>
      </c>
      <c r="C506" s="91">
        <v>0</v>
      </c>
      <c r="D506" s="50" t="s">
        <v>32</v>
      </c>
      <c r="E506" s="5" t="s">
        <v>32</v>
      </c>
      <c r="F506" s="5" t="s">
        <v>32</v>
      </c>
      <c r="G506" s="5" t="s">
        <v>32</v>
      </c>
      <c r="H506" s="5">
        <v>1190</v>
      </c>
      <c r="I506" s="5">
        <v>14070</v>
      </c>
      <c r="J506" s="5">
        <v>24970</v>
      </c>
      <c r="K506" s="5">
        <v>54830</v>
      </c>
      <c r="L506" s="52">
        <v>58800</v>
      </c>
      <c r="M506" s="5">
        <v>41780</v>
      </c>
      <c r="N506" s="5">
        <v>4550</v>
      </c>
      <c r="O506" s="7" t="s">
        <v>32</v>
      </c>
      <c r="Q506" s="65">
        <f t="shared" si="95"/>
        <v>45</v>
      </c>
      <c r="R506" s="36">
        <f t="shared" si="96"/>
        <v>45</v>
      </c>
      <c r="S506" s="36">
        <f t="shared" si="97"/>
        <v>45</v>
      </c>
      <c r="T506" s="36">
        <f t="shared" si="98"/>
        <v>45</v>
      </c>
      <c r="U506" s="36">
        <f t="shared" si="106"/>
        <v>50.354999999999997</v>
      </c>
      <c r="V506" s="36">
        <f t="shared" si="99"/>
        <v>142.40511903511143</v>
      </c>
      <c r="W506" s="36">
        <f t="shared" si="100"/>
        <v>244.5612510977341</v>
      </c>
      <c r="X506" s="36">
        <f t="shared" si="101"/>
        <v>543.16125109773407</v>
      </c>
      <c r="Y506" s="36">
        <f t="shared" si="102"/>
        <v>582.86125109773411</v>
      </c>
      <c r="Z506" s="36">
        <f t="shared" si="103"/>
        <v>412.66125109773412</v>
      </c>
      <c r="AA506" s="36">
        <f t="shared" si="104"/>
        <v>65.474999999999994</v>
      </c>
      <c r="AB506" s="66">
        <f t="shared" si="105"/>
        <v>45</v>
      </c>
      <c r="AC506" s="28">
        <f t="shared" si="107"/>
        <v>2266.4801234260476</v>
      </c>
      <c r="AF506" s="28">
        <f>Q506-'2020 Metered Customers'!Q506</f>
        <v>7</v>
      </c>
      <c r="AG506" s="28">
        <f>R506-'2020 Metered Customers'!R506</f>
        <v>7</v>
      </c>
      <c r="AH506" s="28">
        <f>S506-'2020 Metered Customers'!S506</f>
        <v>7</v>
      </c>
      <c r="AI506" s="28">
        <f>T506-'2020 Metered Customers'!T506</f>
        <v>7</v>
      </c>
      <c r="AJ506" s="28">
        <f>U506-'2020 Metered Customers'!U506</f>
        <v>9.7369999999999948</v>
      </c>
      <c r="AK506" s="28">
        <f>V506-'2020 Metered Customers'!V506</f>
        <v>60.704119035111432</v>
      </c>
      <c r="AL506" s="28">
        <f>W506-'2020 Metered Customers'!W506</f>
        <v>115.9902510977341</v>
      </c>
      <c r="AM506" s="28">
        <f>X506-'2020 Metered Customers'!X506</f>
        <v>202.2143510977341</v>
      </c>
      <c r="AN506" s="28">
        <f>Y506-'2020 Metered Customers'!Y506</f>
        <v>212.41725109773415</v>
      </c>
      <c r="AO506" s="28">
        <f>Z506-'2020 Metered Customers'!Z506</f>
        <v>168.67585109773415</v>
      </c>
      <c r="AP506" s="28">
        <f>AA506-'2020 Metered Customers'!AA506</f>
        <v>17.464999999999996</v>
      </c>
      <c r="AQ506" s="28">
        <f>AB506-'2020 Metered Customers'!AB506</f>
        <v>7</v>
      </c>
    </row>
    <row r="507" spans="1:43" ht="15.4" x14ac:dyDescent="0.45">
      <c r="A507" s="4">
        <v>1</v>
      </c>
      <c r="B507" s="85">
        <v>7141032</v>
      </c>
      <c r="C507" s="91">
        <v>0</v>
      </c>
      <c r="D507" s="50" t="s">
        <v>32</v>
      </c>
      <c r="E507" s="5" t="s">
        <v>32</v>
      </c>
      <c r="F507" s="5" t="s">
        <v>32</v>
      </c>
      <c r="G507" s="5" t="s">
        <v>32</v>
      </c>
      <c r="H507" s="5">
        <v>17050</v>
      </c>
      <c r="I507" s="5">
        <v>7010</v>
      </c>
      <c r="J507" s="5">
        <v>12460</v>
      </c>
      <c r="K507" s="5">
        <v>12640</v>
      </c>
      <c r="L507" s="52">
        <v>19500</v>
      </c>
      <c r="M507" s="5">
        <v>12430</v>
      </c>
      <c r="N507" s="5">
        <v>2730</v>
      </c>
      <c r="O507" s="7" t="s">
        <v>32</v>
      </c>
      <c r="Q507" s="65">
        <f t="shared" si="95"/>
        <v>45</v>
      </c>
      <c r="R507" s="36">
        <f t="shared" si="96"/>
        <v>45</v>
      </c>
      <c r="S507" s="36">
        <f t="shared" si="97"/>
        <v>45</v>
      </c>
      <c r="T507" s="36">
        <f t="shared" si="98"/>
        <v>45</v>
      </c>
      <c r="U507" s="36">
        <f t="shared" si="106"/>
        <v>121.72500000000001</v>
      </c>
      <c r="V507" s="36">
        <f t="shared" si="99"/>
        <v>84.09970113126505</v>
      </c>
      <c r="W507" s="36">
        <f t="shared" si="100"/>
        <v>129.10884101454587</v>
      </c>
      <c r="X507" s="36">
        <f t="shared" si="101"/>
        <v>130.59538141436067</v>
      </c>
      <c r="Y507" s="36">
        <f t="shared" si="102"/>
        <v>189.86125109773411</v>
      </c>
      <c r="Z507" s="36">
        <f t="shared" si="103"/>
        <v>128.86108428124342</v>
      </c>
      <c r="AA507" s="36">
        <f t="shared" si="104"/>
        <v>57.284999999999997</v>
      </c>
      <c r="AB507" s="66">
        <f t="shared" si="105"/>
        <v>45</v>
      </c>
      <c r="AC507" s="28">
        <f t="shared" si="107"/>
        <v>1066.5362589391491</v>
      </c>
      <c r="AF507" s="28">
        <f>Q507-'2020 Metered Customers'!Q507</f>
        <v>7</v>
      </c>
      <c r="AG507" s="28">
        <f>R507-'2020 Metered Customers'!R507</f>
        <v>7</v>
      </c>
      <c r="AH507" s="28">
        <f>S507-'2020 Metered Customers'!S507</f>
        <v>7</v>
      </c>
      <c r="AI507" s="28">
        <f>T507-'2020 Metered Customers'!T507</f>
        <v>7</v>
      </c>
      <c r="AJ507" s="28">
        <f>U507-'2020 Metered Customers'!U507</f>
        <v>46.215000000000003</v>
      </c>
      <c r="AK507" s="28">
        <f>V507-'2020 Metered Customers'!V507</f>
        <v>30.677701131265053</v>
      </c>
      <c r="AL507" s="28">
        <f>W507-'2020 Metered Customers'!W507</f>
        <v>54.330841014545868</v>
      </c>
      <c r="AM507" s="28">
        <f>X507-'2020 Metered Customers'!X507</f>
        <v>55.043381414360681</v>
      </c>
      <c r="AN507" s="28">
        <f>Y507-'2020 Metered Customers'!Y507</f>
        <v>84.811251097734115</v>
      </c>
      <c r="AO507" s="28">
        <f>Z507-'2020 Metered Customers'!Z507</f>
        <v>54.21208428124342</v>
      </c>
      <c r="AP507" s="28">
        <f>AA507-'2020 Metered Customers'!AA507</f>
        <v>13.278999999999996</v>
      </c>
      <c r="AQ507" s="28">
        <f>AB507-'2020 Metered Customers'!AB507</f>
        <v>7</v>
      </c>
    </row>
    <row r="508" spans="1:43" ht="15.4" x14ac:dyDescent="0.45">
      <c r="A508" s="4">
        <v>1</v>
      </c>
      <c r="B508" s="85">
        <v>7141033</v>
      </c>
      <c r="C508" s="91">
        <v>0</v>
      </c>
      <c r="D508" s="50" t="s">
        <v>32</v>
      </c>
      <c r="E508" s="5" t="s">
        <v>32</v>
      </c>
      <c r="F508" s="5" t="s">
        <v>32</v>
      </c>
      <c r="G508" s="5" t="s">
        <v>32</v>
      </c>
      <c r="H508" s="5">
        <v>23540</v>
      </c>
      <c r="I508" s="5">
        <v>21220</v>
      </c>
      <c r="J508" s="5">
        <v>12000</v>
      </c>
      <c r="K508" s="5">
        <v>16150</v>
      </c>
      <c r="L508" s="52">
        <v>33950</v>
      </c>
      <c r="M508" s="5">
        <v>61950</v>
      </c>
      <c r="N508" s="5">
        <v>6130</v>
      </c>
      <c r="O508" s="7" t="s">
        <v>32</v>
      </c>
      <c r="Q508" s="65">
        <f t="shared" si="95"/>
        <v>45</v>
      </c>
      <c r="R508" s="36">
        <f t="shared" si="96"/>
        <v>45</v>
      </c>
      <c r="S508" s="36">
        <f t="shared" si="97"/>
        <v>45</v>
      </c>
      <c r="T508" s="36">
        <f t="shared" si="98"/>
        <v>45</v>
      </c>
      <c r="U508" s="36">
        <f t="shared" si="106"/>
        <v>150.93</v>
      </c>
      <c r="V508" s="36">
        <f t="shared" si="99"/>
        <v>207.0612510977341</v>
      </c>
      <c r="W508" s="36">
        <f t="shared" si="100"/>
        <v>125.30990443724144</v>
      </c>
      <c r="X508" s="36">
        <f t="shared" si="101"/>
        <v>159.58291921074888</v>
      </c>
      <c r="Y508" s="36">
        <f t="shared" si="102"/>
        <v>334.36125109773411</v>
      </c>
      <c r="Z508" s="36">
        <f t="shared" si="103"/>
        <v>614.36125109773411</v>
      </c>
      <c r="AA508" s="36">
        <f t="shared" si="104"/>
        <v>76.832170287726115</v>
      </c>
      <c r="AB508" s="66">
        <f t="shared" si="105"/>
        <v>45</v>
      </c>
      <c r="AC508" s="28">
        <f t="shared" si="107"/>
        <v>1893.4387472289186</v>
      </c>
      <c r="AF508" s="28">
        <f>Q508-'2020 Metered Customers'!Q508</f>
        <v>7</v>
      </c>
      <c r="AG508" s="28">
        <f>R508-'2020 Metered Customers'!R508</f>
        <v>7</v>
      </c>
      <c r="AH508" s="28">
        <f>S508-'2020 Metered Customers'!S508</f>
        <v>7</v>
      </c>
      <c r="AI508" s="28">
        <f>T508-'2020 Metered Customers'!T508</f>
        <v>7</v>
      </c>
      <c r="AJ508" s="28">
        <f>U508-'2020 Metered Customers'!U508</f>
        <v>61.141999999999996</v>
      </c>
      <c r="AK508" s="28">
        <f>V508-'2020 Metered Customers'!V508</f>
        <v>94.615251097734102</v>
      </c>
      <c r="AL508" s="28">
        <f>W508-'2020 Metered Customers'!W508</f>
        <v>52.509904437241445</v>
      </c>
      <c r="AM508" s="28">
        <f>X508-'2020 Metered Customers'!X508</f>
        <v>68.937919210748873</v>
      </c>
      <c r="AN508" s="28">
        <f>Y508-'2020 Metered Customers'!Y508</f>
        <v>148.55275109773413</v>
      </c>
      <c r="AO508" s="28">
        <f>Z508-'2020 Metered Customers'!Z508</f>
        <v>220.51275109773411</v>
      </c>
      <c r="AP508" s="28">
        <f>AA508-'2020 Metered Customers'!AA508</f>
        <v>25.34617028772611</v>
      </c>
      <c r="AQ508" s="28">
        <f>AB508-'2020 Metered Customers'!AB508</f>
        <v>7</v>
      </c>
    </row>
    <row r="509" spans="1:43" ht="15.4" x14ac:dyDescent="0.45">
      <c r="A509" s="4">
        <v>1</v>
      </c>
      <c r="B509" s="85">
        <v>7141034</v>
      </c>
      <c r="C509" s="91">
        <v>0</v>
      </c>
      <c r="D509" s="50" t="s">
        <v>32</v>
      </c>
      <c r="E509" s="5" t="s">
        <v>32</v>
      </c>
      <c r="F509" s="5" t="s">
        <v>32</v>
      </c>
      <c r="G509" s="5" t="s">
        <v>32</v>
      </c>
      <c r="H509" s="5">
        <v>29710</v>
      </c>
      <c r="I509" s="5">
        <v>6140</v>
      </c>
      <c r="J509" s="5">
        <v>6470</v>
      </c>
      <c r="K509" s="5">
        <v>7500</v>
      </c>
      <c r="L509" s="52">
        <v>11200</v>
      </c>
      <c r="M509" s="5">
        <v>6070</v>
      </c>
      <c r="N509" s="5">
        <v>6120</v>
      </c>
      <c r="O509" s="7" t="s">
        <v>32</v>
      </c>
      <c r="Q509" s="65">
        <f t="shared" si="95"/>
        <v>45</v>
      </c>
      <c r="R509" s="36">
        <f t="shared" si="96"/>
        <v>45</v>
      </c>
      <c r="S509" s="36">
        <f t="shared" si="97"/>
        <v>45</v>
      </c>
      <c r="T509" s="36">
        <f t="shared" si="98"/>
        <v>45</v>
      </c>
      <c r="U509" s="36">
        <f t="shared" si="106"/>
        <v>196.39780712848676</v>
      </c>
      <c r="V509" s="36">
        <f t="shared" si="99"/>
        <v>76.914755865493603</v>
      </c>
      <c r="W509" s="36">
        <f t="shared" si="100"/>
        <v>79.640079931820708</v>
      </c>
      <c r="X509" s="36">
        <f t="shared" si="101"/>
        <v>88.146394441871948</v>
      </c>
      <c r="Y509" s="36">
        <f t="shared" si="102"/>
        <v>118.70305821584243</v>
      </c>
      <c r="Z509" s="36">
        <f t="shared" si="103"/>
        <v>76.336656821121196</v>
      </c>
      <c r="AA509" s="36">
        <f t="shared" si="104"/>
        <v>76.74958470995864</v>
      </c>
      <c r="AB509" s="66">
        <f t="shared" si="105"/>
        <v>45</v>
      </c>
      <c r="AC509" s="28">
        <f t="shared" si="107"/>
        <v>937.88833711459529</v>
      </c>
      <c r="AF509" s="28">
        <f>Q509-'2020 Metered Customers'!Q509</f>
        <v>7</v>
      </c>
      <c r="AG509" s="28">
        <f>R509-'2020 Metered Customers'!R509</f>
        <v>7</v>
      </c>
      <c r="AH509" s="28">
        <f>S509-'2020 Metered Customers'!S509</f>
        <v>7</v>
      </c>
      <c r="AI509" s="28">
        <f>T509-'2020 Metered Customers'!T509</f>
        <v>7</v>
      </c>
      <c r="AJ509" s="28">
        <f>U509-'2020 Metered Customers'!U509</f>
        <v>93.035807128486752</v>
      </c>
      <c r="AK509" s="28">
        <f>V509-'2020 Metered Customers'!V509</f>
        <v>25.406755865493601</v>
      </c>
      <c r="AL509" s="28">
        <f>W509-'2020 Metered Customers'!W509</f>
        <v>27.406079931820706</v>
      </c>
      <c r="AM509" s="28">
        <f>X509-'2020 Metered Customers'!X509</f>
        <v>33.646394441871948</v>
      </c>
      <c r="AN509" s="28">
        <f>Y509-'2020 Metered Customers'!Y509</f>
        <v>49.343058215842433</v>
      </c>
      <c r="AO509" s="28">
        <f>Z509-'2020 Metered Customers'!Z509</f>
        <v>24.982656821121196</v>
      </c>
      <c r="AP509" s="28">
        <f>AA509-'2020 Metered Customers'!AA509</f>
        <v>25.285584709958641</v>
      </c>
      <c r="AQ509" s="28">
        <f>AB509-'2020 Metered Customers'!AB509</f>
        <v>7</v>
      </c>
    </row>
    <row r="510" spans="1:43" ht="15.4" x14ac:dyDescent="0.45">
      <c r="A510" s="4">
        <v>1</v>
      </c>
      <c r="B510" s="85">
        <v>7141035</v>
      </c>
      <c r="C510" s="91">
        <v>0</v>
      </c>
      <c r="D510" s="50" t="s">
        <v>32</v>
      </c>
      <c r="E510" s="5" t="s">
        <v>32</v>
      </c>
      <c r="F510" s="5" t="s">
        <v>32</v>
      </c>
      <c r="G510" s="5" t="s">
        <v>32</v>
      </c>
      <c r="H510" s="5">
        <v>10720</v>
      </c>
      <c r="I510" s="5">
        <v>4100</v>
      </c>
      <c r="J510" s="5">
        <v>1010</v>
      </c>
      <c r="K510" s="5">
        <v>13540</v>
      </c>
      <c r="L510" s="52">
        <v>77620</v>
      </c>
      <c r="M510" s="5">
        <v>22860</v>
      </c>
      <c r="N510" s="5">
        <v>1180</v>
      </c>
      <c r="O510" s="7" t="s">
        <v>32</v>
      </c>
      <c r="Q510" s="65">
        <f t="shared" si="95"/>
        <v>45</v>
      </c>
      <c r="R510" s="36">
        <f t="shared" si="96"/>
        <v>45</v>
      </c>
      <c r="S510" s="36">
        <f t="shared" si="97"/>
        <v>45</v>
      </c>
      <c r="T510" s="36">
        <f t="shared" si="98"/>
        <v>45</v>
      </c>
      <c r="U510" s="36">
        <f t="shared" si="106"/>
        <v>93.240000000000009</v>
      </c>
      <c r="V510" s="36">
        <f t="shared" si="99"/>
        <v>63.45</v>
      </c>
      <c r="W510" s="36">
        <f t="shared" si="100"/>
        <v>49.545000000000002</v>
      </c>
      <c r="X510" s="36">
        <f t="shared" si="101"/>
        <v>138.02808341343456</v>
      </c>
      <c r="Y510" s="36">
        <f t="shared" si="102"/>
        <v>771.06125109773404</v>
      </c>
      <c r="Z510" s="36">
        <f t="shared" si="103"/>
        <v>223.46125109773411</v>
      </c>
      <c r="AA510" s="36">
        <f t="shared" si="104"/>
        <v>50.31</v>
      </c>
      <c r="AB510" s="66">
        <f t="shared" si="105"/>
        <v>45</v>
      </c>
      <c r="AC510" s="28">
        <f t="shared" si="107"/>
        <v>1614.0955856089026</v>
      </c>
      <c r="AF510" s="28">
        <f>Q510-'2020 Metered Customers'!Q510</f>
        <v>7</v>
      </c>
      <c r="AG510" s="28">
        <f>R510-'2020 Metered Customers'!R510</f>
        <v>7</v>
      </c>
      <c r="AH510" s="28">
        <f>S510-'2020 Metered Customers'!S510</f>
        <v>7</v>
      </c>
      <c r="AI510" s="28">
        <f>T510-'2020 Metered Customers'!T510</f>
        <v>7</v>
      </c>
      <c r="AJ510" s="28">
        <f>U510-'2020 Metered Customers'!U510</f>
        <v>31.656000000000006</v>
      </c>
      <c r="AK510" s="28">
        <f>V510-'2020 Metered Customers'!V510</f>
        <v>16.430000000000007</v>
      </c>
      <c r="AL510" s="28">
        <f>W510-'2020 Metered Customers'!W510</f>
        <v>9.3230000000000004</v>
      </c>
      <c r="AM510" s="28">
        <f>X510-'2020 Metered Customers'!X510</f>
        <v>58.606083413434561</v>
      </c>
      <c r="AN510" s="28">
        <f>Y510-'2020 Metered Customers'!Y510</f>
        <v>260.78465109773413</v>
      </c>
      <c r="AO510" s="28">
        <f>Z510-'2020 Metered Customers'!Z510</f>
        <v>103.96325109773412</v>
      </c>
      <c r="AP510" s="28">
        <f>AA510-'2020 Metered Customers'!AA510</f>
        <v>9.7139999999999986</v>
      </c>
      <c r="AQ510" s="28">
        <f>AB510-'2020 Metered Customers'!AB510</f>
        <v>7</v>
      </c>
    </row>
    <row r="511" spans="1:43" ht="15.4" x14ac:dyDescent="0.45">
      <c r="A511" s="4">
        <v>1</v>
      </c>
      <c r="B511" s="85">
        <v>7141036</v>
      </c>
      <c r="C511" s="91">
        <v>0</v>
      </c>
      <c r="D511" s="50" t="s">
        <v>32</v>
      </c>
      <c r="E511" s="5" t="s">
        <v>32</v>
      </c>
      <c r="F511" s="5" t="s">
        <v>32</v>
      </c>
      <c r="G511" s="5" t="s">
        <v>32</v>
      </c>
      <c r="H511" s="5">
        <v>18880</v>
      </c>
      <c r="I511" s="5">
        <v>5310</v>
      </c>
      <c r="J511" s="5">
        <v>12470</v>
      </c>
      <c r="K511" s="5">
        <v>15850</v>
      </c>
      <c r="L511" s="52">
        <v>24990</v>
      </c>
      <c r="M511" s="5">
        <v>12290</v>
      </c>
      <c r="N511" s="5">
        <v>4240</v>
      </c>
      <c r="O511" s="7" t="s">
        <v>32</v>
      </c>
      <c r="Q511" s="65">
        <f t="shared" si="95"/>
        <v>45</v>
      </c>
      <c r="R511" s="36">
        <f t="shared" si="96"/>
        <v>45</v>
      </c>
      <c r="S511" s="36">
        <f t="shared" si="97"/>
        <v>45</v>
      </c>
      <c r="T511" s="36">
        <f t="shared" si="98"/>
        <v>45</v>
      </c>
      <c r="U511" s="36">
        <f t="shared" si="106"/>
        <v>129.95999999999998</v>
      </c>
      <c r="V511" s="36">
        <f t="shared" si="99"/>
        <v>70.060152910792127</v>
      </c>
      <c r="W511" s="36">
        <f t="shared" si="100"/>
        <v>129.19142659231338</v>
      </c>
      <c r="X511" s="36">
        <f t="shared" si="101"/>
        <v>157.10535187772425</v>
      </c>
      <c r="Y511" s="36">
        <f t="shared" si="102"/>
        <v>244.76125109773412</v>
      </c>
      <c r="Z511" s="36">
        <f t="shared" si="103"/>
        <v>127.70488619249861</v>
      </c>
      <c r="AA511" s="36">
        <f t="shared" si="104"/>
        <v>64.08</v>
      </c>
      <c r="AB511" s="66">
        <f t="shared" si="105"/>
        <v>45</v>
      </c>
      <c r="AC511" s="28">
        <f t="shared" si="107"/>
        <v>1147.8630686710624</v>
      </c>
      <c r="AF511" s="28">
        <f>Q511-'2020 Metered Customers'!Q511</f>
        <v>7</v>
      </c>
      <c r="AG511" s="28">
        <f>R511-'2020 Metered Customers'!R511</f>
        <v>7</v>
      </c>
      <c r="AH511" s="28">
        <f>S511-'2020 Metered Customers'!S511</f>
        <v>7</v>
      </c>
      <c r="AI511" s="28">
        <f>T511-'2020 Metered Customers'!T511</f>
        <v>7</v>
      </c>
      <c r="AJ511" s="28">
        <f>U511-'2020 Metered Customers'!U511</f>
        <v>50.423999999999978</v>
      </c>
      <c r="AK511" s="28">
        <f>V511-'2020 Metered Customers'!V511</f>
        <v>20.378152910792124</v>
      </c>
      <c r="AL511" s="28">
        <f>W511-'2020 Metered Customers'!W511</f>
        <v>54.370426592313379</v>
      </c>
      <c r="AM511" s="28">
        <f>X511-'2020 Metered Customers'!X511</f>
        <v>67.750351877724256</v>
      </c>
      <c r="AN511" s="28">
        <f>Y511-'2020 Metered Customers'!Y511</f>
        <v>116.10425109773414</v>
      </c>
      <c r="AO511" s="28">
        <f>Z511-'2020 Metered Customers'!Z511</f>
        <v>53.657886192498609</v>
      </c>
      <c r="AP511" s="28">
        <f>AA511-'2020 Metered Customers'!AA511</f>
        <v>16.751999999999995</v>
      </c>
      <c r="AQ511" s="28">
        <f>AB511-'2020 Metered Customers'!AB511</f>
        <v>7</v>
      </c>
    </row>
    <row r="512" spans="1:43" ht="15.4" x14ac:dyDescent="0.45">
      <c r="A512" s="4">
        <v>1</v>
      </c>
      <c r="B512" s="85">
        <v>7141038</v>
      </c>
      <c r="C512" s="91">
        <v>0</v>
      </c>
      <c r="D512" s="50" t="s">
        <v>32</v>
      </c>
      <c r="E512" s="5" t="s">
        <v>32</v>
      </c>
      <c r="F512" s="5" t="s">
        <v>32</v>
      </c>
      <c r="G512" s="5" t="s">
        <v>32</v>
      </c>
      <c r="H512" s="5">
        <v>15540</v>
      </c>
      <c r="I512" s="5">
        <v>2030</v>
      </c>
      <c r="J512" s="5">
        <v>5930</v>
      </c>
      <c r="K512" s="5">
        <v>4070</v>
      </c>
      <c r="L512" s="52">
        <v>5710</v>
      </c>
      <c r="M512" s="5">
        <v>6300</v>
      </c>
      <c r="N512" s="5">
        <v>6170</v>
      </c>
      <c r="O512" s="7" t="s">
        <v>32</v>
      </c>
      <c r="Q512" s="65">
        <f t="shared" si="95"/>
        <v>45</v>
      </c>
      <c r="R512" s="36">
        <f t="shared" si="96"/>
        <v>45</v>
      </c>
      <c r="S512" s="36">
        <f t="shared" si="97"/>
        <v>45</v>
      </c>
      <c r="T512" s="36">
        <f t="shared" si="98"/>
        <v>45</v>
      </c>
      <c r="U512" s="36">
        <f t="shared" si="106"/>
        <v>114.92999999999999</v>
      </c>
      <c r="V512" s="36">
        <f t="shared" si="99"/>
        <v>54.134999999999998</v>
      </c>
      <c r="W512" s="36">
        <f t="shared" si="100"/>
        <v>75.180458732376366</v>
      </c>
      <c r="X512" s="36">
        <f t="shared" si="101"/>
        <v>63.314999999999998</v>
      </c>
      <c r="Y512" s="36">
        <f t="shared" si="102"/>
        <v>73.363576021491639</v>
      </c>
      <c r="Z512" s="36">
        <f t="shared" si="103"/>
        <v>78.236125109773411</v>
      </c>
      <c r="AA512" s="36">
        <f t="shared" si="104"/>
        <v>77.16251259879607</v>
      </c>
      <c r="AB512" s="66">
        <f t="shared" si="105"/>
        <v>45</v>
      </c>
      <c r="AC512" s="28">
        <f t="shared" si="107"/>
        <v>761.32267246243748</v>
      </c>
      <c r="AF512" s="28">
        <f>Q512-'2020 Metered Customers'!Q512</f>
        <v>7</v>
      </c>
      <c r="AG512" s="28">
        <f>R512-'2020 Metered Customers'!R512</f>
        <v>7</v>
      </c>
      <c r="AH512" s="28">
        <f>S512-'2020 Metered Customers'!S512</f>
        <v>7</v>
      </c>
      <c r="AI512" s="28">
        <f>T512-'2020 Metered Customers'!T512</f>
        <v>7</v>
      </c>
      <c r="AJ512" s="28">
        <f>U512-'2020 Metered Customers'!U512</f>
        <v>42.74199999999999</v>
      </c>
      <c r="AK512" s="28">
        <f>V512-'2020 Metered Customers'!V512</f>
        <v>11.668999999999997</v>
      </c>
      <c r="AL512" s="28">
        <f>W512-'2020 Metered Customers'!W512</f>
        <v>24.134458732376366</v>
      </c>
      <c r="AM512" s="28">
        <f>X512-'2020 Metered Customers'!X512</f>
        <v>16.360999999999997</v>
      </c>
      <c r="AN512" s="28">
        <f>Y512-'2020 Metered Customers'!Y512</f>
        <v>22.801576021491641</v>
      </c>
      <c r="AO512" s="28">
        <f>Z512-'2020 Metered Customers'!Z512</f>
        <v>26.376125109773412</v>
      </c>
      <c r="AP512" s="28">
        <f>AA512-'2020 Metered Customers'!AA512</f>
        <v>25.588512598796072</v>
      </c>
      <c r="AQ512" s="28">
        <f>AB512-'2020 Metered Customers'!AB512</f>
        <v>7</v>
      </c>
    </row>
    <row r="513" spans="1:43" ht="15.4" x14ac:dyDescent="0.45">
      <c r="A513" s="4">
        <v>1</v>
      </c>
      <c r="B513" s="85">
        <v>7141040</v>
      </c>
      <c r="C513" s="91">
        <v>0</v>
      </c>
      <c r="D513" s="50" t="s">
        <v>32</v>
      </c>
      <c r="E513" s="5" t="s">
        <v>32</v>
      </c>
      <c r="F513" s="5" t="s">
        <v>32</v>
      </c>
      <c r="G513" s="5" t="s">
        <v>32</v>
      </c>
      <c r="H513" s="5">
        <v>260</v>
      </c>
      <c r="I513" s="5">
        <v>770</v>
      </c>
      <c r="J513" s="5">
        <v>78880</v>
      </c>
      <c r="K513" s="5">
        <v>6270</v>
      </c>
      <c r="L513" s="52">
        <v>10840</v>
      </c>
      <c r="M513" s="5">
        <v>8490</v>
      </c>
      <c r="N513" s="5">
        <v>540</v>
      </c>
      <c r="O513" s="7" t="s">
        <v>32</v>
      </c>
      <c r="Q513" s="65">
        <f t="shared" si="95"/>
        <v>45</v>
      </c>
      <c r="R513" s="36">
        <f t="shared" si="96"/>
        <v>45</v>
      </c>
      <c r="S513" s="36">
        <f t="shared" si="97"/>
        <v>45</v>
      </c>
      <c r="T513" s="36">
        <f t="shared" si="98"/>
        <v>45</v>
      </c>
      <c r="U513" s="36">
        <f t="shared" si="106"/>
        <v>46.17</v>
      </c>
      <c r="V513" s="36">
        <f t="shared" si="99"/>
        <v>48.465000000000003</v>
      </c>
      <c r="W513" s="36">
        <f t="shared" si="100"/>
        <v>783.66125109773418</v>
      </c>
      <c r="X513" s="36">
        <f t="shared" si="101"/>
        <v>77.988368376470945</v>
      </c>
      <c r="Y513" s="36">
        <f t="shared" si="102"/>
        <v>115.72997741621288</v>
      </c>
      <c r="Z513" s="36">
        <f t="shared" si="103"/>
        <v>96.322366640853232</v>
      </c>
      <c r="AA513" s="36">
        <f t="shared" si="104"/>
        <v>47.43</v>
      </c>
      <c r="AB513" s="66">
        <f t="shared" si="105"/>
        <v>45</v>
      </c>
      <c r="AC513" s="28">
        <f t="shared" si="107"/>
        <v>1440.7669635312714</v>
      </c>
      <c r="AF513" s="28">
        <f>Q513-'2020 Metered Customers'!Q513</f>
        <v>7</v>
      </c>
      <c r="AG513" s="28">
        <f>R513-'2020 Metered Customers'!R513</f>
        <v>7</v>
      </c>
      <c r="AH513" s="28">
        <f>S513-'2020 Metered Customers'!S513</f>
        <v>7</v>
      </c>
      <c r="AI513" s="28">
        <f>T513-'2020 Metered Customers'!T513</f>
        <v>7</v>
      </c>
      <c r="AJ513" s="28">
        <f>U513-'2020 Metered Customers'!U513</f>
        <v>7.597999999999999</v>
      </c>
      <c r="AK513" s="28">
        <f>V513-'2020 Metered Customers'!V513</f>
        <v>8.7710000000000008</v>
      </c>
      <c r="AL513" s="28">
        <f>W513-'2020 Metered Customers'!W513</f>
        <v>264.02285109773413</v>
      </c>
      <c r="AM513" s="28">
        <f>X513-'2020 Metered Customers'!X513</f>
        <v>26.194368376470948</v>
      </c>
      <c r="AN513" s="28">
        <f>Y513-'2020 Metered Customers'!Y513</f>
        <v>47.917977416212878</v>
      </c>
      <c r="AO513" s="28">
        <f>Z513-'2020 Metered Customers'!Z513</f>
        <v>38.615366640853232</v>
      </c>
      <c r="AP513" s="28">
        <f>AA513-'2020 Metered Customers'!AA513</f>
        <v>8.2419999999999973</v>
      </c>
      <c r="AQ513" s="28">
        <f>AB513-'2020 Metered Customers'!AB513</f>
        <v>7</v>
      </c>
    </row>
    <row r="514" spans="1:43" ht="15.4" x14ac:dyDescent="0.45">
      <c r="A514" s="4">
        <v>1</v>
      </c>
      <c r="B514" s="85">
        <v>7141041</v>
      </c>
      <c r="C514" s="91">
        <v>0</v>
      </c>
      <c r="D514" s="50" t="s">
        <v>32</v>
      </c>
      <c r="E514" s="5" t="s">
        <v>32</v>
      </c>
      <c r="F514" s="5" t="s">
        <v>32</v>
      </c>
      <c r="G514" s="5" t="s">
        <v>32</v>
      </c>
      <c r="H514" s="5">
        <v>21710</v>
      </c>
      <c r="I514" s="5">
        <v>3780</v>
      </c>
      <c r="J514" s="5">
        <v>4640</v>
      </c>
      <c r="K514" s="5">
        <v>8810</v>
      </c>
      <c r="L514" s="52">
        <v>9770</v>
      </c>
      <c r="M514" s="5">
        <v>9390</v>
      </c>
      <c r="N514" s="5">
        <v>4350</v>
      </c>
      <c r="O514" s="7" t="s">
        <v>32</v>
      </c>
      <c r="Q514" s="65">
        <f t="shared" si="95"/>
        <v>45</v>
      </c>
      <c r="R514" s="36">
        <f t="shared" si="96"/>
        <v>45</v>
      </c>
      <c r="S514" s="36">
        <f t="shared" si="97"/>
        <v>45</v>
      </c>
      <c r="T514" s="36">
        <f t="shared" si="98"/>
        <v>45</v>
      </c>
      <c r="U514" s="36">
        <f t="shared" si="106"/>
        <v>142.69499999999999</v>
      </c>
      <c r="V514" s="36">
        <f t="shared" si="99"/>
        <v>62.01</v>
      </c>
      <c r="W514" s="36">
        <f t="shared" si="100"/>
        <v>65.88</v>
      </c>
      <c r="X514" s="36">
        <f t="shared" si="101"/>
        <v>98.965105129412848</v>
      </c>
      <c r="Y514" s="36">
        <f t="shared" si="102"/>
        <v>106.89332059509167</v>
      </c>
      <c r="Z514" s="36">
        <f t="shared" si="103"/>
        <v>103.75506863992715</v>
      </c>
      <c r="AA514" s="36">
        <f t="shared" si="104"/>
        <v>64.575000000000003</v>
      </c>
      <c r="AB514" s="66">
        <f t="shared" si="105"/>
        <v>45</v>
      </c>
      <c r="AC514" s="28">
        <f t="shared" si="107"/>
        <v>869.77349436443171</v>
      </c>
      <c r="AF514" s="28">
        <f>Q514-'2020 Metered Customers'!Q514</f>
        <v>7</v>
      </c>
      <c r="AG514" s="28">
        <f>R514-'2020 Metered Customers'!R514</f>
        <v>7</v>
      </c>
      <c r="AH514" s="28">
        <f>S514-'2020 Metered Customers'!S514</f>
        <v>7</v>
      </c>
      <c r="AI514" s="28">
        <f>T514-'2020 Metered Customers'!T514</f>
        <v>7</v>
      </c>
      <c r="AJ514" s="28">
        <f>U514-'2020 Metered Customers'!U514</f>
        <v>56.932999999999993</v>
      </c>
      <c r="AK514" s="28">
        <f>V514-'2020 Metered Customers'!V514</f>
        <v>15.693999999999996</v>
      </c>
      <c r="AL514" s="28">
        <f>W514-'2020 Metered Customers'!W514</f>
        <v>17.671999999999997</v>
      </c>
      <c r="AM514" s="28">
        <f>X514-'2020 Metered Customers'!X514</f>
        <v>39.882105129412849</v>
      </c>
      <c r="AN514" s="28">
        <f>Y514-'2020 Metered Customers'!Y514</f>
        <v>43.682320595091667</v>
      </c>
      <c r="AO514" s="28">
        <f>Z514-'2020 Metered Customers'!Z514</f>
        <v>42.178068639927147</v>
      </c>
      <c r="AP514" s="28">
        <f>AA514-'2020 Metered Customers'!AA514</f>
        <v>17.005000000000003</v>
      </c>
      <c r="AQ514" s="28">
        <f>AB514-'2020 Metered Customers'!AB514</f>
        <v>7</v>
      </c>
    </row>
    <row r="515" spans="1:43" ht="15.4" x14ac:dyDescent="0.45">
      <c r="A515" s="4">
        <v>1</v>
      </c>
      <c r="B515" s="85">
        <v>7141042</v>
      </c>
      <c r="C515" s="91">
        <v>0</v>
      </c>
      <c r="D515" s="50" t="s">
        <v>32</v>
      </c>
      <c r="E515" s="5" t="s">
        <v>32</v>
      </c>
      <c r="F515" s="5" t="s">
        <v>32</v>
      </c>
      <c r="G515" s="5" t="s">
        <v>32</v>
      </c>
      <c r="H515" s="5">
        <v>16510</v>
      </c>
      <c r="I515" s="5">
        <v>3590</v>
      </c>
      <c r="J515" s="5">
        <v>1300</v>
      </c>
      <c r="K515" s="5">
        <v>17940</v>
      </c>
      <c r="L515" s="52">
        <v>12180</v>
      </c>
      <c r="M515" s="5">
        <v>5400</v>
      </c>
      <c r="N515" s="5">
        <v>1680</v>
      </c>
      <c r="O515" s="7" t="s">
        <v>32</v>
      </c>
      <c r="Q515" s="65">
        <f t="shared" si="95"/>
        <v>45</v>
      </c>
      <c r="R515" s="36">
        <f t="shared" si="96"/>
        <v>45</v>
      </c>
      <c r="S515" s="36">
        <f t="shared" si="97"/>
        <v>45</v>
      </c>
      <c r="T515" s="36">
        <f t="shared" si="98"/>
        <v>45</v>
      </c>
      <c r="U515" s="36">
        <f t="shared" si="106"/>
        <v>119.295</v>
      </c>
      <c r="V515" s="36">
        <f t="shared" si="99"/>
        <v>61.155000000000001</v>
      </c>
      <c r="W515" s="36">
        <f t="shared" si="100"/>
        <v>50.85</v>
      </c>
      <c r="X515" s="36">
        <f t="shared" si="101"/>
        <v>174.36573763112921</v>
      </c>
      <c r="Y515" s="36">
        <f t="shared" si="102"/>
        <v>126.79644483705623</v>
      </c>
      <c r="Z515" s="36">
        <f t="shared" si="103"/>
        <v>70.803423110699512</v>
      </c>
      <c r="AA515" s="36">
        <f t="shared" si="104"/>
        <v>52.56</v>
      </c>
      <c r="AB515" s="66">
        <f t="shared" si="105"/>
        <v>45</v>
      </c>
      <c r="AC515" s="28">
        <f t="shared" si="107"/>
        <v>880.82560557888519</v>
      </c>
      <c r="AF515" s="28">
        <f>Q515-'2020 Metered Customers'!Q515</f>
        <v>7</v>
      </c>
      <c r="AG515" s="28">
        <f>R515-'2020 Metered Customers'!R515</f>
        <v>7</v>
      </c>
      <c r="AH515" s="28">
        <f>S515-'2020 Metered Customers'!S515</f>
        <v>7</v>
      </c>
      <c r="AI515" s="28">
        <f>T515-'2020 Metered Customers'!T515</f>
        <v>7</v>
      </c>
      <c r="AJ515" s="28">
        <f>U515-'2020 Metered Customers'!U515</f>
        <v>44.972999999999999</v>
      </c>
      <c r="AK515" s="28">
        <f>V515-'2020 Metered Customers'!V515</f>
        <v>15.256999999999998</v>
      </c>
      <c r="AL515" s="28">
        <f>W515-'2020 Metered Customers'!W515</f>
        <v>9.990000000000002</v>
      </c>
      <c r="AM515" s="28">
        <f>X515-'2020 Metered Customers'!X515</f>
        <v>76.023737631129208</v>
      </c>
      <c r="AN515" s="28">
        <f>Y515-'2020 Metered Customers'!Y515</f>
        <v>53.22244483705623</v>
      </c>
      <c r="AO515" s="28">
        <f>Z515-'2020 Metered Customers'!Z515</f>
        <v>20.92342311069951</v>
      </c>
      <c r="AP515" s="28">
        <f>AA515-'2020 Metered Customers'!AA515</f>
        <v>10.864000000000004</v>
      </c>
      <c r="AQ515" s="28">
        <f>AB515-'2020 Metered Customers'!AB515</f>
        <v>7</v>
      </c>
    </row>
    <row r="516" spans="1:43" ht="15.4" x14ac:dyDescent="0.45">
      <c r="A516" s="4">
        <v>1</v>
      </c>
      <c r="B516" s="85">
        <v>7141044</v>
      </c>
      <c r="C516" s="91">
        <v>0</v>
      </c>
      <c r="D516" s="50" t="s">
        <v>32</v>
      </c>
      <c r="E516" s="5" t="s">
        <v>32</v>
      </c>
      <c r="F516" s="5" t="s">
        <v>32</v>
      </c>
      <c r="G516" s="5" t="s">
        <v>32</v>
      </c>
      <c r="H516" s="5">
        <v>8760</v>
      </c>
      <c r="I516" s="5">
        <v>6920</v>
      </c>
      <c r="J516" s="5">
        <v>5620</v>
      </c>
      <c r="K516" s="5">
        <v>4760</v>
      </c>
      <c r="L516" s="52">
        <v>12830</v>
      </c>
      <c r="M516" s="5">
        <v>15370</v>
      </c>
      <c r="N516" s="5">
        <v>3700</v>
      </c>
      <c r="O516" s="7" t="s">
        <v>32</v>
      </c>
      <c r="Q516" s="65">
        <f t="shared" si="95"/>
        <v>45</v>
      </c>
      <c r="R516" s="36">
        <f t="shared" si="96"/>
        <v>45</v>
      </c>
      <c r="S516" s="36">
        <f t="shared" si="97"/>
        <v>45</v>
      </c>
      <c r="T516" s="36">
        <f t="shared" si="98"/>
        <v>45</v>
      </c>
      <c r="U516" s="36">
        <f t="shared" si="106"/>
        <v>84.42</v>
      </c>
      <c r="V516" s="36">
        <f t="shared" si="99"/>
        <v>83.35643093135765</v>
      </c>
      <c r="W516" s="36">
        <f t="shared" si="100"/>
        <v>72.620305821584239</v>
      </c>
      <c r="X516" s="36">
        <f t="shared" si="101"/>
        <v>66.42</v>
      </c>
      <c r="Y516" s="36">
        <f t="shared" si="102"/>
        <v>132.16450739194295</v>
      </c>
      <c r="Z516" s="36">
        <f t="shared" si="103"/>
        <v>153.14124414488481</v>
      </c>
      <c r="AA516" s="36">
        <f t="shared" si="104"/>
        <v>61.650000000000006</v>
      </c>
      <c r="AB516" s="66">
        <f t="shared" si="105"/>
        <v>45</v>
      </c>
      <c r="AC516" s="28">
        <f t="shared" si="107"/>
        <v>878.77248828976963</v>
      </c>
      <c r="AF516" s="28">
        <f>Q516-'2020 Metered Customers'!Q516</f>
        <v>7</v>
      </c>
      <c r="AG516" s="28">
        <f>R516-'2020 Metered Customers'!R516</f>
        <v>7</v>
      </c>
      <c r="AH516" s="28">
        <f>S516-'2020 Metered Customers'!S516</f>
        <v>7</v>
      </c>
      <c r="AI516" s="28">
        <f>T516-'2020 Metered Customers'!T516</f>
        <v>7</v>
      </c>
      <c r="AJ516" s="28">
        <f>U516-'2020 Metered Customers'!U516</f>
        <v>27.147999999999996</v>
      </c>
      <c r="AK516" s="28">
        <f>V516-'2020 Metered Customers'!V516</f>
        <v>30.132430931357646</v>
      </c>
      <c r="AL516" s="28">
        <f>W516-'2020 Metered Customers'!W516</f>
        <v>22.256305821584235</v>
      </c>
      <c r="AM516" s="28">
        <f>X516-'2020 Metered Customers'!X516</f>
        <v>17.948</v>
      </c>
      <c r="AN516" s="28">
        <f>Y516-'2020 Metered Customers'!Y516</f>
        <v>55.795507391942948</v>
      </c>
      <c r="AO516" s="28">
        <f>Z516-'2020 Metered Customers'!Z516</f>
        <v>65.850244144884812</v>
      </c>
      <c r="AP516" s="28">
        <f>AA516-'2020 Metered Customers'!AA516</f>
        <v>15.510000000000005</v>
      </c>
      <c r="AQ516" s="28">
        <f>AB516-'2020 Metered Customers'!AB516</f>
        <v>7</v>
      </c>
    </row>
    <row r="517" spans="1:43" ht="15.4" x14ac:dyDescent="0.45">
      <c r="A517" s="4">
        <v>1</v>
      </c>
      <c r="B517" s="85">
        <v>7141045</v>
      </c>
      <c r="C517" s="91">
        <v>0</v>
      </c>
      <c r="D517" s="50" t="s">
        <v>32</v>
      </c>
      <c r="E517" s="5" t="s">
        <v>32</v>
      </c>
      <c r="F517" s="5" t="s">
        <v>32</v>
      </c>
      <c r="G517" s="5" t="s">
        <v>32</v>
      </c>
      <c r="H517" s="5">
        <v>8800</v>
      </c>
      <c r="I517" s="5">
        <v>8722</v>
      </c>
      <c r="J517" s="5">
        <v>15628</v>
      </c>
      <c r="K517" s="5">
        <v>13450</v>
      </c>
      <c r="L517" s="52">
        <v>13840</v>
      </c>
      <c r="M517" s="5">
        <v>11680</v>
      </c>
      <c r="N517" s="5">
        <v>2500</v>
      </c>
      <c r="O517" s="7" t="s">
        <v>32</v>
      </c>
      <c r="Q517" s="65">
        <f t="shared" si="95"/>
        <v>45</v>
      </c>
      <c r="R517" s="36">
        <f t="shared" si="96"/>
        <v>45</v>
      </c>
      <c r="S517" s="36">
        <f t="shared" si="97"/>
        <v>45</v>
      </c>
      <c r="T517" s="36">
        <f t="shared" si="98"/>
        <v>45</v>
      </c>
      <c r="U517" s="36">
        <f t="shared" si="106"/>
        <v>84.6</v>
      </c>
      <c r="V517" s="36">
        <f t="shared" si="99"/>
        <v>98.238352045058946</v>
      </c>
      <c r="W517" s="36">
        <f t="shared" si="100"/>
        <v>155.27195205128601</v>
      </c>
      <c r="X517" s="36">
        <f t="shared" si="101"/>
        <v>137.28481321352717</v>
      </c>
      <c r="Y517" s="36">
        <f t="shared" si="102"/>
        <v>140.5056507464592</v>
      </c>
      <c r="Z517" s="36">
        <f t="shared" si="103"/>
        <v>122.66716594868184</v>
      </c>
      <c r="AA517" s="36">
        <f t="shared" si="104"/>
        <v>56.25</v>
      </c>
      <c r="AB517" s="66">
        <f t="shared" si="105"/>
        <v>45</v>
      </c>
      <c r="AC517" s="28">
        <f t="shared" si="107"/>
        <v>1019.8179340050132</v>
      </c>
      <c r="AF517" s="28">
        <f>Q517-'2020 Metered Customers'!Q517</f>
        <v>7</v>
      </c>
      <c r="AG517" s="28">
        <f>R517-'2020 Metered Customers'!R517</f>
        <v>7</v>
      </c>
      <c r="AH517" s="28">
        <f>S517-'2020 Metered Customers'!S517</f>
        <v>7</v>
      </c>
      <c r="AI517" s="28">
        <f>T517-'2020 Metered Customers'!T517</f>
        <v>7</v>
      </c>
      <c r="AJ517" s="28">
        <f>U517-'2020 Metered Customers'!U517</f>
        <v>27.239999999999995</v>
      </c>
      <c r="AK517" s="28">
        <f>V517-'2020 Metered Customers'!V517</f>
        <v>39.533752045058947</v>
      </c>
      <c r="AL517" s="28">
        <f>W517-'2020 Metered Customers'!W517</f>
        <v>66.871552051286017</v>
      </c>
      <c r="AM517" s="28">
        <f>X517-'2020 Metered Customers'!X517</f>
        <v>58.249813213527176</v>
      </c>
      <c r="AN517" s="28">
        <f>Y517-'2020 Metered Customers'!Y517</f>
        <v>59.793650746459193</v>
      </c>
      <c r="AO517" s="28">
        <f>Z517-'2020 Metered Customers'!Z517</f>
        <v>51.243165948681835</v>
      </c>
      <c r="AP517" s="28">
        <f>AA517-'2020 Metered Customers'!AA517</f>
        <v>12.75</v>
      </c>
      <c r="AQ517" s="28">
        <f>AB517-'2020 Metered Customers'!AB517</f>
        <v>7</v>
      </c>
    </row>
    <row r="518" spans="1:43" ht="15.4" x14ac:dyDescent="0.45">
      <c r="A518" s="4">
        <v>1</v>
      </c>
      <c r="B518" s="85">
        <v>7141046</v>
      </c>
      <c r="C518" s="91">
        <v>0</v>
      </c>
      <c r="D518" s="50" t="s">
        <v>32</v>
      </c>
      <c r="E518" s="5" t="s">
        <v>32</v>
      </c>
      <c r="F518" s="5" t="s">
        <v>32</v>
      </c>
      <c r="G518" s="5" t="s">
        <v>32</v>
      </c>
      <c r="H518" s="5">
        <v>23060</v>
      </c>
      <c r="I518" s="5">
        <v>8390</v>
      </c>
      <c r="J518" s="5">
        <v>58760</v>
      </c>
      <c r="K518" s="5">
        <v>1930</v>
      </c>
      <c r="L518" s="52">
        <v>80080</v>
      </c>
      <c r="M518" s="5">
        <v>37300</v>
      </c>
      <c r="N518" s="5">
        <v>3430</v>
      </c>
      <c r="O518" s="7" t="s">
        <v>32</v>
      </c>
      <c r="Q518" s="65">
        <f t="shared" si="95"/>
        <v>45</v>
      </c>
      <c r="R518" s="36">
        <f t="shared" si="96"/>
        <v>45</v>
      </c>
      <c r="S518" s="36">
        <f t="shared" si="97"/>
        <v>45</v>
      </c>
      <c r="T518" s="36">
        <f t="shared" si="98"/>
        <v>45</v>
      </c>
      <c r="U518" s="36">
        <f t="shared" si="106"/>
        <v>148.76999999999998</v>
      </c>
      <c r="V518" s="36">
        <f t="shared" si="99"/>
        <v>95.496510863178358</v>
      </c>
      <c r="W518" s="36">
        <f t="shared" si="100"/>
        <v>582.46125109773402</v>
      </c>
      <c r="X518" s="36">
        <f t="shared" si="101"/>
        <v>53.685000000000002</v>
      </c>
      <c r="Y518" s="36">
        <f t="shared" si="102"/>
        <v>795.66125109773407</v>
      </c>
      <c r="Z518" s="36">
        <f t="shared" si="103"/>
        <v>367.86125109773411</v>
      </c>
      <c r="AA518" s="36">
        <f t="shared" si="104"/>
        <v>60.435000000000002</v>
      </c>
      <c r="AB518" s="66">
        <f t="shared" si="105"/>
        <v>45</v>
      </c>
      <c r="AC518" s="28">
        <f t="shared" si="107"/>
        <v>2329.3702641563805</v>
      </c>
      <c r="AF518" s="28">
        <f>Q518-'2020 Metered Customers'!Q518</f>
        <v>7</v>
      </c>
      <c r="AG518" s="28">
        <f>R518-'2020 Metered Customers'!R518</f>
        <v>7</v>
      </c>
      <c r="AH518" s="28">
        <f>S518-'2020 Metered Customers'!S518</f>
        <v>7</v>
      </c>
      <c r="AI518" s="28">
        <f>T518-'2020 Metered Customers'!T518</f>
        <v>7</v>
      </c>
      <c r="AJ518" s="28">
        <f>U518-'2020 Metered Customers'!U518</f>
        <v>60.037999999999982</v>
      </c>
      <c r="AK518" s="28">
        <f>V518-'2020 Metered Customers'!V518</f>
        <v>38.219510863178357</v>
      </c>
      <c r="AL518" s="28">
        <f>W518-'2020 Metered Customers'!W518</f>
        <v>212.31445109773404</v>
      </c>
      <c r="AM518" s="28">
        <f>X518-'2020 Metered Customers'!X518</f>
        <v>11.439</v>
      </c>
      <c r="AN518" s="28">
        <f>Y518-'2020 Metered Customers'!Y518</f>
        <v>267.10685109773408</v>
      </c>
      <c r="AO518" s="28">
        <f>Z518-'2020 Metered Customers'!Z518</f>
        <v>157.1622510977341</v>
      </c>
      <c r="AP518" s="28">
        <f>AA518-'2020 Metered Customers'!AA518</f>
        <v>14.889000000000003</v>
      </c>
      <c r="AQ518" s="28">
        <f>AB518-'2020 Metered Customers'!AB518</f>
        <v>7</v>
      </c>
    </row>
    <row r="519" spans="1:43" ht="15.4" x14ac:dyDescent="0.45">
      <c r="A519" s="4">
        <v>1</v>
      </c>
      <c r="B519" s="85">
        <v>7141047</v>
      </c>
      <c r="C519" s="91">
        <v>0</v>
      </c>
      <c r="D519" s="50" t="s">
        <v>32</v>
      </c>
      <c r="E519" s="5" t="s">
        <v>32</v>
      </c>
      <c r="F519" s="5" t="s">
        <v>32</v>
      </c>
      <c r="G519" s="5" t="s">
        <v>32</v>
      </c>
      <c r="H519" s="5">
        <v>8050</v>
      </c>
      <c r="I519" s="5">
        <v>2880</v>
      </c>
      <c r="J519" s="5">
        <v>2660</v>
      </c>
      <c r="K519" s="5">
        <v>11780</v>
      </c>
      <c r="L519" s="52">
        <v>9870</v>
      </c>
      <c r="M519" s="5">
        <v>9080</v>
      </c>
      <c r="N519" s="5">
        <v>2180</v>
      </c>
      <c r="O519" s="7" t="s">
        <v>32</v>
      </c>
      <c r="Q519" s="65">
        <f t="shared" ref="Q519:Q582" si="108">IFERROR($AE$6+IF(D519&gt;$AF$6, $AF$6/1000*$AG$6,D519/1000*$AG$6)+IF(IF(D519&gt;$AH$6,($AH$6-$AF$6)/1000*$AI$6,(D519-$AF$6)/1000*$AI$6)&lt;0,0,IF(D519&gt;$AH$6,($AH$6-$AF$6)/1000*$AI$6,(D519-$AF$6)/1000*$AI$6))+IF(D519&gt;$AH$6,(D519-$AH$6)/1000*$AK$6,0),$AE$6)</f>
        <v>45</v>
      </c>
      <c r="R519" s="36">
        <f t="shared" ref="R519:R582" si="109">IFERROR($AE$6+IF(E519&gt;$AF$6, $AF$6/1000*$AG$6,E519/1000*$AG$6)+IF(IF(E519&gt;$AH$6,($AH$6-$AF$6)/1000*$AI$6,(E519-$AF$6)/1000*$AI$6)&lt;0,0,IF(E519&gt;$AH$6,($AH$6-$AF$6)/1000*$AI$6,(E519-$AF$6)/1000*$AI$6))+IF(E519&gt;$AH$6,(E519-$AH$6)/1000*$AK$6,0),$AE$6)</f>
        <v>45</v>
      </c>
      <c r="S519" s="36">
        <f t="shared" ref="S519:S582" si="110">IFERROR($AE$6+IF(F519&gt;$AF$6, $AF$6/1000*$AG$6,F519/1000*$AG$6)+IF(IF(F519&gt;$AH$6,($AH$6-$AF$6)/1000*$AI$6,(F519-$AF$6)/1000*$AI$6)&lt;0,0,IF(F519&gt;$AH$6,($AH$6-$AF$6)/1000*$AI$6,(F519-$AF$6)/1000*$AI$6))+IF(F519&gt;$AH$6,(F519-$AH$6)/1000*$AK$6,0),$AE$6)</f>
        <v>45</v>
      </c>
      <c r="T519" s="36">
        <f t="shared" ref="T519:T582" si="111">IFERROR($AE$6+IF(G519&gt;$AF$6, $AF$6/1000*$AG$6,G519/1000*$AG$6)+IF(IF(G519&gt;$AH$6,($AH$6-$AF$6)/1000*$AI$6,(G519-$AF$6)/1000*$AI$6)&lt;0,0,IF(G519&gt;$AH$6,($AH$6-$AF$6)/1000*$AI$6,(G519-$AF$6)/1000*$AI$6))+IF(G519&gt;$AH$6,(G519-$AH$6)/1000*$AK$6,0),$AE$6)</f>
        <v>45</v>
      </c>
      <c r="U519" s="36">
        <f t="shared" si="106"/>
        <v>81.224999999999994</v>
      </c>
      <c r="V519" s="36">
        <f t="shared" ref="V519:V582" si="112">IFERROR($AE$6+IF(I519&gt;$AF$6, $AF$6/1000*$AG$6,I519/1000*$AG$6)+IF(IF(I519&gt;$AH$6,($AH$6-$AF$6)/1000*$AI$6,(I519-$AF$6)/1000*$AI$6)&lt;0,0,IF(I519&gt;$AH$6,($AH$6-$AF$6)/1000*$AI$6,(I519-$AF$6)/1000*$AI$6))+IF(I519&gt;$AH$6,(I519-$AH$6)/1000*$AK$6,0),$AE$6)</f>
        <v>57.96</v>
      </c>
      <c r="W519" s="36">
        <f t="shared" ref="W519:W582" si="113">IFERROR($AE$6+IF(J519&gt;$AF$6, $AF$6/1000*$AG$6,J519/1000*$AG$6)+IF(IF(J519&gt;$AH$6,($AH$6-$AF$6)/1000*$AI$6,(J519-$AF$6)/1000*$AI$6)&lt;0,0,IF(J519&gt;$AH$6,($AH$6-$AF$6)/1000*$AI$6,(J519-$AF$6)/1000*$AI$6))+IF(J519&gt;$AH$6,(J519-$AH$6)/1000*$AK$6,0),$AE$6)</f>
        <v>56.97</v>
      </c>
      <c r="X519" s="36">
        <f t="shared" ref="X519:X582" si="114">IFERROR($AE$6+IF(K519&gt;$AF$6, $AF$6/1000*$AG$6,K519/1000*$AG$6)+IF(IF(K519&gt;$AH$6,($AH$6-$AF$6)/1000*$AI$6,(K519-$AF$6)/1000*$AI$6)&lt;0,0,IF(K519&gt;$AH$6,($AH$6-$AF$6)/1000*$AI$6,(K519-$AF$6)/1000*$AI$6))+IF(K519&gt;$AH$6,(K519-$AH$6)/1000*$AK$6,0),$AE$6)</f>
        <v>123.49302172635672</v>
      </c>
      <c r="Y519" s="36">
        <f t="shared" ref="Y519:Y582" si="115">IFERROR($AE$6+IF(L519&gt;$AF$6, $AF$6/1000*$AG$6,L519/1000*$AG$6)+IF(IF(L519&gt;$AH$6,($AH$6-$AF$6)/1000*$AI$6,(L519-$AF$6)/1000*$AI$6)&lt;0,0,IF(L519&gt;$AH$6,($AH$6-$AF$6)/1000*$AI$6,(L519-$AF$6)/1000*$AI$6))+IF(L519&gt;$AH$6,(L519-$AH$6)/1000*$AK$6,0),$AE$6)</f>
        <v>107.71917637276655</v>
      </c>
      <c r="Z519" s="36">
        <f t="shared" ref="Z519:Z582" si="116">IFERROR($AE$6+IF(M519&gt;$AF$6, $AF$6/1000*$AG$6,M519/1000*$AG$6)+IF(IF(M519&gt;$AH$6,($AH$6-$AF$6)/1000*$AI$6,(M519-$AF$6)/1000*$AI$6)&lt;0,0,IF(M519&gt;$AH$6,($AH$6-$AF$6)/1000*$AI$6,(M519-$AF$6)/1000*$AI$6))+IF(M519&gt;$AH$6,(M519-$AH$6)/1000*$AK$6,0),$AE$6)</f>
        <v>101.19491572913502</v>
      </c>
      <c r="AA519" s="36">
        <f t="shared" ref="AA519:AA582" si="117">IFERROR($AE$6+IF(N519&gt;$AF$6, $AF$6/1000*$AG$6,N519/1000*$AG$6)+IF(IF(N519&gt;$AH$6,($AH$6-$AF$6)/1000*$AI$6,(N519-$AF$6)/1000*$AI$6)&lt;0,0,IF(N519&gt;$AH$6,($AH$6-$AF$6)/1000*$AI$6,(N519-$AF$6)/1000*$AI$6))+IF(N519&gt;$AH$6,(N519-$AH$6)/1000*$AK$6,0),$AE$6)</f>
        <v>54.81</v>
      </c>
      <c r="AB519" s="66">
        <f t="shared" ref="AB519:AB582" si="118">IFERROR($AE$6+IF(O519&gt;$AF$6, $AF$6/1000*$AG$6,O519/1000*$AG$6)+IF(IF(O519&gt;$AH$6,($AH$6-$AF$6)/1000*$AI$6,(O519-$AF$6)/1000*$AI$6)&lt;0,0,IF(O519&gt;$AH$6,($AH$6-$AF$6)/1000*$AI$6,(O519-$AF$6)/1000*$AI$6))+IF(O519&gt;$AH$6,(O519-$AH$6)/1000*$AK$6,0),$AE$6)</f>
        <v>45</v>
      </c>
      <c r="AC519" s="28">
        <f t="shared" si="107"/>
        <v>808.37211382825831</v>
      </c>
      <c r="AF519" s="28">
        <f>Q519-'2020 Metered Customers'!Q519</f>
        <v>7</v>
      </c>
      <c r="AG519" s="28">
        <f>R519-'2020 Metered Customers'!R519</f>
        <v>7</v>
      </c>
      <c r="AH519" s="28">
        <f>S519-'2020 Metered Customers'!S519</f>
        <v>7</v>
      </c>
      <c r="AI519" s="28">
        <f>T519-'2020 Metered Customers'!T519</f>
        <v>7</v>
      </c>
      <c r="AJ519" s="28">
        <f>U519-'2020 Metered Customers'!U519</f>
        <v>25.514999999999986</v>
      </c>
      <c r="AK519" s="28">
        <f>V519-'2020 Metered Customers'!V519</f>
        <v>13.624000000000002</v>
      </c>
      <c r="AL519" s="28">
        <f>W519-'2020 Metered Customers'!W519</f>
        <v>13.117999999999995</v>
      </c>
      <c r="AM519" s="28">
        <f>X519-'2020 Metered Customers'!X519</f>
        <v>51.639021726356717</v>
      </c>
      <c r="AN519" s="28">
        <f>Y519-'2020 Metered Customers'!Y519</f>
        <v>44.078176372766549</v>
      </c>
      <c r="AO519" s="28">
        <f>Z519-'2020 Metered Customers'!Z519</f>
        <v>40.950915729135019</v>
      </c>
      <c r="AP519" s="28">
        <f>AA519-'2020 Metered Customers'!AA519</f>
        <v>12.014000000000003</v>
      </c>
      <c r="AQ519" s="28">
        <f>AB519-'2020 Metered Customers'!AB519</f>
        <v>7</v>
      </c>
    </row>
    <row r="520" spans="1:43" ht="15.4" x14ac:dyDescent="0.45">
      <c r="A520" s="4">
        <v>1</v>
      </c>
      <c r="B520" s="85">
        <v>7151108</v>
      </c>
      <c r="C520" s="91">
        <v>0</v>
      </c>
      <c r="D520" s="50" t="s">
        <v>32</v>
      </c>
      <c r="E520" s="5" t="s">
        <v>32</v>
      </c>
      <c r="F520" s="5" t="s">
        <v>32</v>
      </c>
      <c r="G520" s="5" t="s">
        <v>32</v>
      </c>
      <c r="H520" s="5">
        <v>18180</v>
      </c>
      <c r="I520" s="5">
        <v>3880</v>
      </c>
      <c r="J520" s="5">
        <v>6070</v>
      </c>
      <c r="K520" s="5">
        <v>9090</v>
      </c>
      <c r="L520" s="52">
        <v>10030</v>
      </c>
      <c r="M520" s="5">
        <v>7310</v>
      </c>
      <c r="N520" s="5">
        <v>5390</v>
      </c>
      <c r="O520" s="7" t="s">
        <v>32</v>
      </c>
      <c r="Q520" s="65">
        <f t="shared" si="108"/>
        <v>45</v>
      </c>
      <c r="R520" s="36">
        <f t="shared" si="109"/>
        <v>45</v>
      </c>
      <c r="S520" s="36">
        <f t="shared" si="110"/>
        <v>45</v>
      </c>
      <c r="T520" s="36">
        <f t="shared" si="111"/>
        <v>45</v>
      </c>
      <c r="U520" s="36">
        <f t="shared" ref="U520:U583" si="119">IFERROR($AE$6+IF(H520&gt;$AF$6*5, $AF$6*5/1000*$AG$6,H520/1000*$AG$6)+IF(IF(H520&gt;$AH$6*5,(($AH$6*5)-($AF$6*5))/1000*$AI$6,(H520-$AF$6*5)/1000*$AI$6)&lt;0,0,IF(H520&gt;$AH$6*5,(($AH$6*5)-($AF$6*5))/1000*$AI$6,(H520-$AF$6*5)/1000*$AI$6))+IF(H520&gt;$AH$6*5,(H520-$AH$6*5)/1000*$AK$6,0),$AE$6)</f>
        <v>126.81</v>
      </c>
      <c r="V520" s="36">
        <f t="shared" si="112"/>
        <v>62.46</v>
      </c>
      <c r="W520" s="36">
        <f t="shared" si="113"/>
        <v>76.336656821121196</v>
      </c>
      <c r="X520" s="36">
        <f t="shared" si="114"/>
        <v>101.27750130690251</v>
      </c>
      <c r="Y520" s="36">
        <f t="shared" si="115"/>
        <v>109.04054561704636</v>
      </c>
      <c r="Z520" s="36">
        <f t="shared" si="116"/>
        <v>86.577268464289688</v>
      </c>
      <c r="AA520" s="36">
        <f t="shared" si="117"/>
        <v>70.720837532932023</v>
      </c>
      <c r="AB520" s="66">
        <f t="shared" si="118"/>
        <v>45</v>
      </c>
      <c r="AC520" s="28">
        <f t="shared" ref="AC520:AC583" si="120">SUM(Q520:AB520)</f>
        <v>858.22280974229182</v>
      </c>
      <c r="AF520" s="28">
        <f>Q520-'2020 Metered Customers'!Q520</f>
        <v>7</v>
      </c>
      <c r="AG520" s="28">
        <f>R520-'2020 Metered Customers'!R520</f>
        <v>7</v>
      </c>
      <c r="AH520" s="28">
        <f>S520-'2020 Metered Customers'!S520</f>
        <v>7</v>
      </c>
      <c r="AI520" s="28">
        <f>T520-'2020 Metered Customers'!T520</f>
        <v>7</v>
      </c>
      <c r="AJ520" s="28">
        <f>U520-'2020 Metered Customers'!U520</f>
        <v>48.813999999999993</v>
      </c>
      <c r="AK520" s="28">
        <f>V520-'2020 Metered Customers'!V520</f>
        <v>15.923999999999999</v>
      </c>
      <c r="AL520" s="28">
        <f>W520-'2020 Metered Customers'!W520</f>
        <v>24.982656821121196</v>
      </c>
      <c r="AM520" s="28">
        <f>X520-'2020 Metered Customers'!X520</f>
        <v>40.990501306902509</v>
      </c>
      <c r="AN520" s="28">
        <f>Y520-'2020 Metered Customers'!Y520</f>
        <v>44.711545617046355</v>
      </c>
      <c r="AO520" s="28">
        <f>Z520-'2020 Metered Customers'!Z520</f>
        <v>32.495268464289687</v>
      </c>
      <c r="AP520" s="28">
        <f>AA520-'2020 Metered Customers'!AA520</f>
        <v>20.862837532932019</v>
      </c>
      <c r="AQ520" s="28">
        <f>AB520-'2020 Metered Customers'!AB520</f>
        <v>7</v>
      </c>
    </row>
    <row r="521" spans="1:43" ht="15.4" x14ac:dyDescent="0.45">
      <c r="A521" s="4">
        <v>1</v>
      </c>
      <c r="B521" s="85">
        <v>7151109</v>
      </c>
      <c r="C521" s="91">
        <v>0</v>
      </c>
      <c r="D521" s="50" t="s">
        <v>32</v>
      </c>
      <c r="E521" s="5" t="s">
        <v>32</v>
      </c>
      <c r="F521" s="5" t="s">
        <v>32</v>
      </c>
      <c r="G521" s="5" t="s">
        <v>32</v>
      </c>
      <c r="H521" s="5">
        <v>8120</v>
      </c>
      <c r="I521" s="5">
        <v>4970</v>
      </c>
      <c r="J521" s="5">
        <v>7960</v>
      </c>
      <c r="K521" s="5">
        <v>6810</v>
      </c>
      <c r="L521" s="52">
        <v>11770</v>
      </c>
      <c r="M521" s="5">
        <v>12060</v>
      </c>
      <c r="N521" s="5">
        <v>2100</v>
      </c>
      <c r="O521" s="7" t="s">
        <v>32</v>
      </c>
      <c r="Q521" s="65">
        <f t="shared" si="108"/>
        <v>45</v>
      </c>
      <c r="R521" s="36">
        <f t="shared" si="109"/>
        <v>45</v>
      </c>
      <c r="S521" s="36">
        <f t="shared" si="110"/>
        <v>45</v>
      </c>
      <c r="T521" s="36">
        <f t="shared" si="111"/>
        <v>45</v>
      </c>
      <c r="U521" s="36">
        <f t="shared" si="119"/>
        <v>81.539999999999992</v>
      </c>
      <c r="V521" s="36">
        <f t="shared" si="112"/>
        <v>67.364999999999995</v>
      </c>
      <c r="W521" s="36">
        <f t="shared" si="113"/>
        <v>91.945331019176393</v>
      </c>
      <c r="X521" s="36">
        <f t="shared" si="114"/>
        <v>82.447989575915287</v>
      </c>
      <c r="Y521" s="36">
        <f t="shared" si="115"/>
        <v>123.41043614858923</v>
      </c>
      <c r="Z521" s="36">
        <f t="shared" si="116"/>
        <v>125.80541790384638</v>
      </c>
      <c r="AA521" s="36">
        <f t="shared" si="117"/>
        <v>54.45</v>
      </c>
      <c r="AB521" s="66">
        <f t="shared" si="118"/>
        <v>45</v>
      </c>
      <c r="AC521" s="28">
        <f t="shared" si="120"/>
        <v>851.96417464752722</v>
      </c>
      <c r="AF521" s="28">
        <f>Q521-'2020 Metered Customers'!Q521</f>
        <v>7</v>
      </c>
      <c r="AG521" s="28">
        <f>R521-'2020 Metered Customers'!R521</f>
        <v>7</v>
      </c>
      <c r="AH521" s="28">
        <f>S521-'2020 Metered Customers'!S521</f>
        <v>7</v>
      </c>
      <c r="AI521" s="28">
        <f>T521-'2020 Metered Customers'!T521</f>
        <v>7</v>
      </c>
      <c r="AJ521" s="28">
        <f>U521-'2020 Metered Customers'!U521</f>
        <v>25.675999999999988</v>
      </c>
      <c r="AK521" s="28">
        <f>V521-'2020 Metered Customers'!V521</f>
        <v>18.430999999999997</v>
      </c>
      <c r="AL521" s="28">
        <f>W521-'2020 Metered Customers'!W521</f>
        <v>36.433331019176393</v>
      </c>
      <c r="AM521" s="28">
        <f>X521-'2020 Metered Customers'!X521</f>
        <v>29.465989575915287</v>
      </c>
      <c r="AN521" s="28">
        <f>Y521-'2020 Metered Customers'!Y521</f>
        <v>51.59943614858922</v>
      </c>
      <c r="AO521" s="28">
        <f>Z521-'2020 Metered Customers'!Z521</f>
        <v>52.747417903846383</v>
      </c>
      <c r="AP521" s="28">
        <f>AA521-'2020 Metered Customers'!AA521</f>
        <v>11.829999999999998</v>
      </c>
      <c r="AQ521" s="28">
        <f>AB521-'2020 Metered Customers'!AB521</f>
        <v>7</v>
      </c>
    </row>
    <row r="522" spans="1:43" ht="15.4" x14ac:dyDescent="0.45">
      <c r="A522" s="4">
        <v>1</v>
      </c>
      <c r="B522" s="85">
        <v>7151110</v>
      </c>
      <c r="C522" s="91">
        <v>0</v>
      </c>
      <c r="D522" s="50" t="s">
        <v>32</v>
      </c>
      <c r="E522" s="5" t="s">
        <v>32</v>
      </c>
      <c r="F522" s="5" t="s">
        <v>32</v>
      </c>
      <c r="G522" s="5" t="s">
        <v>32</v>
      </c>
      <c r="H522" s="5">
        <v>8420</v>
      </c>
      <c r="I522" s="5">
        <v>10760</v>
      </c>
      <c r="J522" s="5">
        <v>70930</v>
      </c>
      <c r="K522" s="5">
        <v>54440</v>
      </c>
      <c r="L522" s="52">
        <v>88880</v>
      </c>
      <c r="M522" s="5">
        <v>60150</v>
      </c>
      <c r="N522" s="5">
        <v>580</v>
      </c>
      <c r="O522" s="7" t="s">
        <v>32</v>
      </c>
      <c r="Q522" s="65">
        <f t="shared" si="108"/>
        <v>45</v>
      </c>
      <c r="R522" s="36">
        <f t="shared" si="109"/>
        <v>45</v>
      </c>
      <c r="S522" s="36">
        <f t="shared" si="110"/>
        <v>45</v>
      </c>
      <c r="T522" s="36">
        <f t="shared" si="111"/>
        <v>45</v>
      </c>
      <c r="U522" s="36">
        <f t="shared" si="119"/>
        <v>82.89</v>
      </c>
      <c r="V522" s="36">
        <f t="shared" si="112"/>
        <v>115.06929279407296</v>
      </c>
      <c r="W522" s="36">
        <f t="shared" si="113"/>
        <v>704.16125109773407</v>
      </c>
      <c r="X522" s="36">
        <f t="shared" si="114"/>
        <v>539.26125109773409</v>
      </c>
      <c r="Y522" s="36">
        <f t="shared" si="115"/>
        <v>883.66125109773407</v>
      </c>
      <c r="Z522" s="36">
        <f t="shared" si="116"/>
        <v>596.36125109773411</v>
      </c>
      <c r="AA522" s="36">
        <f t="shared" si="117"/>
        <v>47.61</v>
      </c>
      <c r="AB522" s="66">
        <f t="shared" si="118"/>
        <v>45</v>
      </c>
      <c r="AC522" s="28">
        <f t="shared" si="120"/>
        <v>3194.0142971850091</v>
      </c>
      <c r="AF522" s="28">
        <f>Q522-'2020 Metered Customers'!Q522</f>
        <v>7</v>
      </c>
      <c r="AG522" s="28">
        <f>R522-'2020 Metered Customers'!R522</f>
        <v>7</v>
      </c>
      <c r="AH522" s="28">
        <f>S522-'2020 Metered Customers'!S522</f>
        <v>7</v>
      </c>
      <c r="AI522" s="28">
        <f>T522-'2020 Metered Customers'!T522</f>
        <v>7</v>
      </c>
      <c r="AJ522" s="28">
        <f>U522-'2020 Metered Customers'!U522</f>
        <v>26.366</v>
      </c>
      <c r="AK522" s="28">
        <f>V522-'2020 Metered Customers'!V522</f>
        <v>47.601292794072961</v>
      </c>
      <c r="AL522" s="28">
        <f>W522-'2020 Metered Customers'!W522</f>
        <v>243.5913510977341</v>
      </c>
      <c r="AM522" s="28">
        <f>X522-'2020 Metered Customers'!X522</f>
        <v>201.2120510977341</v>
      </c>
      <c r="AN522" s="28">
        <f>Y522-'2020 Metered Customers'!Y522</f>
        <v>289.72285109773406</v>
      </c>
      <c r="AO522" s="28">
        <f>Z522-'2020 Metered Customers'!Z522</f>
        <v>215.88675109773413</v>
      </c>
      <c r="AP522" s="28">
        <f>AA522-'2020 Metered Customers'!AA522</f>
        <v>8.3339999999999961</v>
      </c>
      <c r="AQ522" s="28">
        <f>AB522-'2020 Metered Customers'!AB522</f>
        <v>7</v>
      </c>
    </row>
    <row r="523" spans="1:43" ht="15.4" x14ac:dyDescent="0.45">
      <c r="A523" s="4">
        <v>1</v>
      </c>
      <c r="B523" s="85">
        <v>7151112</v>
      </c>
      <c r="C523" s="91">
        <v>0</v>
      </c>
      <c r="D523" s="50" t="s">
        <v>32</v>
      </c>
      <c r="E523" s="5" t="s">
        <v>32</v>
      </c>
      <c r="F523" s="5" t="s">
        <v>32</v>
      </c>
      <c r="G523" s="5" t="s">
        <v>32</v>
      </c>
      <c r="H523" s="5">
        <v>90420</v>
      </c>
      <c r="I523" s="5">
        <v>55500</v>
      </c>
      <c r="J523" s="5">
        <v>49740</v>
      </c>
      <c r="K523" s="5">
        <v>62610</v>
      </c>
      <c r="L523" s="52">
        <v>77920</v>
      </c>
      <c r="M523" s="5">
        <v>38880</v>
      </c>
      <c r="N523" s="5">
        <v>1040</v>
      </c>
      <c r="O523" s="7" t="s">
        <v>32</v>
      </c>
      <c r="Q523" s="65">
        <f t="shared" si="108"/>
        <v>45</v>
      </c>
      <c r="R523" s="36">
        <f t="shared" si="109"/>
        <v>45</v>
      </c>
      <c r="S523" s="36">
        <f t="shared" si="110"/>
        <v>45</v>
      </c>
      <c r="T523" s="36">
        <f t="shared" si="111"/>
        <v>45</v>
      </c>
      <c r="U523" s="36">
        <f t="shared" si="119"/>
        <v>698.50625548867072</v>
      </c>
      <c r="V523" s="36">
        <f t="shared" si="112"/>
        <v>549.86125109773411</v>
      </c>
      <c r="W523" s="36">
        <f t="shared" si="113"/>
        <v>492.26125109773409</v>
      </c>
      <c r="X523" s="36">
        <f t="shared" si="114"/>
        <v>620.96125109773413</v>
      </c>
      <c r="Y523" s="36">
        <f t="shared" si="115"/>
        <v>774.06125109773416</v>
      </c>
      <c r="Z523" s="36">
        <f t="shared" si="116"/>
        <v>383.66125109773407</v>
      </c>
      <c r="AA523" s="36">
        <f t="shared" si="117"/>
        <v>49.68</v>
      </c>
      <c r="AB523" s="66">
        <f t="shared" si="118"/>
        <v>45</v>
      </c>
      <c r="AC523" s="28">
        <f t="shared" si="120"/>
        <v>3793.9925109773408</v>
      </c>
      <c r="AF523" s="28">
        <f>Q523-'2020 Metered Customers'!Q523</f>
        <v>7</v>
      </c>
      <c r="AG523" s="28">
        <f>R523-'2020 Metered Customers'!R523</f>
        <v>7</v>
      </c>
      <c r="AH523" s="28">
        <f>S523-'2020 Metered Customers'!S523</f>
        <v>7</v>
      </c>
      <c r="AI523" s="28">
        <f>T523-'2020 Metered Customers'!T523</f>
        <v>7</v>
      </c>
      <c r="AJ523" s="28">
        <f>U523-'2020 Metered Customers'!U523</f>
        <v>355.70025548867068</v>
      </c>
      <c r="AK523" s="28">
        <f>V523-'2020 Metered Customers'!V523</f>
        <v>203.93625109773416</v>
      </c>
      <c r="AL523" s="28">
        <f>W523-'2020 Metered Customers'!W523</f>
        <v>189.1330510977341</v>
      </c>
      <c r="AM523" s="28">
        <f>X523-'2020 Metered Customers'!X523</f>
        <v>222.20895109773414</v>
      </c>
      <c r="AN523" s="28">
        <f>Y523-'2020 Metered Customers'!Y523</f>
        <v>261.5556510977342</v>
      </c>
      <c r="AO523" s="28">
        <f>Z523-'2020 Metered Customers'!Z523</f>
        <v>161.22285109773406</v>
      </c>
      <c r="AP523" s="28">
        <f>AA523-'2020 Metered Customers'!AA523</f>
        <v>9.392000000000003</v>
      </c>
      <c r="AQ523" s="28">
        <f>AB523-'2020 Metered Customers'!AB523</f>
        <v>7</v>
      </c>
    </row>
    <row r="524" spans="1:43" ht="15.4" x14ac:dyDescent="0.45">
      <c r="A524" s="4">
        <v>1</v>
      </c>
      <c r="B524" s="85">
        <v>7151113</v>
      </c>
      <c r="C524" s="91">
        <v>0</v>
      </c>
      <c r="D524" s="50" t="s">
        <v>32</v>
      </c>
      <c r="E524" s="5" t="s">
        <v>32</v>
      </c>
      <c r="F524" s="5" t="s">
        <v>32</v>
      </c>
      <c r="G524" s="5" t="s">
        <v>32</v>
      </c>
      <c r="H524" s="5">
        <v>15400</v>
      </c>
      <c r="I524" s="5">
        <v>3000</v>
      </c>
      <c r="J524" s="5">
        <v>8850</v>
      </c>
      <c r="K524" s="5">
        <v>11210</v>
      </c>
      <c r="L524" s="52">
        <v>9390</v>
      </c>
      <c r="M524" s="5">
        <v>6160</v>
      </c>
      <c r="N524" s="5">
        <v>1120</v>
      </c>
      <c r="O524" s="7" t="s">
        <v>32</v>
      </c>
      <c r="Q524" s="65">
        <f t="shared" si="108"/>
        <v>45</v>
      </c>
      <c r="R524" s="36">
        <f t="shared" si="109"/>
        <v>45</v>
      </c>
      <c r="S524" s="36">
        <f t="shared" si="110"/>
        <v>45</v>
      </c>
      <c r="T524" s="36">
        <f t="shared" si="111"/>
        <v>45</v>
      </c>
      <c r="U524" s="36">
        <f t="shared" si="119"/>
        <v>114.3</v>
      </c>
      <c r="V524" s="36">
        <f t="shared" si="112"/>
        <v>58.5</v>
      </c>
      <c r="W524" s="36">
        <f t="shared" si="113"/>
        <v>99.295447440482803</v>
      </c>
      <c r="X524" s="36">
        <f t="shared" si="114"/>
        <v>118.78564379360992</v>
      </c>
      <c r="Y524" s="36">
        <f t="shared" si="115"/>
        <v>103.75506863992715</v>
      </c>
      <c r="Z524" s="36">
        <f t="shared" si="116"/>
        <v>77.079927021028581</v>
      </c>
      <c r="AA524" s="36">
        <f t="shared" si="117"/>
        <v>50.04</v>
      </c>
      <c r="AB524" s="66">
        <f t="shared" si="118"/>
        <v>45</v>
      </c>
      <c r="AC524" s="28">
        <f t="shared" si="120"/>
        <v>846.75608689504838</v>
      </c>
      <c r="AF524" s="28">
        <f>Q524-'2020 Metered Customers'!Q524</f>
        <v>7</v>
      </c>
      <c r="AG524" s="28">
        <f>R524-'2020 Metered Customers'!R524</f>
        <v>7</v>
      </c>
      <c r="AH524" s="28">
        <f>S524-'2020 Metered Customers'!S524</f>
        <v>7</v>
      </c>
      <c r="AI524" s="28">
        <f>T524-'2020 Metered Customers'!T524</f>
        <v>7</v>
      </c>
      <c r="AJ524" s="28">
        <f>U524-'2020 Metered Customers'!U524</f>
        <v>42.42</v>
      </c>
      <c r="AK524" s="28">
        <f>V524-'2020 Metered Customers'!V524</f>
        <v>13.899999999999999</v>
      </c>
      <c r="AL524" s="28">
        <f>W524-'2020 Metered Customers'!W524</f>
        <v>40.040447440482801</v>
      </c>
      <c r="AM524" s="28">
        <f>X524-'2020 Metered Customers'!X524</f>
        <v>49.382643793609915</v>
      </c>
      <c r="AN524" s="28">
        <f>Y524-'2020 Metered Customers'!Y524</f>
        <v>42.178068639927147</v>
      </c>
      <c r="AO524" s="28">
        <f>Z524-'2020 Metered Customers'!Z524</f>
        <v>25.527927021028582</v>
      </c>
      <c r="AP524" s="28">
        <f>AA524-'2020 Metered Customers'!AA524</f>
        <v>9.5760000000000005</v>
      </c>
      <c r="AQ524" s="28">
        <f>AB524-'2020 Metered Customers'!AB524</f>
        <v>7</v>
      </c>
    </row>
    <row r="525" spans="1:43" ht="15.4" x14ac:dyDescent="0.45">
      <c r="A525" s="4">
        <v>1</v>
      </c>
      <c r="B525" s="85">
        <v>7151114</v>
      </c>
      <c r="C525" s="91">
        <v>0</v>
      </c>
      <c r="D525" s="50" t="s">
        <v>32</v>
      </c>
      <c r="E525" s="5" t="s">
        <v>32</v>
      </c>
      <c r="F525" s="5" t="s">
        <v>32</v>
      </c>
      <c r="G525" s="5" t="s">
        <v>32</v>
      </c>
      <c r="H525" s="5">
        <v>5700</v>
      </c>
      <c r="I525" s="5">
        <v>2860</v>
      </c>
      <c r="J525" s="5">
        <v>6210</v>
      </c>
      <c r="K525" s="5">
        <v>1090</v>
      </c>
      <c r="L525" s="52">
        <v>3500</v>
      </c>
      <c r="M525" s="5">
        <v>2480</v>
      </c>
      <c r="N525" s="5">
        <v>1570</v>
      </c>
      <c r="O525" s="7" t="s">
        <v>32</v>
      </c>
      <c r="Q525" s="65">
        <f t="shared" si="108"/>
        <v>45</v>
      </c>
      <c r="R525" s="36">
        <f t="shared" si="109"/>
        <v>45</v>
      </c>
      <c r="S525" s="36">
        <f t="shared" si="110"/>
        <v>45</v>
      </c>
      <c r="T525" s="36">
        <f t="shared" si="111"/>
        <v>45</v>
      </c>
      <c r="U525" s="36">
        <f t="shared" si="119"/>
        <v>70.650000000000006</v>
      </c>
      <c r="V525" s="36">
        <f t="shared" si="112"/>
        <v>57.87</v>
      </c>
      <c r="W525" s="36">
        <f t="shared" si="113"/>
        <v>77.492854909866026</v>
      </c>
      <c r="X525" s="36">
        <f t="shared" si="114"/>
        <v>49.905000000000001</v>
      </c>
      <c r="Y525" s="36">
        <f t="shared" si="115"/>
        <v>60.75</v>
      </c>
      <c r="Z525" s="36">
        <f t="shared" si="116"/>
        <v>56.16</v>
      </c>
      <c r="AA525" s="36">
        <f t="shared" si="117"/>
        <v>52.064999999999998</v>
      </c>
      <c r="AB525" s="66">
        <f t="shared" si="118"/>
        <v>45</v>
      </c>
      <c r="AC525" s="28">
        <f t="shared" si="120"/>
        <v>649.89285490986595</v>
      </c>
      <c r="AF525" s="28">
        <f>Q525-'2020 Metered Customers'!Q525</f>
        <v>7</v>
      </c>
      <c r="AG525" s="28">
        <f>R525-'2020 Metered Customers'!R525</f>
        <v>7</v>
      </c>
      <c r="AH525" s="28">
        <f>S525-'2020 Metered Customers'!S525</f>
        <v>7</v>
      </c>
      <c r="AI525" s="28">
        <f>T525-'2020 Metered Customers'!T525</f>
        <v>7</v>
      </c>
      <c r="AJ525" s="28">
        <f>U525-'2020 Metered Customers'!U525</f>
        <v>20.110000000000007</v>
      </c>
      <c r="AK525" s="28">
        <f>V525-'2020 Metered Customers'!V525</f>
        <v>13.577999999999996</v>
      </c>
      <c r="AL525" s="28">
        <f>W525-'2020 Metered Customers'!W525</f>
        <v>25.830854909866027</v>
      </c>
      <c r="AM525" s="28">
        <f>X525-'2020 Metered Customers'!X525</f>
        <v>9.5069999999999979</v>
      </c>
      <c r="AN525" s="28">
        <f>Y525-'2020 Metered Customers'!Y525</f>
        <v>15.049999999999997</v>
      </c>
      <c r="AO525" s="28">
        <f>Z525-'2020 Metered Customers'!Z525</f>
        <v>12.703999999999994</v>
      </c>
      <c r="AP525" s="28">
        <f>AA525-'2020 Metered Customers'!AA525</f>
        <v>10.610999999999997</v>
      </c>
      <c r="AQ525" s="28">
        <f>AB525-'2020 Metered Customers'!AB525</f>
        <v>7</v>
      </c>
    </row>
    <row r="526" spans="1:43" ht="15.4" x14ac:dyDescent="0.45">
      <c r="A526" s="4">
        <v>1</v>
      </c>
      <c r="B526" s="85">
        <v>7151117</v>
      </c>
      <c r="C526" s="91">
        <v>0</v>
      </c>
      <c r="D526" s="50" t="s">
        <v>32</v>
      </c>
      <c r="E526" s="5" t="s">
        <v>32</v>
      </c>
      <c r="F526" s="5" t="s">
        <v>32</v>
      </c>
      <c r="G526" s="5" t="s">
        <v>32</v>
      </c>
      <c r="H526" s="5" t="s">
        <v>32</v>
      </c>
      <c r="I526" s="5" t="s">
        <v>32</v>
      </c>
      <c r="J526" s="5" t="s">
        <v>32</v>
      </c>
      <c r="K526" s="5" t="s">
        <v>32</v>
      </c>
      <c r="L526" s="52" t="s">
        <v>32</v>
      </c>
      <c r="M526" s="5" t="s">
        <v>32</v>
      </c>
      <c r="N526" s="5">
        <v>80</v>
      </c>
      <c r="O526" s="7" t="s">
        <v>32</v>
      </c>
      <c r="Q526" s="65">
        <f t="shared" si="108"/>
        <v>45</v>
      </c>
      <c r="R526" s="36">
        <f t="shared" si="109"/>
        <v>45</v>
      </c>
      <c r="S526" s="36">
        <f t="shared" si="110"/>
        <v>45</v>
      </c>
      <c r="T526" s="36">
        <f t="shared" si="111"/>
        <v>45</v>
      </c>
      <c r="U526" s="36">
        <f t="shared" si="119"/>
        <v>45</v>
      </c>
      <c r="V526" s="36">
        <f t="shared" si="112"/>
        <v>45</v>
      </c>
      <c r="W526" s="36">
        <f t="shared" si="113"/>
        <v>45</v>
      </c>
      <c r="X526" s="36">
        <f t="shared" si="114"/>
        <v>45</v>
      </c>
      <c r="Y526" s="36">
        <f t="shared" si="115"/>
        <v>45</v>
      </c>
      <c r="Z526" s="36">
        <f t="shared" si="116"/>
        <v>45</v>
      </c>
      <c r="AA526" s="36">
        <f t="shared" si="117"/>
        <v>45.36</v>
      </c>
      <c r="AB526" s="66">
        <f t="shared" si="118"/>
        <v>45</v>
      </c>
      <c r="AC526" s="28">
        <f t="shared" si="120"/>
        <v>540.36</v>
      </c>
      <c r="AF526" s="28">
        <f>Q526-'2020 Metered Customers'!Q526</f>
        <v>7</v>
      </c>
      <c r="AG526" s="28">
        <f>R526-'2020 Metered Customers'!R526</f>
        <v>7</v>
      </c>
      <c r="AH526" s="28">
        <f>S526-'2020 Metered Customers'!S526</f>
        <v>7</v>
      </c>
      <c r="AI526" s="28">
        <f>T526-'2020 Metered Customers'!T526</f>
        <v>7</v>
      </c>
      <c r="AJ526" s="28">
        <f>U526-'2020 Metered Customers'!U526</f>
        <v>7</v>
      </c>
      <c r="AK526" s="28">
        <f>V526-'2020 Metered Customers'!V526</f>
        <v>7</v>
      </c>
      <c r="AL526" s="28">
        <f>W526-'2020 Metered Customers'!W526</f>
        <v>7</v>
      </c>
      <c r="AM526" s="28">
        <f>X526-'2020 Metered Customers'!X526</f>
        <v>7</v>
      </c>
      <c r="AN526" s="28">
        <f>Y526-'2020 Metered Customers'!Y526</f>
        <v>7</v>
      </c>
      <c r="AO526" s="28">
        <f>Z526-'2020 Metered Customers'!Z526</f>
        <v>7</v>
      </c>
      <c r="AP526" s="28">
        <f>AA526-'2020 Metered Customers'!AA526</f>
        <v>7.1839999999999975</v>
      </c>
      <c r="AQ526" s="28">
        <f>AB526-'2020 Metered Customers'!AB526</f>
        <v>7</v>
      </c>
    </row>
    <row r="527" spans="1:43" ht="15.4" x14ac:dyDescent="0.45">
      <c r="A527" s="4">
        <v>1</v>
      </c>
      <c r="B527" s="85">
        <v>7151118</v>
      </c>
      <c r="C527" s="91">
        <v>0</v>
      </c>
      <c r="D527" s="50" t="s">
        <v>32</v>
      </c>
      <c r="E527" s="5" t="s">
        <v>32</v>
      </c>
      <c r="F527" s="5" t="s">
        <v>32</v>
      </c>
      <c r="G527" s="5" t="s">
        <v>32</v>
      </c>
      <c r="H527" s="5">
        <v>1070</v>
      </c>
      <c r="I527" s="5">
        <v>2060</v>
      </c>
      <c r="J527" s="5" t="s">
        <v>32</v>
      </c>
      <c r="K527" s="5">
        <v>3110</v>
      </c>
      <c r="L527" s="52">
        <v>5130</v>
      </c>
      <c r="M527" s="5">
        <v>1320</v>
      </c>
      <c r="N527" s="5">
        <v>750</v>
      </c>
      <c r="O527" s="7" t="s">
        <v>32</v>
      </c>
      <c r="Q527" s="65">
        <f t="shared" si="108"/>
        <v>45</v>
      </c>
      <c r="R527" s="36">
        <f t="shared" si="109"/>
        <v>45</v>
      </c>
      <c r="S527" s="36">
        <f t="shared" si="110"/>
        <v>45</v>
      </c>
      <c r="T527" s="36">
        <f t="shared" si="111"/>
        <v>45</v>
      </c>
      <c r="U527" s="36">
        <f t="shared" si="119"/>
        <v>49.814999999999998</v>
      </c>
      <c r="V527" s="36">
        <f t="shared" si="112"/>
        <v>54.269999999999996</v>
      </c>
      <c r="W527" s="36">
        <f t="shared" si="113"/>
        <v>45</v>
      </c>
      <c r="X527" s="36">
        <f t="shared" si="114"/>
        <v>58.994999999999997</v>
      </c>
      <c r="Y527" s="36">
        <f t="shared" si="115"/>
        <v>68.573612510977341</v>
      </c>
      <c r="Z527" s="36">
        <f t="shared" si="116"/>
        <v>50.94</v>
      </c>
      <c r="AA527" s="36">
        <f t="shared" si="117"/>
        <v>48.375</v>
      </c>
      <c r="AB527" s="66">
        <f t="shared" si="118"/>
        <v>45</v>
      </c>
      <c r="AC527" s="28">
        <f t="shared" si="120"/>
        <v>600.96861251097732</v>
      </c>
      <c r="AF527" s="28">
        <f>Q527-'2020 Metered Customers'!Q527</f>
        <v>7</v>
      </c>
      <c r="AG527" s="28">
        <f>R527-'2020 Metered Customers'!R527</f>
        <v>7</v>
      </c>
      <c r="AH527" s="28">
        <f>S527-'2020 Metered Customers'!S527</f>
        <v>7</v>
      </c>
      <c r="AI527" s="28">
        <f>T527-'2020 Metered Customers'!T527</f>
        <v>7</v>
      </c>
      <c r="AJ527" s="28">
        <f>U527-'2020 Metered Customers'!U527</f>
        <v>9.4609999999999985</v>
      </c>
      <c r="AK527" s="28">
        <f>V527-'2020 Metered Customers'!V527</f>
        <v>11.737999999999992</v>
      </c>
      <c r="AL527" s="28">
        <f>W527-'2020 Metered Customers'!W527</f>
        <v>7</v>
      </c>
      <c r="AM527" s="28">
        <f>X527-'2020 Metered Customers'!X527</f>
        <v>14.152999999999999</v>
      </c>
      <c r="AN527" s="28">
        <f>Y527-'2020 Metered Customers'!Y527</f>
        <v>19.28761251097734</v>
      </c>
      <c r="AO527" s="28">
        <f>Z527-'2020 Metered Customers'!Z527</f>
        <v>10.035999999999994</v>
      </c>
      <c r="AP527" s="28">
        <f>AA527-'2020 Metered Customers'!AA527</f>
        <v>8.7250000000000014</v>
      </c>
      <c r="AQ527" s="28">
        <f>AB527-'2020 Metered Customers'!AB527</f>
        <v>7</v>
      </c>
    </row>
    <row r="528" spans="1:43" ht="15.4" x14ac:dyDescent="0.45">
      <c r="A528" s="4">
        <v>1</v>
      </c>
      <c r="B528" s="85">
        <v>7151119</v>
      </c>
      <c r="C528" s="91">
        <v>0</v>
      </c>
      <c r="D528" s="50" t="s">
        <v>32</v>
      </c>
      <c r="E528" s="5" t="s">
        <v>32</v>
      </c>
      <c r="F528" s="5" t="s">
        <v>32</v>
      </c>
      <c r="G528" s="5" t="s">
        <v>32</v>
      </c>
      <c r="H528" s="5" t="s">
        <v>32</v>
      </c>
      <c r="I528" s="5" t="s">
        <v>32</v>
      </c>
      <c r="J528" s="5" t="s">
        <v>32</v>
      </c>
      <c r="K528" s="5" t="s">
        <v>32</v>
      </c>
      <c r="L528" s="52" t="s">
        <v>32</v>
      </c>
      <c r="M528" s="5" t="s">
        <v>32</v>
      </c>
      <c r="N528" s="5">
        <v>60</v>
      </c>
      <c r="O528" s="7" t="s">
        <v>32</v>
      </c>
      <c r="Q528" s="65">
        <f t="shared" si="108"/>
        <v>45</v>
      </c>
      <c r="R528" s="36">
        <f t="shared" si="109"/>
        <v>45</v>
      </c>
      <c r="S528" s="36">
        <f t="shared" si="110"/>
        <v>45</v>
      </c>
      <c r="T528" s="36">
        <f t="shared" si="111"/>
        <v>45</v>
      </c>
      <c r="U528" s="36">
        <f t="shared" si="119"/>
        <v>45</v>
      </c>
      <c r="V528" s="36">
        <f t="shared" si="112"/>
        <v>45</v>
      </c>
      <c r="W528" s="36">
        <f t="shared" si="113"/>
        <v>45</v>
      </c>
      <c r="X528" s="36">
        <f t="shared" si="114"/>
        <v>45</v>
      </c>
      <c r="Y528" s="36">
        <f t="shared" si="115"/>
        <v>45</v>
      </c>
      <c r="Z528" s="36">
        <f t="shared" si="116"/>
        <v>45</v>
      </c>
      <c r="AA528" s="36">
        <f t="shared" si="117"/>
        <v>45.27</v>
      </c>
      <c r="AB528" s="66">
        <f t="shared" si="118"/>
        <v>45</v>
      </c>
      <c r="AC528" s="28">
        <f t="shared" si="120"/>
        <v>540.27</v>
      </c>
      <c r="AF528" s="28">
        <f>Q528-'2020 Metered Customers'!Q528</f>
        <v>7</v>
      </c>
      <c r="AG528" s="28">
        <f>R528-'2020 Metered Customers'!R528</f>
        <v>7</v>
      </c>
      <c r="AH528" s="28">
        <f>S528-'2020 Metered Customers'!S528</f>
        <v>7</v>
      </c>
      <c r="AI528" s="28">
        <f>T528-'2020 Metered Customers'!T528</f>
        <v>7</v>
      </c>
      <c r="AJ528" s="28">
        <f>U528-'2020 Metered Customers'!U528</f>
        <v>7</v>
      </c>
      <c r="AK528" s="28">
        <f>V528-'2020 Metered Customers'!V528</f>
        <v>7</v>
      </c>
      <c r="AL528" s="28">
        <f>W528-'2020 Metered Customers'!W528</f>
        <v>7</v>
      </c>
      <c r="AM528" s="28">
        <f>X528-'2020 Metered Customers'!X528</f>
        <v>7</v>
      </c>
      <c r="AN528" s="28">
        <f>Y528-'2020 Metered Customers'!Y528</f>
        <v>7</v>
      </c>
      <c r="AO528" s="28">
        <f>Z528-'2020 Metered Customers'!Z528</f>
        <v>7</v>
      </c>
      <c r="AP528" s="28">
        <f>AA528-'2020 Metered Customers'!AA528</f>
        <v>7.1380000000000052</v>
      </c>
      <c r="AQ528" s="28">
        <f>AB528-'2020 Metered Customers'!AB528</f>
        <v>7</v>
      </c>
    </row>
    <row r="529" spans="1:43" ht="15.4" x14ac:dyDescent="0.45">
      <c r="A529" s="4">
        <v>1</v>
      </c>
      <c r="B529" s="85">
        <v>7151120</v>
      </c>
      <c r="C529" s="91">
        <v>0</v>
      </c>
      <c r="D529" s="50" t="s">
        <v>32</v>
      </c>
      <c r="E529" s="5" t="s">
        <v>32</v>
      </c>
      <c r="F529" s="5" t="s">
        <v>32</v>
      </c>
      <c r="G529" s="5" t="s">
        <v>32</v>
      </c>
      <c r="H529" s="5">
        <v>5900</v>
      </c>
      <c r="I529" s="5">
        <v>750</v>
      </c>
      <c r="J529" s="5">
        <v>2470</v>
      </c>
      <c r="K529" s="5">
        <v>2880</v>
      </c>
      <c r="L529" s="52">
        <v>4380</v>
      </c>
      <c r="M529" s="5">
        <v>10040</v>
      </c>
      <c r="N529" s="5">
        <v>2830</v>
      </c>
      <c r="O529" s="7" t="s">
        <v>32</v>
      </c>
      <c r="Q529" s="65">
        <f t="shared" si="108"/>
        <v>45</v>
      </c>
      <c r="R529" s="36">
        <f t="shared" si="109"/>
        <v>45</v>
      </c>
      <c r="S529" s="36">
        <f t="shared" si="110"/>
        <v>45</v>
      </c>
      <c r="T529" s="36">
        <f t="shared" si="111"/>
        <v>45</v>
      </c>
      <c r="U529" s="36">
        <f t="shared" si="119"/>
        <v>71.55</v>
      </c>
      <c r="V529" s="36">
        <f t="shared" si="112"/>
        <v>48.375</v>
      </c>
      <c r="W529" s="36">
        <f t="shared" si="113"/>
        <v>56.115000000000002</v>
      </c>
      <c r="X529" s="36">
        <f t="shared" si="114"/>
        <v>57.96</v>
      </c>
      <c r="Y529" s="36">
        <f t="shared" si="115"/>
        <v>64.710000000000008</v>
      </c>
      <c r="Z529" s="36">
        <f t="shared" si="116"/>
        <v>109.12313119481385</v>
      </c>
      <c r="AA529" s="36">
        <f t="shared" si="117"/>
        <v>57.734999999999999</v>
      </c>
      <c r="AB529" s="66">
        <f t="shared" si="118"/>
        <v>45</v>
      </c>
      <c r="AC529" s="28">
        <f t="shared" si="120"/>
        <v>690.56813119481387</v>
      </c>
      <c r="AF529" s="28">
        <f>Q529-'2020 Metered Customers'!Q529</f>
        <v>7</v>
      </c>
      <c r="AG529" s="28">
        <f>R529-'2020 Metered Customers'!R529</f>
        <v>7</v>
      </c>
      <c r="AH529" s="28">
        <f>S529-'2020 Metered Customers'!S529</f>
        <v>7</v>
      </c>
      <c r="AI529" s="28">
        <f>T529-'2020 Metered Customers'!T529</f>
        <v>7</v>
      </c>
      <c r="AJ529" s="28">
        <f>U529-'2020 Metered Customers'!U529</f>
        <v>20.569999999999993</v>
      </c>
      <c r="AK529" s="28">
        <f>V529-'2020 Metered Customers'!V529</f>
        <v>8.7250000000000014</v>
      </c>
      <c r="AL529" s="28">
        <f>W529-'2020 Metered Customers'!W529</f>
        <v>12.681000000000004</v>
      </c>
      <c r="AM529" s="28">
        <f>X529-'2020 Metered Customers'!X529</f>
        <v>13.624000000000002</v>
      </c>
      <c r="AN529" s="28">
        <f>Y529-'2020 Metered Customers'!Y529</f>
        <v>17.074000000000005</v>
      </c>
      <c r="AO529" s="28">
        <f>Z529-'2020 Metered Customers'!Z529</f>
        <v>44.751131194813851</v>
      </c>
      <c r="AP529" s="28">
        <f>AA529-'2020 Metered Customers'!AA529</f>
        <v>13.509</v>
      </c>
      <c r="AQ529" s="28">
        <f>AB529-'2020 Metered Customers'!AB529</f>
        <v>7</v>
      </c>
    </row>
    <row r="530" spans="1:43" ht="15.4" x14ac:dyDescent="0.45">
      <c r="A530" s="4">
        <v>1</v>
      </c>
      <c r="B530" s="85">
        <v>7151121</v>
      </c>
      <c r="C530" s="91">
        <v>0</v>
      </c>
      <c r="D530" s="50" t="s">
        <v>32</v>
      </c>
      <c r="E530" s="5" t="s">
        <v>32</v>
      </c>
      <c r="F530" s="5" t="s">
        <v>32</v>
      </c>
      <c r="G530" s="5" t="s">
        <v>32</v>
      </c>
      <c r="H530" s="5">
        <v>27970</v>
      </c>
      <c r="I530" s="5">
        <v>30320</v>
      </c>
      <c r="J530" s="5">
        <v>27450</v>
      </c>
      <c r="K530" s="5">
        <v>27690</v>
      </c>
      <c r="L530" s="52">
        <v>31460</v>
      </c>
      <c r="M530" s="5">
        <v>31400</v>
      </c>
      <c r="N530" s="5">
        <v>11410</v>
      </c>
      <c r="O530" s="7" t="s">
        <v>32</v>
      </c>
      <c r="Q530" s="65">
        <f t="shared" si="108"/>
        <v>45</v>
      </c>
      <c r="R530" s="36">
        <f t="shared" si="109"/>
        <v>45</v>
      </c>
      <c r="S530" s="36">
        <f t="shared" si="110"/>
        <v>45</v>
      </c>
      <c r="T530" s="36">
        <f t="shared" si="111"/>
        <v>45</v>
      </c>
      <c r="U530" s="36">
        <f t="shared" si="119"/>
        <v>182.02791659694387</v>
      </c>
      <c r="V530" s="36">
        <f t="shared" si="112"/>
        <v>298.0612510977341</v>
      </c>
      <c r="W530" s="36">
        <f t="shared" si="113"/>
        <v>269.36125109773411</v>
      </c>
      <c r="X530" s="36">
        <f t="shared" si="114"/>
        <v>271.76125109773409</v>
      </c>
      <c r="Y530" s="36">
        <f t="shared" si="115"/>
        <v>309.46125109773413</v>
      </c>
      <c r="Z530" s="36">
        <f t="shared" si="116"/>
        <v>308.86125109773411</v>
      </c>
      <c r="AA530" s="36">
        <f t="shared" si="117"/>
        <v>120.43735534895967</v>
      </c>
      <c r="AB530" s="66">
        <f t="shared" si="118"/>
        <v>45</v>
      </c>
      <c r="AC530" s="28">
        <f t="shared" si="120"/>
        <v>1984.9715274345742</v>
      </c>
      <c r="AF530" s="28">
        <f>Q530-'2020 Metered Customers'!Q530</f>
        <v>7</v>
      </c>
      <c r="AG530" s="28">
        <f>R530-'2020 Metered Customers'!R530</f>
        <v>7</v>
      </c>
      <c r="AH530" s="28">
        <f>S530-'2020 Metered Customers'!S530</f>
        <v>7</v>
      </c>
      <c r="AI530" s="28">
        <f>T530-'2020 Metered Customers'!T530</f>
        <v>7</v>
      </c>
      <c r="AJ530" s="28">
        <f>U530-'2020 Metered Customers'!U530</f>
        <v>82.493916596943876</v>
      </c>
      <c r="AK530" s="28">
        <f>V530-'2020 Metered Customers'!V530</f>
        <v>139.22365109773412</v>
      </c>
      <c r="AL530" s="28">
        <f>W530-'2020 Metered Customers'!W530</f>
        <v>130.12625109773413</v>
      </c>
      <c r="AM530" s="28">
        <f>X530-'2020 Metered Customers'!X530</f>
        <v>131.49425109773409</v>
      </c>
      <c r="AN530" s="28">
        <f>Y530-'2020 Metered Customers'!Y530</f>
        <v>142.15345109773415</v>
      </c>
      <c r="AO530" s="28">
        <f>Z530-'2020 Metered Customers'!Z530</f>
        <v>141.99925109773412</v>
      </c>
      <c r="AP530" s="28">
        <f>AA530-'2020 Metered Customers'!AA530</f>
        <v>50.174355348959665</v>
      </c>
      <c r="AQ530" s="28">
        <f>AB530-'2020 Metered Customers'!AB530</f>
        <v>7</v>
      </c>
    </row>
    <row r="531" spans="1:43" ht="15.4" x14ac:dyDescent="0.45">
      <c r="A531" s="4">
        <v>1</v>
      </c>
      <c r="B531" s="85">
        <v>7151122</v>
      </c>
      <c r="C531" s="91">
        <v>0</v>
      </c>
      <c r="D531" s="50" t="s">
        <v>32</v>
      </c>
      <c r="E531" s="5" t="s">
        <v>32</v>
      </c>
      <c r="F531" s="5" t="s">
        <v>32</v>
      </c>
      <c r="G531" s="5" t="s">
        <v>32</v>
      </c>
      <c r="H531" s="5" t="s">
        <v>32</v>
      </c>
      <c r="I531" s="5" t="s">
        <v>32</v>
      </c>
      <c r="J531" s="5">
        <v>50</v>
      </c>
      <c r="K531" s="5" t="s">
        <v>32</v>
      </c>
      <c r="L531" s="52" t="s">
        <v>32</v>
      </c>
      <c r="M531" s="5" t="s">
        <v>32</v>
      </c>
      <c r="N531" s="5" t="s">
        <v>32</v>
      </c>
      <c r="O531" s="7" t="s">
        <v>32</v>
      </c>
      <c r="Q531" s="65">
        <f t="shared" si="108"/>
        <v>45</v>
      </c>
      <c r="R531" s="36">
        <f t="shared" si="109"/>
        <v>45</v>
      </c>
      <c r="S531" s="36">
        <f t="shared" si="110"/>
        <v>45</v>
      </c>
      <c r="T531" s="36">
        <f t="shared" si="111"/>
        <v>45</v>
      </c>
      <c r="U531" s="36">
        <f t="shared" si="119"/>
        <v>45</v>
      </c>
      <c r="V531" s="36">
        <f t="shared" si="112"/>
        <v>45</v>
      </c>
      <c r="W531" s="36">
        <f t="shared" si="113"/>
        <v>45.225000000000001</v>
      </c>
      <c r="X531" s="36">
        <f t="shared" si="114"/>
        <v>45</v>
      </c>
      <c r="Y531" s="36">
        <f t="shared" si="115"/>
        <v>45</v>
      </c>
      <c r="Z531" s="36">
        <f t="shared" si="116"/>
        <v>45</v>
      </c>
      <c r="AA531" s="36">
        <f t="shared" si="117"/>
        <v>45</v>
      </c>
      <c r="AB531" s="66">
        <f t="shared" si="118"/>
        <v>45</v>
      </c>
      <c r="AC531" s="28">
        <f t="shared" si="120"/>
        <v>540.22500000000002</v>
      </c>
      <c r="AF531" s="28">
        <f>Q531-'2020 Metered Customers'!Q531</f>
        <v>7</v>
      </c>
      <c r="AG531" s="28">
        <f>R531-'2020 Metered Customers'!R531</f>
        <v>7</v>
      </c>
      <c r="AH531" s="28">
        <f>S531-'2020 Metered Customers'!S531</f>
        <v>7</v>
      </c>
      <c r="AI531" s="28">
        <f>T531-'2020 Metered Customers'!T531</f>
        <v>7</v>
      </c>
      <c r="AJ531" s="28">
        <f>U531-'2020 Metered Customers'!U531</f>
        <v>7</v>
      </c>
      <c r="AK531" s="28">
        <f>V531-'2020 Metered Customers'!V531</f>
        <v>7</v>
      </c>
      <c r="AL531" s="28">
        <f>W531-'2020 Metered Customers'!W531</f>
        <v>7.115000000000002</v>
      </c>
      <c r="AM531" s="28">
        <f>X531-'2020 Metered Customers'!X531</f>
        <v>7</v>
      </c>
      <c r="AN531" s="28">
        <f>Y531-'2020 Metered Customers'!Y531</f>
        <v>7</v>
      </c>
      <c r="AO531" s="28">
        <f>Z531-'2020 Metered Customers'!Z531</f>
        <v>7</v>
      </c>
      <c r="AP531" s="28">
        <f>AA531-'2020 Metered Customers'!AA531</f>
        <v>7</v>
      </c>
      <c r="AQ531" s="28">
        <f>AB531-'2020 Metered Customers'!AB531</f>
        <v>7</v>
      </c>
    </row>
    <row r="532" spans="1:43" ht="15.4" x14ac:dyDescent="0.45">
      <c r="A532" s="4">
        <v>1</v>
      </c>
      <c r="B532" s="85">
        <v>7151123</v>
      </c>
      <c r="C532" s="91">
        <v>0</v>
      </c>
      <c r="D532" s="50" t="s">
        <v>32</v>
      </c>
      <c r="E532" s="5" t="s">
        <v>32</v>
      </c>
      <c r="F532" s="5" t="s">
        <v>32</v>
      </c>
      <c r="G532" s="5" t="s">
        <v>32</v>
      </c>
      <c r="H532" s="5">
        <v>10830</v>
      </c>
      <c r="I532" s="5">
        <v>7680</v>
      </c>
      <c r="J532" s="5">
        <v>5170</v>
      </c>
      <c r="K532" s="5">
        <v>5400</v>
      </c>
      <c r="L532" s="52">
        <v>8440</v>
      </c>
      <c r="M532" s="5">
        <v>11320</v>
      </c>
      <c r="N532" s="5" t="s">
        <v>32</v>
      </c>
      <c r="O532" s="7" t="s">
        <v>32</v>
      </c>
      <c r="Q532" s="65">
        <f t="shared" si="108"/>
        <v>45</v>
      </c>
      <c r="R532" s="36">
        <f t="shared" si="109"/>
        <v>45</v>
      </c>
      <c r="S532" s="36">
        <f t="shared" si="110"/>
        <v>45</v>
      </c>
      <c r="T532" s="36">
        <f t="shared" si="111"/>
        <v>45</v>
      </c>
      <c r="U532" s="36">
        <f t="shared" si="119"/>
        <v>93.734999999999999</v>
      </c>
      <c r="V532" s="36">
        <f t="shared" si="112"/>
        <v>89.632934841686733</v>
      </c>
      <c r="W532" s="36">
        <f t="shared" si="113"/>
        <v>68.903954822047297</v>
      </c>
      <c r="X532" s="36">
        <f t="shared" si="114"/>
        <v>70.803423110699512</v>
      </c>
      <c r="Y532" s="36">
        <f t="shared" si="115"/>
        <v>95.909438752015802</v>
      </c>
      <c r="Z532" s="36">
        <f t="shared" si="116"/>
        <v>119.69408514905228</v>
      </c>
      <c r="AA532" s="36">
        <f t="shared" si="117"/>
        <v>45</v>
      </c>
      <c r="AB532" s="66">
        <f t="shared" si="118"/>
        <v>45</v>
      </c>
      <c r="AC532" s="28">
        <f t="shared" si="120"/>
        <v>808.67883667550166</v>
      </c>
      <c r="AF532" s="28">
        <f>Q532-'2020 Metered Customers'!Q532</f>
        <v>7</v>
      </c>
      <c r="AG532" s="28">
        <f>R532-'2020 Metered Customers'!R532</f>
        <v>7</v>
      </c>
      <c r="AH532" s="28">
        <f>S532-'2020 Metered Customers'!S532</f>
        <v>7</v>
      </c>
      <c r="AI532" s="28">
        <f>T532-'2020 Metered Customers'!T532</f>
        <v>7</v>
      </c>
      <c r="AJ532" s="28">
        <f>U532-'2020 Metered Customers'!U532</f>
        <v>31.908999999999999</v>
      </c>
      <c r="AK532" s="28">
        <f>V532-'2020 Metered Customers'!V532</f>
        <v>34.736934841686733</v>
      </c>
      <c r="AL532" s="28">
        <f>W532-'2020 Metered Customers'!W532</f>
        <v>19.529954822047294</v>
      </c>
      <c r="AM532" s="28">
        <f>X532-'2020 Metered Customers'!X532</f>
        <v>20.92342311069951</v>
      </c>
      <c r="AN532" s="28">
        <f>Y532-'2020 Metered Customers'!Y532</f>
        <v>38.417438752015798</v>
      </c>
      <c r="AO532" s="28">
        <f>Z532-'2020 Metered Customers'!Z532</f>
        <v>49.81808514905228</v>
      </c>
      <c r="AP532" s="28">
        <f>AA532-'2020 Metered Customers'!AA532</f>
        <v>7</v>
      </c>
      <c r="AQ532" s="28">
        <f>AB532-'2020 Metered Customers'!AB532</f>
        <v>7</v>
      </c>
    </row>
    <row r="533" spans="1:43" ht="15.4" x14ac:dyDescent="0.45">
      <c r="A533" s="4">
        <v>1</v>
      </c>
      <c r="B533" s="85">
        <v>7151124</v>
      </c>
      <c r="C533" s="91">
        <v>0</v>
      </c>
      <c r="D533" s="50" t="s">
        <v>32</v>
      </c>
      <c r="E533" s="5" t="s">
        <v>32</v>
      </c>
      <c r="F533" s="5" t="s">
        <v>32</v>
      </c>
      <c r="G533" s="5" t="s">
        <v>32</v>
      </c>
      <c r="H533" s="5">
        <v>13080</v>
      </c>
      <c r="I533" s="5">
        <v>6150</v>
      </c>
      <c r="J533" s="5">
        <v>11370</v>
      </c>
      <c r="K533" s="5">
        <v>8450</v>
      </c>
      <c r="L533" s="52">
        <v>9830</v>
      </c>
      <c r="M533" s="5">
        <v>7550</v>
      </c>
      <c r="N533" s="5">
        <v>5890</v>
      </c>
      <c r="O533" s="7" t="s">
        <v>32</v>
      </c>
      <c r="Q533" s="65">
        <f t="shared" si="108"/>
        <v>45</v>
      </c>
      <c r="R533" s="36">
        <f t="shared" si="109"/>
        <v>45</v>
      </c>
      <c r="S533" s="36">
        <f t="shared" si="110"/>
        <v>45</v>
      </c>
      <c r="T533" s="36">
        <f t="shared" si="111"/>
        <v>45</v>
      </c>
      <c r="U533" s="36">
        <f t="shared" si="119"/>
        <v>103.86</v>
      </c>
      <c r="V533" s="36">
        <f t="shared" si="112"/>
        <v>76.997341443261092</v>
      </c>
      <c r="W533" s="36">
        <f t="shared" si="113"/>
        <v>120.10701303788971</v>
      </c>
      <c r="X533" s="36">
        <f t="shared" si="114"/>
        <v>95.992024329783291</v>
      </c>
      <c r="Y533" s="36">
        <f t="shared" si="115"/>
        <v>107.3888340616966</v>
      </c>
      <c r="Z533" s="36">
        <f t="shared" si="116"/>
        <v>88.559322330709392</v>
      </c>
      <c r="AA533" s="36">
        <f t="shared" si="117"/>
        <v>74.85011642130641</v>
      </c>
      <c r="AB533" s="66">
        <f t="shared" si="118"/>
        <v>45</v>
      </c>
      <c r="AC533" s="28">
        <f t="shared" si="120"/>
        <v>892.7546516246465</v>
      </c>
      <c r="AF533" s="28">
        <f>Q533-'2020 Metered Customers'!Q533</f>
        <v>7</v>
      </c>
      <c r="AG533" s="28">
        <f>R533-'2020 Metered Customers'!R533</f>
        <v>7</v>
      </c>
      <c r="AH533" s="28">
        <f>S533-'2020 Metered Customers'!S533</f>
        <v>7</v>
      </c>
      <c r="AI533" s="28">
        <f>T533-'2020 Metered Customers'!T533</f>
        <v>7</v>
      </c>
      <c r="AJ533" s="28">
        <f>U533-'2020 Metered Customers'!U533</f>
        <v>37.083999999999989</v>
      </c>
      <c r="AK533" s="28">
        <f>V533-'2020 Metered Customers'!V533</f>
        <v>25.467341443261091</v>
      </c>
      <c r="AL533" s="28">
        <f>W533-'2020 Metered Customers'!W533</f>
        <v>50.016013037889707</v>
      </c>
      <c r="AM533" s="28">
        <f>X533-'2020 Metered Customers'!X533</f>
        <v>38.457024329783287</v>
      </c>
      <c r="AN533" s="28">
        <f>Y533-'2020 Metered Customers'!Y533</f>
        <v>43.919834061696598</v>
      </c>
      <c r="AO533" s="28">
        <f>Z533-'2020 Metered Customers'!Z533</f>
        <v>33.949322330709393</v>
      </c>
      <c r="AP533" s="28">
        <f>AA533-'2020 Metered Customers'!AA533</f>
        <v>23.892116421306412</v>
      </c>
      <c r="AQ533" s="28">
        <f>AB533-'2020 Metered Customers'!AB533</f>
        <v>7</v>
      </c>
    </row>
    <row r="534" spans="1:43" ht="15.4" x14ac:dyDescent="0.45">
      <c r="A534" s="4">
        <v>1</v>
      </c>
      <c r="B534" s="85">
        <v>7151125</v>
      </c>
      <c r="C534" s="91">
        <v>0</v>
      </c>
      <c r="D534" s="50" t="s">
        <v>32</v>
      </c>
      <c r="E534" s="5" t="s">
        <v>32</v>
      </c>
      <c r="F534" s="5" t="s">
        <v>32</v>
      </c>
      <c r="G534" s="5" t="s">
        <v>32</v>
      </c>
      <c r="H534" s="5">
        <v>15130</v>
      </c>
      <c r="I534" s="5">
        <v>3830</v>
      </c>
      <c r="J534" s="5">
        <v>3180</v>
      </c>
      <c r="K534" s="5">
        <v>2590</v>
      </c>
      <c r="L534" s="52">
        <v>8900</v>
      </c>
      <c r="M534" s="5">
        <v>6090</v>
      </c>
      <c r="N534" s="5">
        <v>4390</v>
      </c>
      <c r="O534" s="7" t="s">
        <v>32</v>
      </c>
      <c r="Q534" s="65">
        <f t="shared" si="108"/>
        <v>45</v>
      </c>
      <c r="R534" s="36">
        <f t="shared" si="109"/>
        <v>45</v>
      </c>
      <c r="S534" s="36">
        <f t="shared" si="110"/>
        <v>45</v>
      </c>
      <c r="T534" s="36">
        <f t="shared" si="111"/>
        <v>45</v>
      </c>
      <c r="U534" s="36">
        <f t="shared" si="119"/>
        <v>113.08500000000001</v>
      </c>
      <c r="V534" s="36">
        <f t="shared" si="112"/>
        <v>62.234999999999999</v>
      </c>
      <c r="W534" s="36">
        <f t="shared" si="113"/>
        <v>59.31</v>
      </c>
      <c r="X534" s="36">
        <f t="shared" si="114"/>
        <v>56.655000000000001</v>
      </c>
      <c r="Y534" s="36">
        <f t="shared" si="115"/>
        <v>99.708375329320234</v>
      </c>
      <c r="Z534" s="36">
        <f t="shared" si="116"/>
        <v>76.501827976656173</v>
      </c>
      <c r="AA534" s="36">
        <f t="shared" si="117"/>
        <v>64.754999999999995</v>
      </c>
      <c r="AB534" s="66">
        <f t="shared" si="118"/>
        <v>45</v>
      </c>
      <c r="AC534" s="28">
        <f t="shared" si="120"/>
        <v>757.25020330597647</v>
      </c>
      <c r="AF534" s="28">
        <f>Q534-'2020 Metered Customers'!Q534</f>
        <v>7</v>
      </c>
      <c r="AG534" s="28">
        <f>R534-'2020 Metered Customers'!R534</f>
        <v>7</v>
      </c>
      <c r="AH534" s="28">
        <f>S534-'2020 Metered Customers'!S534</f>
        <v>7</v>
      </c>
      <c r="AI534" s="28">
        <f>T534-'2020 Metered Customers'!T534</f>
        <v>7</v>
      </c>
      <c r="AJ534" s="28">
        <f>U534-'2020 Metered Customers'!U534</f>
        <v>41.799000000000007</v>
      </c>
      <c r="AK534" s="28">
        <f>V534-'2020 Metered Customers'!V534</f>
        <v>15.808999999999997</v>
      </c>
      <c r="AL534" s="28">
        <f>W534-'2020 Metered Customers'!W534</f>
        <v>14.314</v>
      </c>
      <c r="AM534" s="28">
        <f>X534-'2020 Metered Customers'!X534</f>
        <v>12.957000000000001</v>
      </c>
      <c r="AN534" s="28">
        <f>Y534-'2020 Metered Customers'!Y534</f>
        <v>40.238375329320235</v>
      </c>
      <c r="AO534" s="28">
        <f>Z534-'2020 Metered Customers'!Z534</f>
        <v>25.10382797665617</v>
      </c>
      <c r="AP534" s="28">
        <f>AA534-'2020 Metered Customers'!AA534</f>
        <v>17.096999999999994</v>
      </c>
      <c r="AQ534" s="28">
        <f>AB534-'2020 Metered Customers'!AB534</f>
        <v>7</v>
      </c>
    </row>
    <row r="535" spans="1:43" ht="15.4" x14ac:dyDescent="0.45">
      <c r="A535" s="4">
        <v>1</v>
      </c>
      <c r="B535" s="85">
        <v>7151126</v>
      </c>
      <c r="C535" s="91">
        <v>0</v>
      </c>
      <c r="D535" s="50" t="s">
        <v>32</v>
      </c>
      <c r="E535" s="5" t="s">
        <v>32</v>
      </c>
      <c r="F535" s="5" t="s">
        <v>32</v>
      </c>
      <c r="G535" s="5" t="s">
        <v>32</v>
      </c>
      <c r="H535" s="5">
        <v>10550</v>
      </c>
      <c r="I535" s="5">
        <v>2260</v>
      </c>
      <c r="J535" s="5">
        <v>1190</v>
      </c>
      <c r="K535" s="5">
        <v>7960</v>
      </c>
      <c r="L535" s="52">
        <v>40730</v>
      </c>
      <c r="M535" s="5">
        <v>53360</v>
      </c>
      <c r="N535" s="5" t="s">
        <v>32</v>
      </c>
      <c r="O535" s="7" t="s">
        <v>32</v>
      </c>
      <c r="Q535" s="65">
        <f t="shared" si="108"/>
        <v>45</v>
      </c>
      <c r="R535" s="36">
        <f t="shared" si="109"/>
        <v>45</v>
      </c>
      <c r="S535" s="36">
        <f t="shared" si="110"/>
        <v>45</v>
      </c>
      <c r="T535" s="36">
        <f t="shared" si="111"/>
        <v>45</v>
      </c>
      <c r="U535" s="36">
        <f t="shared" si="119"/>
        <v>92.474999999999994</v>
      </c>
      <c r="V535" s="36">
        <f t="shared" si="112"/>
        <v>55.17</v>
      </c>
      <c r="W535" s="36">
        <f t="shared" si="113"/>
        <v>50.354999999999997</v>
      </c>
      <c r="X535" s="36">
        <f t="shared" si="114"/>
        <v>91.945331019176393</v>
      </c>
      <c r="Y535" s="36">
        <f t="shared" si="115"/>
        <v>402.16125109773412</v>
      </c>
      <c r="Z535" s="36">
        <f t="shared" si="116"/>
        <v>528.46125109773413</v>
      </c>
      <c r="AA535" s="36">
        <f t="shared" si="117"/>
        <v>45</v>
      </c>
      <c r="AB535" s="66">
        <f t="shared" si="118"/>
        <v>45</v>
      </c>
      <c r="AC535" s="28">
        <f t="shared" si="120"/>
        <v>1490.5678332146449</v>
      </c>
      <c r="AF535" s="28">
        <f>Q535-'2020 Metered Customers'!Q535</f>
        <v>7</v>
      </c>
      <c r="AG535" s="28">
        <f>R535-'2020 Metered Customers'!R535</f>
        <v>7</v>
      </c>
      <c r="AH535" s="28">
        <f>S535-'2020 Metered Customers'!S535</f>
        <v>7</v>
      </c>
      <c r="AI535" s="28">
        <f>T535-'2020 Metered Customers'!T535</f>
        <v>7</v>
      </c>
      <c r="AJ535" s="28">
        <f>U535-'2020 Metered Customers'!U535</f>
        <v>31.264999999999986</v>
      </c>
      <c r="AK535" s="28">
        <f>V535-'2020 Metered Customers'!V535</f>
        <v>12.198</v>
      </c>
      <c r="AL535" s="28">
        <f>W535-'2020 Metered Customers'!W535</f>
        <v>9.7369999999999948</v>
      </c>
      <c r="AM535" s="28">
        <f>X535-'2020 Metered Customers'!X535</f>
        <v>36.433331019176393</v>
      </c>
      <c r="AN535" s="28">
        <f>Y535-'2020 Metered Customers'!Y535</f>
        <v>165.97735109773413</v>
      </c>
      <c r="AO535" s="28">
        <f>Z535-'2020 Metered Customers'!Z535</f>
        <v>198.43645109773416</v>
      </c>
      <c r="AP535" s="28">
        <f>AA535-'2020 Metered Customers'!AA535</f>
        <v>7</v>
      </c>
      <c r="AQ535" s="28">
        <f>AB535-'2020 Metered Customers'!AB535</f>
        <v>7</v>
      </c>
    </row>
    <row r="536" spans="1:43" ht="15.4" x14ac:dyDescent="0.45">
      <c r="A536" s="4">
        <v>1</v>
      </c>
      <c r="B536" s="85">
        <v>7151127</v>
      </c>
      <c r="C536" s="91">
        <v>0</v>
      </c>
      <c r="D536" s="50" t="s">
        <v>32</v>
      </c>
      <c r="E536" s="5" t="s">
        <v>32</v>
      </c>
      <c r="F536" s="5" t="s">
        <v>32</v>
      </c>
      <c r="G536" s="5" t="s">
        <v>32</v>
      </c>
      <c r="H536" s="5">
        <v>26290</v>
      </c>
      <c r="I536" s="5">
        <v>21850</v>
      </c>
      <c r="J536" s="5">
        <v>23020</v>
      </c>
      <c r="K536" s="5">
        <v>35370</v>
      </c>
      <c r="L536" s="52">
        <v>33720</v>
      </c>
      <c r="M536" s="5">
        <v>22140</v>
      </c>
      <c r="N536" s="5">
        <v>110</v>
      </c>
      <c r="O536" s="7" t="s">
        <v>32</v>
      </c>
      <c r="Q536" s="65">
        <f t="shared" si="108"/>
        <v>45</v>
      </c>
      <c r="R536" s="36">
        <f t="shared" si="109"/>
        <v>45</v>
      </c>
      <c r="S536" s="36">
        <f t="shared" si="110"/>
        <v>45</v>
      </c>
      <c r="T536" s="36">
        <f t="shared" si="111"/>
        <v>45</v>
      </c>
      <c r="U536" s="36">
        <f t="shared" si="119"/>
        <v>168.15353953200594</v>
      </c>
      <c r="V536" s="36">
        <f t="shared" si="112"/>
        <v>213.36125109773411</v>
      </c>
      <c r="W536" s="36">
        <f t="shared" si="113"/>
        <v>225.0612510977341</v>
      </c>
      <c r="X536" s="36">
        <f t="shared" si="114"/>
        <v>348.56125109773416</v>
      </c>
      <c r="Y536" s="36">
        <f t="shared" si="115"/>
        <v>332.06125109773416</v>
      </c>
      <c r="Z536" s="36">
        <f t="shared" si="116"/>
        <v>216.26125109773412</v>
      </c>
      <c r="AA536" s="36">
        <f t="shared" si="117"/>
        <v>45.494999999999997</v>
      </c>
      <c r="AB536" s="66">
        <f t="shared" si="118"/>
        <v>45</v>
      </c>
      <c r="AC536" s="28">
        <f t="shared" si="120"/>
        <v>1773.9547950206766</v>
      </c>
      <c r="AF536" s="28">
        <f>Q536-'2020 Metered Customers'!Q536</f>
        <v>7</v>
      </c>
      <c r="AG536" s="28">
        <f>R536-'2020 Metered Customers'!R536</f>
        <v>7</v>
      </c>
      <c r="AH536" s="28">
        <f>S536-'2020 Metered Customers'!S536</f>
        <v>7</v>
      </c>
      <c r="AI536" s="28">
        <f>T536-'2020 Metered Customers'!T536</f>
        <v>7</v>
      </c>
      <c r="AJ536" s="28">
        <f>U536-'2020 Metered Customers'!U536</f>
        <v>72.315539532005943</v>
      </c>
      <c r="AK536" s="28">
        <f>V536-'2020 Metered Customers'!V536</f>
        <v>98.206251097734111</v>
      </c>
      <c r="AL536" s="28">
        <f>W536-'2020 Metered Customers'!W536</f>
        <v>104.87525109773409</v>
      </c>
      <c r="AM536" s="28">
        <f>X536-'2020 Metered Customers'!X536</f>
        <v>152.20215109773417</v>
      </c>
      <c r="AN536" s="28">
        <f>Y536-'2020 Metered Customers'!Y536</f>
        <v>147.96165109773418</v>
      </c>
      <c r="AO536" s="28">
        <f>Z536-'2020 Metered Customers'!Z536</f>
        <v>99.859251097734116</v>
      </c>
      <c r="AP536" s="28">
        <f>AA536-'2020 Metered Customers'!AA536</f>
        <v>7.2530000000000001</v>
      </c>
      <c r="AQ536" s="28">
        <f>AB536-'2020 Metered Customers'!AB536</f>
        <v>7</v>
      </c>
    </row>
    <row r="537" spans="1:43" ht="15.4" x14ac:dyDescent="0.45">
      <c r="A537" s="4">
        <v>1</v>
      </c>
      <c r="B537" s="85">
        <v>8479451</v>
      </c>
      <c r="C537" s="91">
        <v>0</v>
      </c>
      <c r="D537" s="50" t="s">
        <v>32</v>
      </c>
      <c r="E537" s="5" t="s">
        <v>32</v>
      </c>
      <c r="F537" s="5" t="s">
        <v>32</v>
      </c>
      <c r="G537" s="5" t="s">
        <v>32</v>
      </c>
      <c r="H537" s="5" t="s">
        <v>32</v>
      </c>
      <c r="I537" s="5" t="s">
        <v>32</v>
      </c>
      <c r="J537" s="5" t="s">
        <v>32</v>
      </c>
      <c r="K537" s="5" t="s">
        <v>32</v>
      </c>
      <c r="L537" s="52" t="s">
        <v>32</v>
      </c>
      <c r="M537" s="5" t="s">
        <v>32</v>
      </c>
      <c r="N537" s="5" t="s">
        <v>32</v>
      </c>
      <c r="O537" s="7" t="s">
        <v>32</v>
      </c>
      <c r="Q537" s="65">
        <f t="shared" si="108"/>
        <v>45</v>
      </c>
      <c r="R537" s="36">
        <f t="shared" si="109"/>
        <v>45</v>
      </c>
      <c r="S537" s="36">
        <f t="shared" si="110"/>
        <v>45</v>
      </c>
      <c r="T537" s="36">
        <f t="shared" si="111"/>
        <v>45</v>
      </c>
      <c r="U537" s="36">
        <f t="shared" si="119"/>
        <v>45</v>
      </c>
      <c r="V537" s="36">
        <f t="shared" si="112"/>
        <v>45</v>
      </c>
      <c r="W537" s="36">
        <f t="shared" si="113"/>
        <v>45</v>
      </c>
      <c r="X537" s="36">
        <f t="shared" si="114"/>
        <v>45</v>
      </c>
      <c r="Y537" s="36">
        <f t="shared" si="115"/>
        <v>45</v>
      </c>
      <c r="Z537" s="36">
        <f t="shared" si="116"/>
        <v>45</v>
      </c>
      <c r="AA537" s="36">
        <f t="shared" si="117"/>
        <v>45</v>
      </c>
      <c r="AB537" s="66">
        <f t="shared" si="118"/>
        <v>45</v>
      </c>
      <c r="AC537" s="28">
        <f t="shared" si="120"/>
        <v>540</v>
      </c>
      <c r="AF537" s="28">
        <f>Q537-'2020 Metered Customers'!Q537</f>
        <v>7</v>
      </c>
      <c r="AG537" s="28">
        <f>R537-'2020 Metered Customers'!R537</f>
        <v>7</v>
      </c>
      <c r="AH537" s="28">
        <f>S537-'2020 Metered Customers'!S537</f>
        <v>7</v>
      </c>
      <c r="AI537" s="28">
        <f>T537-'2020 Metered Customers'!T537</f>
        <v>7</v>
      </c>
      <c r="AJ537" s="28">
        <f>U537-'2020 Metered Customers'!U537</f>
        <v>7</v>
      </c>
      <c r="AK537" s="28">
        <f>V537-'2020 Metered Customers'!V537</f>
        <v>7</v>
      </c>
      <c r="AL537" s="28">
        <f>W537-'2020 Metered Customers'!W537</f>
        <v>7</v>
      </c>
      <c r="AM537" s="28">
        <f>X537-'2020 Metered Customers'!X537</f>
        <v>7</v>
      </c>
      <c r="AN537" s="28">
        <f>Y537-'2020 Metered Customers'!Y537</f>
        <v>7</v>
      </c>
      <c r="AO537" s="28">
        <f>Z537-'2020 Metered Customers'!Z537</f>
        <v>7</v>
      </c>
      <c r="AP537" s="28">
        <f>AA537-'2020 Metered Customers'!AA537</f>
        <v>7</v>
      </c>
      <c r="AQ537" s="28">
        <f>AB537-'2020 Metered Customers'!AB537</f>
        <v>7</v>
      </c>
    </row>
    <row r="538" spans="1:43" ht="15.4" x14ac:dyDescent="0.45">
      <c r="A538" s="4">
        <v>1</v>
      </c>
      <c r="B538" s="85">
        <v>9141048</v>
      </c>
      <c r="C538" s="91">
        <v>0</v>
      </c>
      <c r="D538" s="50" t="s">
        <v>32</v>
      </c>
      <c r="E538" s="5" t="s">
        <v>32</v>
      </c>
      <c r="F538" s="5" t="s">
        <v>32</v>
      </c>
      <c r="G538" s="5" t="s">
        <v>32</v>
      </c>
      <c r="H538" s="5" t="s">
        <v>32</v>
      </c>
      <c r="I538" s="5">
        <v>40</v>
      </c>
      <c r="J538" s="5">
        <v>10</v>
      </c>
      <c r="K538" s="5">
        <v>10</v>
      </c>
      <c r="L538" s="52" t="s">
        <v>32</v>
      </c>
      <c r="M538" s="5" t="s">
        <v>32</v>
      </c>
      <c r="N538" s="5" t="s">
        <v>32</v>
      </c>
      <c r="O538" s="7" t="s">
        <v>32</v>
      </c>
      <c r="Q538" s="65">
        <f t="shared" si="108"/>
        <v>45</v>
      </c>
      <c r="R538" s="36">
        <f t="shared" si="109"/>
        <v>45</v>
      </c>
      <c r="S538" s="36">
        <f t="shared" si="110"/>
        <v>45</v>
      </c>
      <c r="T538" s="36">
        <f t="shared" si="111"/>
        <v>45</v>
      </c>
      <c r="U538" s="36">
        <f t="shared" si="119"/>
        <v>45</v>
      </c>
      <c r="V538" s="36">
        <f t="shared" si="112"/>
        <v>45.18</v>
      </c>
      <c r="W538" s="36">
        <f t="shared" si="113"/>
        <v>45.045000000000002</v>
      </c>
      <c r="X538" s="36">
        <f t="shared" si="114"/>
        <v>45.045000000000002</v>
      </c>
      <c r="Y538" s="36">
        <f t="shared" si="115"/>
        <v>45</v>
      </c>
      <c r="Z538" s="36">
        <f t="shared" si="116"/>
        <v>45</v>
      </c>
      <c r="AA538" s="36">
        <f t="shared" si="117"/>
        <v>45</v>
      </c>
      <c r="AB538" s="66">
        <f t="shared" si="118"/>
        <v>45</v>
      </c>
      <c r="AC538" s="28">
        <f t="shared" si="120"/>
        <v>540.27</v>
      </c>
      <c r="AF538" s="28">
        <f>Q538-'2020 Metered Customers'!Q538</f>
        <v>7</v>
      </c>
      <c r="AG538" s="28">
        <f>R538-'2020 Metered Customers'!R538</f>
        <v>7</v>
      </c>
      <c r="AH538" s="28">
        <f>S538-'2020 Metered Customers'!S538</f>
        <v>7</v>
      </c>
      <c r="AI538" s="28">
        <f>T538-'2020 Metered Customers'!T538</f>
        <v>7</v>
      </c>
      <c r="AJ538" s="28">
        <f>U538-'2020 Metered Customers'!U538</f>
        <v>7</v>
      </c>
      <c r="AK538" s="28">
        <f>V538-'2020 Metered Customers'!V538</f>
        <v>7.0919999999999987</v>
      </c>
      <c r="AL538" s="28">
        <f>W538-'2020 Metered Customers'!W538</f>
        <v>7.0230000000000032</v>
      </c>
      <c r="AM538" s="28">
        <f>X538-'2020 Metered Customers'!X538</f>
        <v>7.0230000000000032</v>
      </c>
      <c r="AN538" s="28">
        <f>Y538-'2020 Metered Customers'!Y538</f>
        <v>7</v>
      </c>
      <c r="AO538" s="28">
        <f>Z538-'2020 Metered Customers'!Z538</f>
        <v>7</v>
      </c>
      <c r="AP538" s="28">
        <f>AA538-'2020 Metered Customers'!AA538</f>
        <v>7</v>
      </c>
      <c r="AQ538" s="28">
        <f>AB538-'2020 Metered Customers'!AB538</f>
        <v>7</v>
      </c>
    </row>
    <row r="539" spans="1:43" ht="15.4" x14ac:dyDescent="0.45">
      <c r="A539" s="4">
        <v>1</v>
      </c>
      <c r="B539" s="85">
        <v>9141049</v>
      </c>
      <c r="C539" s="91">
        <v>0</v>
      </c>
      <c r="D539" s="50" t="s">
        <v>32</v>
      </c>
      <c r="E539" s="5" t="s">
        <v>32</v>
      </c>
      <c r="F539" s="5" t="s">
        <v>32</v>
      </c>
      <c r="G539" s="5" t="s">
        <v>32</v>
      </c>
      <c r="H539" s="5">
        <v>18540</v>
      </c>
      <c r="I539" s="5">
        <v>9920</v>
      </c>
      <c r="J539" s="5">
        <v>10120</v>
      </c>
      <c r="K539" s="5">
        <v>7440</v>
      </c>
      <c r="L539" s="52">
        <v>11090</v>
      </c>
      <c r="M539" s="5">
        <v>6540</v>
      </c>
      <c r="N539" s="5">
        <v>4210</v>
      </c>
      <c r="O539" s="7" t="s">
        <v>32</v>
      </c>
      <c r="Q539" s="65">
        <f t="shared" si="108"/>
        <v>45</v>
      </c>
      <c r="R539" s="36">
        <f t="shared" si="109"/>
        <v>45</v>
      </c>
      <c r="S539" s="36">
        <f t="shared" si="110"/>
        <v>45</v>
      </c>
      <c r="T539" s="36">
        <f t="shared" si="111"/>
        <v>45</v>
      </c>
      <c r="U539" s="36">
        <f t="shared" si="119"/>
        <v>128.43</v>
      </c>
      <c r="V539" s="36">
        <f t="shared" si="112"/>
        <v>108.13210426160398</v>
      </c>
      <c r="W539" s="36">
        <f t="shared" si="113"/>
        <v>109.78381581695375</v>
      </c>
      <c r="X539" s="36">
        <f t="shared" si="114"/>
        <v>87.650880975267015</v>
      </c>
      <c r="Y539" s="36">
        <f t="shared" si="115"/>
        <v>117.79461686040005</v>
      </c>
      <c r="Z539" s="36">
        <f t="shared" si="116"/>
        <v>80.218178976193116</v>
      </c>
      <c r="AA539" s="36">
        <f t="shared" si="117"/>
        <v>63.945</v>
      </c>
      <c r="AB539" s="66">
        <f t="shared" si="118"/>
        <v>45</v>
      </c>
      <c r="AC539" s="28">
        <f t="shared" si="120"/>
        <v>920.95459689041797</v>
      </c>
      <c r="AF539" s="28">
        <f>Q539-'2020 Metered Customers'!Q539</f>
        <v>7</v>
      </c>
      <c r="AG539" s="28">
        <f>R539-'2020 Metered Customers'!R539</f>
        <v>7</v>
      </c>
      <c r="AH539" s="28">
        <f>S539-'2020 Metered Customers'!S539</f>
        <v>7</v>
      </c>
      <c r="AI539" s="28">
        <f>T539-'2020 Metered Customers'!T539</f>
        <v>7</v>
      </c>
      <c r="AJ539" s="28">
        <f>U539-'2020 Metered Customers'!U539</f>
        <v>49.641999999999996</v>
      </c>
      <c r="AK539" s="28">
        <f>V539-'2020 Metered Customers'!V539</f>
        <v>44.276104261603983</v>
      </c>
      <c r="AL539" s="28">
        <f>W539-'2020 Metered Customers'!W539</f>
        <v>45.06781581695374</v>
      </c>
      <c r="AM539" s="28">
        <f>X539-'2020 Metered Customers'!X539</f>
        <v>33.282880975267013</v>
      </c>
      <c r="AN539" s="28">
        <f>Y539-'2020 Metered Customers'!Y539</f>
        <v>48.907616860400054</v>
      </c>
      <c r="AO539" s="28">
        <f>Z539-'2020 Metered Customers'!Z539</f>
        <v>27.83017897619311</v>
      </c>
      <c r="AP539" s="28">
        <f>AA539-'2020 Metered Customers'!AA539</f>
        <v>16.683</v>
      </c>
      <c r="AQ539" s="28">
        <f>AB539-'2020 Metered Customers'!AB539</f>
        <v>7</v>
      </c>
    </row>
    <row r="540" spans="1:43" ht="15.4" x14ac:dyDescent="0.45">
      <c r="A540" s="4">
        <v>1</v>
      </c>
      <c r="B540" s="85">
        <v>9141050</v>
      </c>
      <c r="C540" s="91">
        <v>0</v>
      </c>
      <c r="D540" s="50" t="s">
        <v>32</v>
      </c>
      <c r="E540" s="5" t="s">
        <v>32</v>
      </c>
      <c r="F540" s="5" t="s">
        <v>32</v>
      </c>
      <c r="G540" s="5" t="s">
        <v>32</v>
      </c>
      <c r="H540" s="5">
        <v>55060</v>
      </c>
      <c r="I540" s="5">
        <v>38830</v>
      </c>
      <c r="J540" s="5">
        <v>80300</v>
      </c>
      <c r="K540" s="5">
        <v>59280</v>
      </c>
      <c r="L540" s="52">
        <v>91620</v>
      </c>
      <c r="M540" s="5">
        <v>27320</v>
      </c>
      <c r="N540" s="5">
        <v>7740</v>
      </c>
      <c r="O540" s="7" t="s">
        <v>32</v>
      </c>
      <c r="Q540" s="65">
        <f t="shared" si="108"/>
        <v>45</v>
      </c>
      <c r="R540" s="36">
        <f t="shared" si="109"/>
        <v>45</v>
      </c>
      <c r="S540" s="36">
        <f t="shared" si="110"/>
        <v>45</v>
      </c>
      <c r="T540" s="36">
        <f t="shared" si="111"/>
        <v>45</v>
      </c>
      <c r="U540" s="36">
        <f t="shared" si="119"/>
        <v>405.75224676906828</v>
      </c>
      <c r="V540" s="36">
        <f t="shared" si="112"/>
        <v>383.16125109773407</v>
      </c>
      <c r="W540" s="36">
        <f t="shared" si="113"/>
        <v>797.86125109773411</v>
      </c>
      <c r="X540" s="36">
        <f t="shared" si="114"/>
        <v>587.66125109773407</v>
      </c>
      <c r="Y540" s="36">
        <f t="shared" si="115"/>
        <v>911.06125109773416</v>
      </c>
      <c r="Z540" s="36">
        <f t="shared" si="116"/>
        <v>268.0612510977341</v>
      </c>
      <c r="AA540" s="36">
        <f t="shared" si="117"/>
        <v>90.128448308291652</v>
      </c>
      <c r="AB540" s="66">
        <f t="shared" si="118"/>
        <v>45</v>
      </c>
      <c r="AC540" s="28">
        <f t="shared" si="120"/>
        <v>3668.6869505660302</v>
      </c>
      <c r="AF540" s="28">
        <f>Q540-'2020 Metered Customers'!Q540</f>
        <v>7</v>
      </c>
      <c r="AG540" s="28">
        <f>R540-'2020 Metered Customers'!R540</f>
        <v>7</v>
      </c>
      <c r="AH540" s="28">
        <f>S540-'2020 Metered Customers'!S540</f>
        <v>7</v>
      </c>
      <c r="AI540" s="28">
        <f>T540-'2020 Metered Customers'!T540</f>
        <v>7</v>
      </c>
      <c r="AJ540" s="28">
        <f>U540-'2020 Metered Customers'!U540</f>
        <v>214.9942467690683</v>
      </c>
      <c r="AK540" s="28">
        <f>V540-'2020 Metered Customers'!V540</f>
        <v>161.09435109773409</v>
      </c>
      <c r="AL540" s="28">
        <f>W540-'2020 Metered Customers'!W540</f>
        <v>267.67225109773415</v>
      </c>
      <c r="AM540" s="28">
        <f>X540-'2020 Metered Customers'!X540</f>
        <v>213.65085109773406</v>
      </c>
      <c r="AN540" s="28">
        <f>Y540-'2020 Metered Customers'!Y540</f>
        <v>296.76465109773414</v>
      </c>
      <c r="AO540" s="28">
        <f>Z540-'2020 Metered Customers'!Z540</f>
        <v>129.38525109773411</v>
      </c>
      <c r="AP540" s="28">
        <f>AA540-'2020 Metered Customers'!AA540</f>
        <v>35.100448308291647</v>
      </c>
      <c r="AQ540" s="28">
        <f>AB540-'2020 Metered Customers'!AB540</f>
        <v>7</v>
      </c>
    </row>
    <row r="541" spans="1:43" ht="15.4" x14ac:dyDescent="0.45">
      <c r="A541" s="4">
        <v>1</v>
      </c>
      <c r="B541" s="85">
        <v>9141051</v>
      </c>
      <c r="C541" s="91">
        <v>0</v>
      </c>
      <c r="D541" s="50" t="s">
        <v>32</v>
      </c>
      <c r="E541" s="5" t="s">
        <v>32</v>
      </c>
      <c r="F541" s="5" t="s">
        <v>32</v>
      </c>
      <c r="G541" s="5" t="s">
        <v>32</v>
      </c>
      <c r="H541" s="5" t="s">
        <v>32</v>
      </c>
      <c r="I541" s="5" t="s">
        <v>32</v>
      </c>
      <c r="J541" s="5">
        <v>81400</v>
      </c>
      <c r="K541" s="5">
        <v>68400</v>
      </c>
      <c r="L541" s="52">
        <v>10000</v>
      </c>
      <c r="M541" s="5">
        <v>23580</v>
      </c>
      <c r="N541" s="5">
        <v>1920</v>
      </c>
      <c r="O541" s="7" t="s">
        <v>32</v>
      </c>
      <c r="Q541" s="65">
        <f t="shared" si="108"/>
        <v>45</v>
      </c>
      <c r="R541" s="36">
        <f t="shared" si="109"/>
        <v>45</v>
      </c>
      <c r="S541" s="36">
        <f t="shared" si="110"/>
        <v>45</v>
      </c>
      <c r="T541" s="36">
        <f t="shared" si="111"/>
        <v>45</v>
      </c>
      <c r="U541" s="36">
        <f t="shared" si="119"/>
        <v>45</v>
      </c>
      <c r="V541" s="36">
        <f t="shared" si="112"/>
        <v>45</v>
      </c>
      <c r="W541" s="36">
        <f t="shared" si="113"/>
        <v>808.86125109773411</v>
      </c>
      <c r="X541" s="36">
        <f t="shared" si="114"/>
        <v>678.86125109773411</v>
      </c>
      <c r="Y541" s="36">
        <f t="shared" si="115"/>
        <v>108.7927888837439</v>
      </c>
      <c r="Z541" s="36">
        <f t="shared" si="116"/>
        <v>230.66125109773412</v>
      </c>
      <c r="AA541" s="36">
        <f t="shared" si="117"/>
        <v>53.64</v>
      </c>
      <c r="AB541" s="66">
        <f t="shared" si="118"/>
        <v>45</v>
      </c>
      <c r="AC541" s="28">
        <f t="shared" si="120"/>
        <v>2195.8165421769463</v>
      </c>
      <c r="AF541" s="28">
        <f>Q541-'2020 Metered Customers'!Q541</f>
        <v>7</v>
      </c>
      <c r="AG541" s="28">
        <f>R541-'2020 Metered Customers'!R541</f>
        <v>7</v>
      </c>
      <c r="AH541" s="28">
        <f>S541-'2020 Metered Customers'!S541</f>
        <v>7</v>
      </c>
      <c r="AI541" s="28">
        <f>T541-'2020 Metered Customers'!T541</f>
        <v>7</v>
      </c>
      <c r="AJ541" s="28">
        <f>U541-'2020 Metered Customers'!U541</f>
        <v>7</v>
      </c>
      <c r="AK541" s="28">
        <f>V541-'2020 Metered Customers'!V541</f>
        <v>7</v>
      </c>
      <c r="AL541" s="28">
        <f>W541-'2020 Metered Customers'!W541</f>
        <v>270.49925109773415</v>
      </c>
      <c r="AM541" s="28">
        <f>X541-'2020 Metered Customers'!X541</f>
        <v>237.08925109773418</v>
      </c>
      <c r="AN541" s="28">
        <f>Y541-'2020 Metered Customers'!Y541</f>
        <v>44.592788883743893</v>
      </c>
      <c r="AO541" s="28">
        <f>Z541-'2020 Metered Customers'!Z541</f>
        <v>108.06725109773413</v>
      </c>
      <c r="AP541" s="28">
        <f>AA541-'2020 Metered Customers'!AA541</f>
        <v>11.415999999999997</v>
      </c>
      <c r="AQ541" s="28">
        <f>AB541-'2020 Metered Customers'!AB541</f>
        <v>7</v>
      </c>
    </row>
    <row r="542" spans="1:43" ht="15.4" x14ac:dyDescent="0.45">
      <c r="A542" s="4">
        <v>1</v>
      </c>
      <c r="B542" s="85">
        <v>9141052</v>
      </c>
      <c r="C542" s="91">
        <v>0</v>
      </c>
      <c r="D542" s="50" t="s">
        <v>32</v>
      </c>
      <c r="E542" s="5" t="s">
        <v>32</v>
      </c>
      <c r="F542" s="5" t="s">
        <v>32</v>
      </c>
      <c r="G542" s="5" t="s">
        <v>32</v>
      </c>
      <c r="H542" s="5">
        <v>11630</v>
      </c>
      <c r="I542" s="5">
        <v>11270</v>
      </c>
      <c r="J542" s="5">
        <v>10080</v>
      </c>
      <c r="K542" s="5">
        <v>8120</v>
      </c>
      <c r="L542" s="52">
        <v>10670</v>
      </c>
      <c r="M542" s="5">
        <v>12990</v>
      </c>
      <c r="N542" s="5">
        <v>3140</v>
      </c>
      <c r="O542" s="7" t="s">
        <v>32</v>
      </c>
      <c r="Q542" s="65">
        <f t="shared" si="108"/>
        <v>45</v>
      </c>
      <c r="R542" s="36">
        <f t="shared" si="109"/>
        <v>45</v>
      </c>
      <c r="S542" s="36">
        <f t="shared" si="110"/>
        <v>45</v>
      </c>
      <c r="T542" s="36">
        <f t="shared" si="111"/>
        <v>45</v>
      </c>
      <c r="U542" s="36">
        <f t="shared" si="119"/>
        <v>97.335000000000008</v>
      </c>
      <c r="V542" s="36">
        <f t="shared" si="112"/>
        <v>119.28115726021484</v>
      </c>
      <c r="W542" s="36">
        <f t="shared" si="113"/>
        <v>109.45347350588381</v>
      </c>
      <c r="X542" s="36">
        <f t="shared" si="114"/>
        <v>93.266700263456187</v>
      </c>
      <c r="Y542" s="36">
        <f t="shared" si="115"/>
        <v>114.32602259416558</v>
      </c>
      <c r="Z542" s="36">
        <f t="shared" si="116"/>
        <v>133.48587663622274</v>
      </c>
      <c r="AA542" s="36">
        <f t="shared" si="117"/>
        <v>59.13</v>
      </c>
      <c r="AB542" s="66">
        <f t="shared" si="118"/>
        <v>45</v>
      </c>
      <c r="AC542" s="28">
        <f t="shared" si="120"/>
        <v>951.27823025994326</v>
      </c>
      <c r="AF542" s="28">
        <f>Q542-'2020 Metered Customers'!Q542</f>
        <v>7</v>
      </c>
      <c r="AG542" s="28">
        <f>R542-'2020 Metered Customers'!R542</f>
        <v>7</v>
      </c>
      <c r="AH542" s="28">
        <f>S542-'2020 Metered Customers'!S542</f>
        <v>7</v>
      </c>
      <c r="AI542" s="28">
        <f>T542-'2020 Metered Customers'!T542</f>
        <v>7</v>
      </c>
      <c r="AJ542" s="28">
        <f>U542-'2020 Metered Customers'!U542</f>
        <v>33.749000000000009</v>
      </c>
      <c r="AK542" s="28">
        <f>V542-'2020 Metered Customers'!V542</f>
        <v>49.620157260214839</v>
      </c>
      <c r="AL542" s="28">
        <f>W542-'2020 Metered Customers'!W542</f>
        <v>44.90947350588381</v>
      </c>
      <c r="AM542" s="28">
        <f>X542-'2020 Metered Customers'!X542</f>
        <v>37.150700263456187</v>
      </c>
      <c r="AN542" s="28">
        <f>Y542-'2020 Metered Customers'!Y542</f>
        <v>47.245022594165576</v>
      </c>
      <c r="AO542" s="28">
        <f>Z542-'2020 Metered Customers'!Z542</f>
        <v>56.428876636222739</v>
      </c>
      <c r="AP542" s="28">
        <f>AA542-'2020 Metered Customers'!AA542</f>
        <v>14.222000000000001</v>
      </c>
      <c r="AQ542" s="28">
        <f>AB542-'2020 Metered Customers'!AB542</f>
        <v>7</v>
      </c>
    </row>
    <row r="543" spans="1:43" ht="15.4" x14ac:dyDescent="0.45">
      <c r="A543" s="4">
        <v>1</v>
      </c>
      <c r="B543" s="85">
        <v>9141053</v>
      </c>
      <c r="C543" s="91">
        <v>0</v>
      </c>
      <c r="D543" s="50" t="s">
        <v>32</v>
      </c>
      <c r="E543" s="5" t="s">
        <v>32</v>
      </c>
      <c r="F543" s="5" t="s">
        <v>32</v>
      </c>
      <c r="G543" s="5" t="s">
        <v>32</v>
      </c>
      <c r="H543" s="5">
        <v>9520</v>
      </c>
      <c r="I543" s="5">
        <v>17760</v>
      </c>
      <c r="J543" s="5">
        <v>12010</v>
      </c>
      <c r="K543" s="5">
        <v>11180</v>
      </c>
      <c r="L543" s="52">
        <v>16030</v>
      </c>
      <c r="M543" s="5">
        <v>13040</v>
      </c>
      <c r="N543" s="5">
        <v>5290</v>
      </c>
      <c r="O543" s="7" t="s">
        <v>32</v>
      </c>
      <c r="Q543" s="65">
        <f t="shared" si="108"/>
        <v>45</v>
      </c>
      <c r="R543" s="36">
        <f t="shared" si="109"/>
        <v>45</v>
      </c>
      <c r="S543" s="36">
        <f t="shared" si="110"/>
        <v>45</v>
      </c>
      <c r="T543" s="36">
        <f t="shared" si="111"/>
        <v>45</v>
      </c>
      <c r="U543" s="36">
        <f t="shared" si="119"/>
        <v>87.84</v>
      </c>
      <c r="V543" s="36">
        <f t="shared" si="112"/>
        <v>172.87919723131444</v>
      </c>
      <c r="W543" s="36">
        <f t="shared" si="113"/>
        <v>125.39249001500895</v>
      </c>
      <c r="X543" s="36">
        <f t="shared" si="114"/>
        <v>118.53788706030744</v>
      </c>
      <c r="Y543" s="36">
        <f t="shared" si="115"/>
        <v>158.59189227753905</v>
      </c>
      <c r="Z543" s="36">
        <f t="shared" si="116"/>
        <v>133.89880452506017</v>
      </c>
      <c r="AA543" s="36">
        <f t="shared" si="117"/>
        <v>69.894981755257149</v>
      </c>
      <c r="AB543" s="66">
        <f t="shared" si="118"/>
        <v>45</v>
      </c>
      <c r="AC543" s="28">
        <f t="shared" si="120"/>
        <v>1092.0352528644871</v>
      </c>
      <c r="AF543" s="28">
        <f>Q543-'2020 Metered Customers'!Q543</f>
        <v>7</v>
      </c>
      <c r="AG543" s="28">
        <f>R543-'2020 Metered Customers'!R543</f>
        <v>7</v>
      </c>
      <c r="AH543" s="28">
        <f>S543-'2020 Metered Customers'!S543</f>
        <v>7</v>
      </c>
      <c r="AI543" s="28">
        <f>T543-'2020 Metered Customers'!T543</f>
        <v>7</v>
      </c>
      <c r="AJ543" s="28">
        <f>U543-'2020 Metered Customers'!U543</f>
        <v>28.896000000000001</v>
      </c>
      <c r="AK543" s="28">
        <f>V543-'2020 Metered Customers'!V543</f>
        <v>75.311197231314438</v>
      </c>
      <c r="AL543" s="28">
        <f>W543-'2020 Metered Customers'!W543</f>
        <v>52.549490015008942</v>
      </c>
      <c r="AM543" s="28">
        <f>X543-'2020 Metered Customers'!X543</f>
        <v>49.263887060307439</v>
      </c>
      <c r="AN543" s="28">
        <f>Y543-'2020 Metered Customers'!Y543</f>
        <v>68.462892277539055</v>
      </c>
      <c r="AO543" s="28">
        <f>Z543-'2020 Metered Customers'!Z543</f>
        <v>56.626804525060166</v>
      </c>
      <c r="AP543" s="28">
        <f>AA543-'2020 Metered Customers'!AA543</f>
        <v>20.256981755257144</v>
      </c>
      <c r="AQ543" s="28">
        <f>AB543-'2020 Metered Customers'!AB543</f>
        <v>7</v>
      </c>
    </row>
    <row r="544" spans="1:43" ht="15.4" x14ac:dyDescent="0.45">
      <c r="A544" s="4">
        <v>1</v>
      </c>
      <c r="B544" s="85">
        <v>9141054</v>
      </c>
      <c r="C544" s="91">
        <v>0</v>
      </c>
      <c r="D544" s="50" t="s">
        <v>32</v>
      </c>
      <c r="E544" s="5" t="s">
        <v>32</v>
      </c>
      <c r="F544" s="5" t="s">
        <v>32</v>
      </c>
      <c r="G544" s="5" t="s">
        <v>32</v>
      </c>
      <c r="H544" s="5">
        <v>17860</v>
      </c>
      <c r="I544" s="5">
        <v>23160</v>
      </c>
      <c r="J544" s="5">
        <v>23600</v>
      </c>
      <c r="K544" s="5">
        <v>19220</v>
      </c>
      <c r="L544" s="52">
        <v>24610</v>
      </c>
      <c r="M544" s="5">
        <v>23910</v>
      </c>
      <c r="N544" s="5">
        <v>15500</v>
      </c>
      <c r="O544" s="7" t="s">
        <v>32</v>
      </c>
      <c r="Q544" s="65">
        <f t="shared" si="108"/>
        <v>45</v>
      </c>
      <c r="R544" s="36">
        <f t="shared" si="109"/>
        <v>45</v>
      </c>
      <c r="S544" s="36">
        <f t="shared" si="110"/>
        <v>45</v>
      </c>
      <c r="T544" s="36">
        <f t="shared" si="111"/>
        <v>45</v>
      </c>
      <c r="U544" s="36">
        <f t="shared" si="119"/>
        <v>125.37</v>
      </c>
      <c r="V544" s="36">
        <f t="shared" si="112"/>
        <v>226.46125109773411</v>
      </c>
      <c r="W544" s="36">
        <f t="shared" si="113"/>
        <v>230.86125109773411</v>
      </c>
      <c r="X544" s="36">
        <f t="shared" si="114"/>
        <v>187.0612510977341</v>
      </c>
      <c r="Y544" s="36">
        <f t="shared" si="115"/>
        <v>240.96125109773413</v>
      </c>
      <c r="Z544" s="36">
        <f t="shared" si="116"/>
        <v>233.96125109773411</v>
      </c>
      <c r="AA544" s="36">
        <f t="shared" si="117"/>
        <v>154.21485665586218</v>
      </c>
      <c r="AB544" s="66">
        <f t="shared" si="118"/>
        <v>45</v>
      </c>
      <c r="AC544" s="28">
        <f t="shared" si="120"/>
        <v>1623.8911121445326</v>
      </c>
      <c r="AF544" s="28">
        <f>Q544-'2020 Metered Customers'!Q544</f>
        <v>7</v>
      </c>
      <c r="AG544" s="28">
        <f>R544-'2020 Metered Customers'!R544</f>
        <v>7</v>
      </c>
      <c r="AH544" s="28">
        <f>S544-'2020 Metered Customers'!S544</f>
        <v>7</v>
      </c>
      <c r="AI544" s="28">
        <f>T544-'2020 Metered Customers'!T544</f>
        <v>7</v>
      </c>
      <c r="AJ544" s="28">
        <f>U544-'2020 Metered Customers'!U544</f>
        <v>48.078000000000003</v>
      </c>
      <c r="AK544" s="28">
        <f>V544-'2020 Metered Customers'!V544</f>
        <v>105.6732510977341</v>
      </c>
      <c r="AL544" s="28">
        <f>W544-'2020 Metered Customers'!W544</f>
        <v>108.1812510977341</v>
      </c>
      <c r="AM544" s="28">
        <f>X544-'2020 Metered Customers'!X544</f>
        <v>83.215251097734097</v>
      </c>
      <c r="AN544" s="28">
        <f>Y544-'2020 Metered Customers'!Y544</f>
        <v>113.93825109773414</v>
      </c>
      <c r="AO544" s="28">
        <f>Z544-'2020 Metered Customers'!Z544</f>
        <v>109.9482510977341</v>
      </c>
      <c r="AP544" s="28">
        <f>AA544-'2020 Metered Customers'!AA544</f>
        <v>66.364856655862184</v>
      </c>
      <c r="AQ544" s="28">
        <f>AB544-'2020 Metered Customers'!AB544</f>
        <v>7</v>
      </c>
    </row>
    <row r="545" spans="1:43" ht="15.4" x14ac:dyDescent="0.45">
      <c r="A545" s="4">
        <v>1</v>
      </c>
      <c r="B545" s="85">
        <v>9141055</v>
      </c>
      <c r="C545" s="91">
        <v>0</v>
      </c>
      <c r="D545" s="50" t="s">
        <v>32</v>
      </c>
      <c r="E545" s="5" t="s">
        <v>32</v>
      </c>
      <c r="F545" s="5" t="s">
        <v>32</v>
      </c>
      <c r="G545" s="5" t="s">
        <v>32</v>
      </c>
      <c r="H545" s="5">
        <v>6040</v>
      </c>
      <c r="I545" s="5">
        <v>11950</v>
      </c>
      <c r="J545" s="5">
        <v>3990</v>
      </c>
      <c r="K545" s="5">
        <v>7250</v>
      </c>
      <c r="L545" s="52">
        <v>9850</v>
      </c>
      <c r="M545" s="5">
        <v>10150</v>
      </c>
      <c r="N545" s="5">
        <v>430</v>
      </c>
      <c r="O545" s="7" t="s">
        <v>32</v>
      </c>
      <c r="Q545" s="65">
        <f t="shared" si="108"/>
        <v>45</v>
      </c>
      <c r="R545" s="36">
        <f t="shared" si="109"/>
        <v>45</v>
      </c>
      <c r="S545" s="36">
        <f t="shared" si="110"/>
        <v>45</v>
      </c>
      <c r="T545" s="36">
        <f t="shared" si="111"/>
        <v>45</v>
      </c>
      <c r="U545" s="36">
        <f t="shared" si="119"/>
        <v>72.180000000000007</v>
      </c>
      <c r="V545" s="36">
        <f t="shared" si="112"/>
        <v>124.89697654840401</v>
      </c>
      <c r="W545" s="36">
        <f t="shared" si="113"/>
        <v>62.954999999999998</v>
      </c>
      <c r="X545" s="36">
        <f t="shared" si="114"/>
        <v>86.081754997684754</v>
      </c>
      <c r="Y545" s="36">
        <f t="shared" si="115"/>
        <v>107.55400521723158</v>
      </c>
      <c r="Z545" s="36">
        <f t="shared" si="116"/>
        <v>110.03157255025621</v>
      </c>
      <c r="AA545" s="36">
        <f t="shared" si="117"/>
        <v>46.935000000000002</v>
      </c>
      <c r="AB545" s="66">
        <f t="shared" si="118"/>
        <v>45</v>
      </c>
      <c r="AC545" s="28">
        <f t="shared" si="120"/>
        <v>835.63430931357652</v>
      </c>
      <c r="AF545" s="28">
        <f>Q545-'2020 Metered Customers'!Q545</f>
        <v>7</v>
      </c>
      <c r="AG545" s="28">
        <f>R545-'2020 Metered Customers'!R545</f>
        <v>7</v>
      </c>
      <c r="AH545" s="28">
        <f>S545-'2020 Metered Customers'!S545</f>
        <v>7</v>
      </c>
      <c r="AI545" s="28">
        <f>T545-'2020 Metered Customers'!T545</f>
        <v>7</v>
      </c>
      <c r="AJ545" s="28">
        <f>U545-'2020 Metered Customers'!U545</f>
        <v>20.892000000000003</v>
      </c>
      <c r="AK545" s="28">
        <f>V545-'2020 Metered Customers'!V545</f>
        <v>52.311976548404004</v>
      </c>
      <c r="AL545" s="28">
        <f>W545-'2020 Metered Customers'!W545</f>
        <v>16.177</v>
      </c>
      <c r="AM545" s="28">
        <f>X545-'2020 Metered Customers'!X545</f>
        <v>32.131754997684752</v>
      </c>
      <c r="AN545" s="28">
        <f>Y545-'2020 Metered Customers'!Y545</f>
        <v>43.999005217231577</v>
      </c>
      <c r="AO545" s="28">
        <f>Z545-'2020 Metered Customers'!Z545</f>
        <v>45.186572550256216</v>
      </c>
      <c r="AP545" s="28">
        <f>AA545-'2020 Metered Customers'!AA545</f>
        <v>7.9890000000000043</v>
      </c>
      <c r="AQ545" s="28">
        <f>AB545-'2020 Metered Customers'!AB545</f>
        <v>7</v>
      </c>
    </row>
    <row r="546" spans="1:43" ht="15.4" x14ac:dyDescent="0.45">
      <c r="A546" s="4">
        <v>1</v>
      </c>
      <c r="B546" s="85">
        <v>9141056</v>
      </c>
      <c r="C546" s="91">
        <v>0</v>
      </c>
      <c r="D546" s="50" t="s">
        <v>32</v>
      </c>
      <c r="E546" s="5" t="s">
        <v>32</v>
      </c>
      <c r="F546" s="5" t="s">
        <v>32</v>
      </c>
      <c r="G546" s="5" t="s">
        <v>32</v>
      </c>
      <c r="H546" s="5">
        <v>7950</v>
      </c>
      <c r="I546" s="5">
        <v>3390</v>
      </c>
      <c r="J546" s="5">
        <v>2040</v>
      </c>
      <c r="K546" s="5">
        <v>1730</v>
      </c>
      <c r="L546" s="52">
        <v>1890</v>
      </c>
      <c r="M546" s="5">
        <v>3150</v>
      </c>
      <c r="N546" s="5">
        <v>1920</v>
      </c>
      <c r="O546" s="7" t="s">
        <v>32</v>
      </c>
      <c r="Q546" s="65">
        <f t="shared" si="108"/>
        <v>45</v>
      </c>
      <c r="R546" s="36">
        <f t="shared" si="109"/>
        <v>45</v>
      </c>
      <c r="S546" s="36">
        <f t="shared" si="110"/>
        <v>45</v>
      </c>
      <c r="T546" s="36">
        <f t="shared" si="111"/>
        <v>45</v>
      </c>
      <c r="U546" s="36">
        <f t="shared" si="119"/>
        <v>80.775000000000006</v>
      </c>
      <c r="V546" s="36">
        <f t="shared" si="112"/>
        <v>60.255000000000003</v>
      </c>
      <c r="W546" s="36">
        <f t="shared" si="113"/>
        <v>54.18</v>
      </c>
      <c r="X546" s="36">
        <f t="shared" si="114"/>
        <v>52.784999999999997</v>
      </c>
      <c r="Y546" s="36">
        <f t="shared" si="115"/>
        <v>53.504999999999995</v>
      </c>
      <c r="Z546" s="36">
        <f t="shared" si="116"/>
        <v>59.174999999999997</v>
      </c>
      <c r="AA546" s="36">
        <f t="shared" si="117"/>
        <v>53.64</v>
      </c>
      <c r="AB546" s="66">
        <f t="shared" si="118"/>
        <v>45</v>
      </c>
      <c r="AC546" s="28">
        <f t="shared" si="120"/>
        <v>639.31499999999994</v>
      </c>
      <c r="AF546" s="28">
        <f>Q546-'2020 Metered Customers'!Q546</f>
        <v>7</v>
      </c>
      <c r="AG546" s="28">
        <f>R546-'2020 Metered Customers'!R546</f>
        <v>7</v>
      </c>
      <c r="AH546" s="28">
        <f>S546-'2020 Metered Customers'!S546</f>
        <v>7</v>
      </c>
      <c r="AI546" s="28">
        <f>T546-'2020 Metered Customers'!T546</f>
        <v>7</v>
      </c>
      <c r="AJ546" s="28">
        <f>U546-'2020 Metered Customers'!U546</f>
        <v>25.285000000000004</v>
      </c>
      <c r="AK546" s="28">
        <f>V546-'2020 Metered Customers'!V546</f>
        <v>14.797000000000004</v>
      </c>
      <c r="AL546" s="28">
        <f>W546-'2020 Metered Customers'!W546</f>
        <v>11.692</v>
      </c>
      <c r="AM546" s="28">
        <f>X546-'2020 Metered Customers'!X546</f>
        <v>10.978999999999999</v>
      </c>
      <c r="AN546" s="28">
        <f>Y546-'2020 Metered Customers'!Y546</f>
        <v>11.346999999999994</v>
      </c>
      <c r="AO546" s="28">
        <f>Z546-'2020 Metered Customers'!Z546</f>
        <v>14.244999999999997</v>
      </c>
      <c r="AP546" s="28">
        <f>AA546-'2020 Metered Customers'!AA546</f>
        <v>11.415999999999997</v>
      </c>
      <c r="AQ546" s="28">
        <f>AB546-'2020 Metered Customers'!AB546</f>
        <v>7</v>
      </c>
    </row>
    <row r="547" spans="1:43" ht="15.4" x14ac:dyDescent="0.45">
      <c r="A547" s="4">
        <v>1</v>
      </c>
      <c r="B547" s="85">
        <v>9141057</v>
      </c>
      <c r="C547" s="91">
        <v>0</v>
      </c>
      <c r="D547" s="50" t="s">
        <v>32</v>
      </c>
      <c r="E547" s="5" t="s">
        <v>32</v>
      </c>
      <c r="F547" s="5" t="s">
        <v>32</v>
      </c>
      <c r="G547" s="5" t="s">
        <v>32</v>
      </c>
      <c r="H547" s="5">
        <v>7210</v>
      </c>
      <c r="I547" s="5">
        <v>17970</v>
      </c>
      <c r="J547" s="5">
        <v>26680</v>
      </c>
      <c r="K547" s="5">
        <v>21750</v>
      </c>
      <c r="L547" s="52">
        <v>26100</v>
      </c>
      <c r="M547" s="5">
        <v>16450</v>
      </c>
      <c r="N547" s="5">
        <v>580</v>
      </c>
      <c r="O547" s="7" t="s">
        <v>32</v>
      </c>
      <c r="Q547" s="65">
        <f t="shared" si="108"/>
        <v>45</v>
      </c>
      <c r="R547" s="36">
        <f t="shared" si="109"/>
        <v>45</v>
      </c>
      <c r="S547" s="36">
        <f t="shared" si="110"/>
        <v>45</v>
      </c>
      <c r="T547" s="36">
        <f t="shared" si="111"/>
        <v>45</v>
      </c>
      <c r="U547" s="36">
        <f t="shared" si="119"/>
        <v>77.444999999999993</v>
      </c>
      <c r="V547" s="36">
        <f t="shared" si="112"/>
        <v>174.61349436443166</v>
      </c>
      <c r="W547" s="36">
        <f t="shared" si="113"/>
        <v>261.66125109773412</v>
      </c>
      <c r="X547" s="36">
        <f t="shared" si="114"/>
        <v>212.36125109773411</v>
      </c>
      <c r="Y547" s="36">
        <f t="shared" si="115"/>
        <v>255.86125109773411</v>
      </c>
      <c r="Z547" s="36">
        <f t="shared" si="116"/>
        <v>162.06048654377349</v>
      </c>
      <c r="AA547" s="36">
        <f t="shared" si="117"/>
        <v>47.61</v>
      </c>
      <c r="AB547" s="66">
        <f t="shared" si="118"/>
        <v>45</v>
      </c>
      <c r="AC547" s="28">
        <f t="shared" si="120"/>
        <v>1416.6127342014074</v>
      </c>
      <c r="AF547" s="28">
        <f>Q547-'2020 Metered Customers'!Q547</f>
        <v>7</v>
      </c>
      <c r="AG547" s="28">
        <f>R547-'2020 Metered Customers'!R547</f>
        <v>7</v>
      </c>
      <c r="AH547" s="28">
        <f>S547-'2020 Metered Customers'!S547</f>
        <v>7</v>
      </c>
      <c r="AI547" s="28">
        <f>T547-'2020 Metered Customers'!T547</f>
        <v>7</v>
      </c>
      <c r="AJ547" s="28">
        <f>U547-'2020 Metered Customers'!U547</f>
        <v>23.582999999999991</v>
      </c>
      <c r="AK547" s="28">
        <f>V547-'2020 Metered Customers'!V547</f>
        <v>76.142494364431656</v>
      </c>
      <c r="AL547" s="28">
        <f>W547-'2020 Metered Customers'!W547</f>
        <v>125.73725109773412</v>
      </c>
      <c r="AM547" s="28">
        <f>X547-'2020 Metered Customers'!X547</f>
        <v>97.636251097734117</v>
      </c>
      <c r="AN547" s="28">
        <f>Y547-'2020 Metered Customers'!Y547</f>
        <v>122.4312510977341</v>
      </c>
      <c r="AO547" s="28">
        <f>Z547-'2020 Metered Customers'!Z547</f>
        <v>70.125486543773491</v>
      </c>
      <c r="AP547" s="28">
        <f>AA547-'2020 Metered Customers'!AA547</f>
        <v>8.3339999999999961</v>
      </c>
      <c r="AQ547" s="28">
        <f>AB547-'2020 Metered Customers'!AB547</f>
        <v>7</v>
      </c>
    </row>
    <row r="548" spans="1:43" ht="15.4" x14ac:dyDescent="0.45">
      <c r="A548" s="4">
        <v>1</v>
      </c>
      <c r="B548" s="85">
        <v>9141058</v>
      </c>
      <c r="C548" s="91">
        <v>0</v>
      </c>
      <c r="D548" s="50" t="s">
        <v>32</v>
      </c>
      <c r="E548" s="5" t="s">
        <v>32</v>
      </c>
      <c r="F548" s="5" t="s">
        <v>32</v>
      </c>
      <c r="G548" s="5" t="s">
        <v>32</v>
      </c>
      <c r="H548" s="5">
        <v>6050</v>
      </c>
      <c r="I548" s="5">
        <v>6280</v>
      </c>
      <c r="J548" s="5">
        <v>8320</v>
      </c>
      <c r="K548" s="5">
        <v>8090</v>
      </c>
      <c r="L548" s="52">
        <v>84260</v>
      </c>
      <c r="M548" s="5">
        <v>61720</v>
      </c>
      <c r="N548" s="5">
        <v>2690</v>
      </c>
      <c r="O548" s="7" t="s">
        <v>32</v>
      </c>
      <c r="Q548" s="65">
        <f t="shared" si="108"/>
        <v>45</v>
      </c>
      <c r="R548" s="36">
        <f t="shared" si="109"/>
        <v>45</v>
      </c>
      <c r="S548" s="36">
        <f t="shared" si="110"/>
        <v>45</v>
      </c>
      <c r="T548" s="36">
        <f t="shared" si="111"/>
        <v>45</v>
      </c>
      <c r="U548" s="36">
        <f t="shared" si="119"/>
        <v>72.224999999999994</v>
      </c>
      <c r="V548" s="36">
        <f t="shared" si="112"/>
        <v>78.070953954238433</v>
      </c>
      <c r="W548" s="36">
        <f t="shared" si="113"/>
        <v>94.918411818805936</v>
      </c>
      <c r="X548" s="36">
        <f t="shared" si="114"/>
        <v>93.01894353015372</v>
      </c>
      <c r="Y548" s="36">
        <f t="shared" si="115"/>
        <v>837.46125109773413</v>
      </c>
      <c r="Z548" s="36">
        <f t="shared" si="116"/>
        <v>612.06125109773416</v>
      </c>
      <c r="AA548" s="36">
        <f t="shared" si="117"/>
        <v>57.105000000000004</v>
      </c>
      <c r="AB548" s="66">
        <f t="shared" si="118"/>
        <v>45</v>
      </c>
      <c r="AC548" s="28">
        <f t="shared" si="120"/>
        <v>2069.8608114986664</v>
      </c>
      <c r="AF548" s="28">
        <f>Q548-'2020 Metered Customers'!Q548</f>
        <v>7</v>
      </c>
      <c r="AG548" s="28">
        <f>R548-'2020 Metered Customers'!R548</f>
        <v>7</v>
      </c>
      <c r="AH548" s="28">
        <f>S548-'2020 Metered Customers'!S548</f>
        <v>7</v>
      </c>
      <c r="AI548" s="28">
        <f>T548-'2020 Metered Customers'!T548</f>
        <v>7</v>
      </c>
      <c r="AJ548" s="28">
        <f>U548-'2020 Metered Customers'!U548</f>
        <v>20.914999999999992</v>
      </c>
      <c r="AK548" s="28">
        <f>V548-'2020 Metered Customers'!V548</f>
        <v>26.254953954238431</v>
      </c>
      <c r="AL548" s="28">
        <f>W548-'2020 Metered Customers'!W548</f>
        <v>37.942411818805937</v>
      </c>
      <c r="AM548" s="28">
        <f>X548-'2020 Metered Customers'!X548</f>
        <v>37.031943530153718</v>
      </c>
      <c r="AN548" s="28">
        <f>Y548-'2020 Metered Customers'!Y548</f>
        <v>277.84945109773412</v>
      </c>
      <c r="AO548" s="28">
        <f>Z548-'2020 Metered Customers'!Z548</f>
        <v>219.92165109773418</v>
      </c>
      <c r="AP548" s="28">
        <f>AA548-'2020 Metered Customers'!AA548</f>
        <v>13.187000000000005</v>
      </c>
      <c r="AQ548" s="28">
        <f>AB548-'2020 Metered Customers'!AB548</f>
        <v>7</v>
      </c>
    </row>
    <row r="549" spans="1:43" ht="15.4" x14ac:dyDescent="0.45">
      <c r="A549" s="4">
        <v>1</v>
      </c>
      <c r="B549" s="85">
        <v>9141059</v>
      </c>
      <c r="C549" s="91">
        <v>0</v>
      </c>
      <c r="D549" s="50" t="s">
        <v>32</v>
      </c>
      <c r="E549" s="5" t="s">
        <v>32</v>
      </c>
      <c r="F549" s="5" t="s">
        <v>32</v>
      </c>
      <c r="G549" s="5" t="s">
        <v>32</v>
      </c>
      <c r="H549" s="5">
        <v>12510</v>
      </c>
      <c r="I549" s="5">
        <v>6390</v>
      </c>
      <c r="J549" s="5">
        <v>3360</v>
      </c>
      <c r="K549" s="5">
        <v>1020</v>
      </c>
      <c r="L549" s="52">
        <v>3780</v>
      </c>
      <c r="M549" s="5">
        <v>1320</v>
      </c>
      <c r="N549" s="5">
        <v>1590</v>
      </c>
      <c r="O549" s="7" t="s">
        <v>32</v>
      </c>
      <c r="Q549" s="65">
        <f t="shared" si="108"/>
        <v>45</v>
      </c>
      <c r="R549" s="36">
        <f t="shared" si="109"/>
        <v>45</v>
      </c>
      <c r="S549" s="36">
        <f t="shared" si="110"/>
        <v>45</v>
      </c>
      <c r="T549" s="36">
        <f t="shared" si="111"/>
        <v>45</v>
      </c>
      <c r="U549" s="36">
        <f t="shared" si="119"/>
        <v>101.295</v>
      </c>
      <c r="V549" s="36">
        <f t="shared" si="112"/>
        <v>78.979395309680797</v>
      </c>
      <c r="W549" s="36">
        <f t="shared" si="113"/>
        <v>60.12</v>
      </c>
      <c r="X549" s="36">
        <f t="shared" si="114"/>
        <v>49.59</v>
      </c>
      <c r="Y549" s="36">
        <f t="shared" si="115"/>
        <v>62.01</v>
      </c>
      <c r="Z549" s="36">
        <f t="shared" si="116"/>
        <v>50.94</v>
      </c>
      <c r="AA549" s="36">
        <f t="shared" si="117"/>
        <v>52.155000000000001</v>
      </c>
      <c r="AB549" s="66">
        <f t="shared" si="118"/>
        <v>45</v>
      </c>
      <c r="AC549" s="28">
        <f t="shared" si="120"/>
        <v>680.08939530968087</v>
      </c>
      <c r="AF549" s="28">
        <f>Q549-'2020 Metered Customers'!Q549</f>
        <v>7</v>
      </c>
      <c r="AG549" s="28">
        <f>R549-'2020 Metered Customers'!R549</f>
        <v>7</v>
      </c>
      <c r="AH549" s="28">
        <f>S549-'2020 Metered Customers'!S549</f>
        <v>7</v>
      </c>
      <c r="AI549" s="28">
        <f>T549-'2020 Metered Customers'!T549</f>
        <v>7</v>
      </c>
      <c r="AJ549" s="28">
        <f>U549-'2020 Metered Customers'!U549</f>
        <v>35.772999999999996</v>
      </c>
      <c r="AK549" s="28">
        <f>V549-'2020 Metered Customers'!V549</f>
        <v>26.921395309680797</v>
      </c>
      <c r="AL549" s="28">
        <f>W549-'2020 Metered Customers'!W549</f>
        <v>14.727999999999994</v>
      </c>
      <c r="AM549" s="28">
        <f>X549-'2020 Metered Customers'!X549</f>
        <v>9.3460000000000036</v>
      </c>
      <c r="AN549" s="28">
        <f>Y549-'2020 Metered Customers'!Y549</f>
        <v>15.693999999999996</v>
      </c>
      <c r="AO549" s="28">
        <f>Z549-'2020 Metered Customers'!Z549</f>
        <v>10.035999999999994</v>
      </c>
      <c r="AP549" s="28">
        <f>AA549-'2020 Metered Customers'!AA549</f>
        <v>10.657000000000004</v>
      </c>
      <c r="AQ549" s="28">
        <f>AB549-'2020 Metered Customers'!AB549</f>
        <v>7</v>
      </c>
    </row>
    <row r="550" spans="1:43" ht="15.4" x14ac:dyDescent="0.45">
      <c r="A550" s="4">
        <v>1</v>
      </c>
      <c r="B550" s="85">
        <v>9141060</v>
      </c>
      <c r="C550" s="91">
        <v>0</v>
      </c>
      <c r="D550" s="50" t="s">
        <v>32</v>
      </c>
      <c r="E550" s="5" t="s">
        <v>32</v>
      </c>
      <c r="F550" s="5" t="s">
        <v>32</v>
      </c>
      <c r="G550" s="5" t="s">
        <v>32</v>
      </c>
      <c r="H550" s="5">
        <v>20550</v>
      </c>
      <c r="I550" s="5">
        <v>18090</v>
      </c>
      <c r="J550" s="5">
        <v>19690</v>
      </c>
      <c r="K550" s="5">
        <v>28780</v>
      </c>
      <c r="L550" s="52">
        <v>42300</v>
      </c>
      <c r="M550" s="5">
        <v>16870</v>
      </c>
      <c r="N550" s="5">
        <v>6950</v>
      </c>
      <c r="O550" s="7" t="s">
        <v>32</v>
      </c>
      <c r="Q550" s="65">
        <f t="shared" si="108"/>
        <v>45</v>
      </c>
      <c r="R550" s="36">
        <f t="shared" si="109"/>
        <v>45</v>
      </c>
      <c r="S550" s="36">
        <f t="shared" si="110"/>
        <v>45</v>
      </c>
      <c r="T550" s="36">
        <f t="shared" si="111"/>
        <v>45</v>
      </c>
      <c r="U550" s="36">
        <f t="shared" si="119"/>
        <v>137.47500000000002</v>
      </c>
      <c r="V550" s="36">
        <f t="shared" si="112"/>
        <v>175.76125109773412</v>
      </c>
      <c r="W550" s="36">
        <f t="shared" si="113"/>
        <v>191.76125109773412</v>
      </c>
      <c r="X550" s="36">
        <f t="shared" si="114"/>
        <v>282.66125109773412</v>
      </c>
      <c r="Y550" s="36">
        <f t="shared" si="115"/>
        <v>417.86125109773411</v>
      </c>
      <c r="Z550" s="36">
        <f t="shared" si="116"/>
        <v>165.529080810008</v>
      </c>
      <c r="AA550" s="36">
        <f t="shared" si="117"/>
        <v>83.604187664660117</v>
      </c>
      <c r="AB550" s="66">
        <f t="shared" si="118"/>
        <v>45</v>
      </c>
      <c r="AC550" s="28">
        <f t="shared" si="120"/>
        <v>1679.6532728656048</v>
      </c>
      <c r="AF550" s="28">
        <f>Q550-'2020 Metered Customers'!Q550</f>
        <v>7</v>
      </c>
      <c r="AG550" s="28">
        <f>R550-'2020 Metered Customers'!R550</f>
        <v>7</v>
      </c>
      <c r="AH550" s="28">
        <f>S550-'2020 Metered Customers'!S550</f>
        <v>7</v>
      </c>
      <c r="AI550" s="28">
        <f>T550-'2020 Metered Customers'!T550</f>
        <v>7</v>
      </c>
      <c r="AJ550" s="28">
        <f>U550-'2020 Metered Customers'!U550</f>
        <v>54.265000000000015</v>
      </c>
      <c r="AK550" s="28">
        <f>V550-'2020 Metered Customers'!V550</f>
        <v>76.774251097734123</v>
      </c>
      <c r="AL550" s="28">
        <f>W550-'2020 Metered Customers'!W550</f>
        <v>85.894251097734127</v>
      </c>
      <c r="AM550" s="28">
        <f>X550-'2020 Metered Customers'!X550</f>
        <v>135.26585109773413</v>
      </c>
      <c r="AN550" s="28">
        <f>Y550-'2020 Metered Customers'!Y550</f>
        <v>170.01225109773412</v>
      </c>
      <c r="AO550" s="28">
        <f>Z550-'2020 Metered Customers'!Z550</f>
        <v>71.788080810007997</v>
      </c>
      <c r="AP550" s="28">
        <f>AA550-'2020 Metered Customers'!AA550</f>
        <v>30.314187664660118</v>
      </c>
      <c r="AQ550" s="28">
        <f>AB550-'2020 Metered Customers'!AB550</f>
        <v>7</v>
      </c>
    </row>
    <row r="551" spans="1:43" ht="15.4" x14ac:dyDescent="0.45">
      <c r="A551" s="4">
        <v>1</v>
      </c>
      <c r="B551" s="85">
        <v>9141061</v>
      </c>
      <c r="C551" s="91">
        <v>0</v>
      </c>
      <c r="D551" s="50" t="s">
        <v>32</v>
      </c>
      <c r="E551" s="5" t="s">
        <v>32</v>
      </c>
      <c r="F551" s="5" t="s">
        <v>32</v>
      </c>
      <c r="G551" s="5" t="s">
        <v>32</v>
      </c>
      <c r="H551" s="5">
        <v>1450</v>
      </c>
      <c r="I551" s="5">
        <v>530</v>
      </c>
      <c r="J551" s="5">
        <v>330</v>
      </c>
      <c r="K551" s="5">
        <v>1010</v>
      </c>
      <c r="L551" s="52">
        <v>2710</v>
      </c>
      <c r="M551" s="5">
        <v>320</v>
      </c>
      <c r="N551" s="5">
        <v>180</v>
      </c>
      <c r="O551" s="7" t="s">
        <v>32</v>
      </c>
      <c r="Q551" s="65">
        <f t="shared" si="108"/>
        <v>45</v>
      </c>
      <c r="R551" s="36">
        <f t="shared" si="109"/>
        <v>45</v>
      </c>
      <c r="S551" s="36">
        <f t="shared" si="110"/>
        <v>45</v>
      </c>
      <c r="T551" s="36">
        <f t="shared" si="111"/>
        <v>45</v>
      </c>
      <c r="U551" s="36">
        <f t="shared" si="119"/>
        <v>51.524999999999999</v>
      </c>
      <c r="V551" s="36">
        <f t="shared" si="112"/>
        <v>47.384999999999998</v>
      </c>
      <c r="W551" s="36">
        <f t="shared" si="113"/>
        <v>46.484999999999999</v>
      </c>
      <c r="X551" s="36">
        <f t="shared" si="114"/>
        <v>49.545000000000002</v>
      </c>
      <c r="Y551" s="36">
        <f t="shared" si="115"/>
        <v>57.195</v>
      </c>
      <c r="Z551" s="36">
        <f t="shared" si="116"/>
        <v>46.44</v>
      </c>
      <c r="AA551" s="36">
        <f t="shared" si="117"/>
        <v>45.81</v>
      </c>
      <c r="AB551" s="66">
        <f t="shared" si="118"/>
        <v>45</v>
      </c>
      <c r="AC551" s="28">
        <f t="shared" si="120"/>
        <v>569.38499999999999</v>
      </c>
      <c r="AF551" s="28">
        <f>Q551-'2020 Metered Customers'!Q551</f>
        <v>7</v>
      </c>
      <c r="AG551" s="28">
        <f>R551-'2020 Metered Customers'!R551</f>
        <v>7</v>
      </c>
      <c r="AH551" s="28">
        <f>S551-'2020 Metered Customers'!S551</f>
        <v>7</v>
      </c>
      <c r="AI551" s="28">
        <f>T551-'2020 Metered Customers'!T551</f>
        <v>7</v>
      </c>
      <c r="AJ551" s="28">
        <f>U551-'2020 Metered Customers'!U551</f>
        <v>10.335000000000001</v>
      </c>
      <c r="AK551" s="28">
        <f>V551-'2020 Metered Customers'!V551</f>
        <v>8.2190000000000012</v>
      </c>
      <c r="AL551" s="28">
        <f>W551-'2020 Metered Customers'!W551</f>
        <v>7.7590000000000003</v>
      </c>
      <c r="AM551" s="28">
        <f>X551-'2020 Metered Customers'!X551</f>
        <v>9.3230000000000004</v>
      </c>
      <c r="AN551" s="28">
        <f>Y551-'2020 Metered Customers'!Y551</f>
        <v>13.232999999999997</v>
      </c>
      <c r="AO551" s="28">
        <f>Z551-'2020 Metered Customers'!Z551</f>
        <v>7.7359999999999971</v>
      </c>
      <c r="AP551" s="28">
        <f>AA551-'2020 Metered Customers'!AA551</f>
        <v>7.4140000000000015</v>
      </c>
      <c r="AQ551" s="28">
        <f>AB551-'2020 Metered Customers'!AB551</f>
        <v>7</v>
      </c>
    </row>
    <row r="552" spans="1:43" ht="15.4" x14ac:dyDescent="0.45">
      <c r="A552" s="4">
        <v>1</v>
      </c>
      <c r="B552" s="85">
        <v>9141062</v>
      </c>
      <c r="C552" s="91">
        <v>0</v>
      </c>
      <c r="D552" s="50" t="s">
        <v>32</v>
      </c>
      <c r="E552" s="5" t="s">
        <v>32</v>
      </c>
      <c r="F552" s="5" t="s">
        <v>32</v>
      </c>
      <c r="G552" s="5" t="s">
        <v>32</v>
      </c>
      <c r="H552" s="5">
        <v>11100</v>
      </c>
      <c r="I552" s="5">
        <v>1700</v>
      </c>
      <c r="J552" s="5">
        <v>7530</v>
      </c>
      <c r="K552" s="5">
        <v>9220</v>
      </c>
      <c r="L552" s="52">
        <v>11920</v>
      </c>
      <c r="M552" s="5">
        <v>11820</v>
      </c>
      <c r="N552" s="5">
        <v>2310</v>
      </c>
      <c r="O552" s="7" t="s">
        <v>32</v>
      </c>
      <c r="Q552" s="65">
        <f t="shared" si="108"/>
        <v>45</v>
      </c>
      <c r="R552" s="36">
        <f t="shared" si="109"/>
        <v>45</v>
      </c>
      <c r="S552" s="36">
        <f t="shared" si="110"/>
        <v>45</v>
      </c>
      <c r="T552" s="36">
        <f t="shared" si="111"/>
        <v>45</v>
      </c>
      <c r="U552" s="36">
        <f t="shared" si="119"/>
        <v>94.949999999999989</v>
      </c>
      <c r="V552" s="36">
        <f t="shared" si="112"/>
        <v>52.65</v>
      </c>
      <c r="W552" s="36">
        <f t="shared" si="113"/>
        <v>88.394151175174414</v>
      </c>
      <c r="X552" s="36">
        <f t="shared" si="114"/>
        <v>102.35111381787985</v>
      </c>
      <c r="Y552" s="36">
        <f t="shared" si="115"/>
        <v>124.64921981510155</v>
      </c>
      <c r="Z552" s="36">
        <f t="shared" si="116"/>
        <v>123.82336403742667</v>
      </c>
      <c r="AA552" s="36">
        <f t="shared" si="117"/>
        <v>55.394999999999996</v>
      </c>
      <c r="AB552" s="66">
        <f t="shared" si="118"/>
        <v>45</v>
      </c>
      <c r="AC552" s="28">
        <f t="shared" si="120"/>
        <v>867.21284884558247</v>
      </c>
      <c r="AF552" s="28">
        <f>Q552-'2020 Metered Customers'!Q552</f>
        <v>7</v>
      </c>
      <c r="AG552" s="28">
        <f>R552-'2020 Metered Customers'!R552</f>
        <v>7</v>
      </c>
      <c r="AH552" s="28">
        <f>S552-'2020 Metered Customers'!S552</f>
        <v>7</v>
      </c>
      <c r="AI552" s="28">
        <f>T552-'2020 Metered Customers'!T552</f>
        <v>7</v>
      </c>
      <c r="AJ552" s="28">
        <f>U552-'2020 Metered Customers'!U552</f>
        <v>32.529999999999987</v>
      </c>
      <c r="AK552" s="28">
        <f>V552-'2020 Metered Customers'!V552</f>
        <v>10.909999999999997</v>
      </c>
      <c r="AL552" s="28">
        <f>W552-'2020 Metered Customers'!W552</f>
        <v>33.828151175174412</v>
      </c>
      <c r="AM552" s="28">
        <f>X552-'2020 Metered Customers'!X552</f>
        <v>41.505113817879845</v>
      </c>
      <c r="AN552" s="28">
        <f>Y552-'2020 Metered Customers'!Y552</f>
        <v>52.193219815101543</v>
      </c>
      <c r="AO552" s="28">
        <f>Z552-'2020 Metered Customers'!Z552</f>
        <v>51.797364037426675</v>
      </c>
      <c r="AP552" s="28">
        <f>AA552-'2020 Metered Customers'!AA552</f>
        <v>12.312999999999995</v>
      </c>
      <c r="AQ552" s="28">
        <f>AB552-'2020 Metered Customers'!AB552</f>
        <v>7</v>
      </c>
    </row>
    <row r="553" spans="1:43" ht="15.4" x14ac:dyDescent="0.45">
      <c r="A553" s="4">
        <v>1</v>
      </c>
      <c r="B553" s="85">
        <v>9141063</v>
      </c>
      <c r="C553" s="91">
        <v>0</v>
      </c>
      <c r="D553" s="50" t="s">
        <v>32</v>
      </c>
      <c r="E553" s="5" t="s">
        <v>32</v>
      </c>
      <c r="F553" s="5" t="s">
        <v>32</v>
      </c>
      <c r="G553" s="5" t="s">
        <v>32</v>
      </c>
      <c r="H553" s="5">
        <v>8890</v>
      </c>
      <c r="I553" s="5">
        <v>3950</v>
      </c>
      <c r="J553" s="5">
        <v>7090</v>
      </c>
      <c r="K553" s="5">
        <v>6290</v>
      </c>
      <c r="L553" s="52">
        <v>5610</v>
      </c>
      <c r="M553" s="5">
        <v>6920</v>
      </c>
      <c r="N553" s="5">
        <v>2920</v>
      </c>
      <c r="O553" s="7" t="s">
        <v>32</v>
      </c>
      <c r="Q553" s="65">
        <f t="shared" si="108"/>
        <v>45</v>
      </c>
      <c r="R553" s="36">
        <f t="shared" si="109"/>
        <v>45</v>
      </c>
      <c r="S553" s="36">
        <f t="shared" si="110"/>
        <v>45</v>
      </c>
      <c r="T553" s="36">
        <f t="shared" si="111"/>
        <v>45</v>
      </c>
      <c r="U553" s="36">
        <f t="shared" si="119"/>
        <v>85.004999999999995</v>
      </c>
      <c r="V553" s="36">
        <f t="shared" si="112"/>
        <v>62.775000000000006</v>
      </c>
      <c r="W553" s="36">
        <f t="shared" si="113"/>
        <v>84.760385753404947</v>
      </c>
      <c r="X553" s="36">
        <f t="shared" si="114"/>
        <v>78.153539532005922</v>
      </c>
      <c r="Y553" s="36">
        <f t="shared" si="115"/>
        <v>72.53772024381675</v>
      </c>
      <c r="Z553" s="36">
        <f t="shared" si="116"/>
        <v>83.35643093135765</v>
      </c>
      <c r="AA553" s="36">
        <f t="shared" si="117"/>
        <v>58.14</v>
      </c>
      <c r="AB553" s="66">
        <f t="shared" si="118"/>
        <v>45</v>
      </c>
      <c r="AC553" s="28">
        <f t="shared" si="120"/>
        <v>749.72807646058516</v>
      </c>
      <c r="AF553" s="28">
        <f>Q553-'2020 Metered Customers'!Q553</f>
        <v>7</v>
      </c>
      <c r="AG553" s="28">
        <f>R553-'2020 Metered Customers'!R553</f>
        <v>7</v>
      </c>
      <c r="AH553" s="28">
        <f>S553-'2020 Metered Customers'!S553</f>
        <v>7</v>
      </c>
      <c r="AI553" s="28">
        <f>T553-'2020 Metered Customers'!T553</f>
        <v>7</v>
      </c>
      <c r="AJ553" s="28">
        <f>U553-'2020 Metered Customers'!U553</f>
        <v>27.446999999999989</v>
      </c>
      <c r="AK553" s="28">
        <f>V553-'2020 Metered Customers'!V553</f>
        <v>16.085000000000008</v>
      </c>
      <c r="AL553" s="28">
        <f>W553-'2020 Metered Customers'!W553</f>
        <v>31.162385753404948</v>
      </c>
      <c r="AM553" s="28">
        <f>X553-'2020 Metered Customers'!X553</f>
        <v>26.315539532005921</v>
      </c>
      <c r="AN553" s="28">
        <f>Y553-'2020 Metered Customers'!Y553</f>
        <v>22.195720243816751</v>
      </c>
      <c r="AO553" s="28">
        <f>Z553-'2020 Metered Customers'!Z553</f>
        <v>30.132430931357646</v>
      </c>
      <c r="AP553" s="28">
        <f>AA553-'2020 Metered Customers'!AA553</f>
        <v>13.716000000000001</v>
      </c>
      <c r="AQ553" s="28">
        <f>AB553-'2020 Metered Customers'!AB553</f>
        <v>7</v>
      </c>
    </row>
    <row r="554" spans="1:43" ht="15.4" x14ac:dyDescent="0.45">
      <c r="A554" s="4">
        <v>1</v>
      </c>
      <c r="B554" s="85">
        <v>9141064</v>
      </c>
      <c r="C554" s="91">
        <v>0</v>
      </c>
      <c r="D554" s="50" t="s">
        <v>32</v>
      </c>
      <c r="E554" s="5" t="s">
        <v>32</v>
      </c>
      <c r="F554" s="5" t="s">
        <v>32</v>
      </c>
      <c r="G554" s="5" t="s">
        <v>32</v>
      </c>
      <c r="H554" s="5">
        <v>8920</v>
      </c>
      <c r="I554" s="5">
        <v>13320</v>
      </c>
      <c r="J554" s="5">
        <v>52100</v>
      </c>
      <c r="K554" s="5">
        <v>49340</v>
      </c>
      <c r="L554" s="52">
        <v>79710</v>
      </c>
      <c r="M554" s="5">
        <v>43000</v>
      </c>
      <c r="N554" s="5">
        <v>600</v>
      </c>
      <c r="O554" s="7" t="s">
        <v>32</v>
      </c>
      <c r="Q554" s="65">
        <f t="shared" si="108"/>
        <v>45</v>
      </c>
      <c r="R554" s="36">
        <f t="shared" si="109"/>
        <v>45</v>
      </c>
      <c r="S554" s="36">
        <f t="shared" si="110"/>
        <v>45</v>
      </c>
      <c r="T554" s="36">
        <f t="shared" si="111"/>
        <v>45</v>
      </c>
      <c r="U554" s="36">
        <f t="shared" si="119"/>
        <v>85.14</v>
      </c>
      <c r="V554" s="36">
        <f t="shared" si="112"/>
        <v>136.21120070254983</v>
      </c>
      <c r="W554" s="36">
        <f t="shared" si="113"/>
        <v>515.86125109773411</v>
      </c>
      <c r="X554" s="36">
        <f t="shared" si="114"/>
        <v>488.26125109773409</v>
      </c>
      <c r="Y554" s="36">
        <f t="shared" si="115"/>
        <v>791.96125109773413</v>
      </c>
      <c r="Z554" s="36">
        <f t="shared" si="116"/>
        <v>424.86125109773411</v>
      </c>
      <c r="AA554" s="36">
        <f t="shared" si="117"/>
        <v>47.7</v>
      </c>
      <c r="AB554" s="66">
        <f t="shared" si="118"/>
        <v>45</v>
      </c>
      <c r="AC554" s="28">
        <f t="shared" si="120"/>
        <v>2714.996205093486</v>
      </c>
      <c r="AF554" s="28">
        <f>Q554-'2020 Metered Customers'!Q554</f>
        <v>7</v>
      </c>
      <c r="AG554" s="28">
        <f>R554-'2020 Metered Customers'!R554</f>
        <v>7</v>
      </c>
      <c r="AH554" s="28">
        <f>S554-'2020 Metered Customers'!S554</f>
        <v>7</v>
      </c>
      <c r="AI554" s="28">
        <f>T554-'2020 Metered Customers'!T554</f>
        <v>7</v>
      </c>
      <c r="AJ554" s="28">
        <f>U554-'2020 Metered Customers'!U554</f>
        <v>27.515999999999998</v>
      </c>
      <c r="AK554" s="28">
        <f>V554-'2020 Metered Customers'!V554</f>
        <v>57.735200702549832</v>
      </c>
      <c r="AL554" s="28">
        <f>W554-'2020 Metered Customers'!W554</f>
        <v>195.1982510977341</v>
      </c>
      <c r="AM554" s="28">
        <f>X554-'2020 Metered Customers'!X554</f>
        <v>188.10505109773408</v>
      </c>
      <c r="AN554" s="28">
        <f>Y554-'2020 Metered Customers'!Y554</f>
        <v>266.15595109773415</v>
      </c>
      <c r="AO554" s="28">
        <f>Z554-'2020 Metered Customers'!Z554</f>
        <v>171.81125109773413</v>
      </c>
      <c r="AP554" s="28">
        <f>AA554-'2020 Metered Customers'!AA554</f>
        <v>8.3800000000000026</v>
      </c>
      <c r="AQ554" s="28">
        <f>AB554-'2020 Metered Customers'!AB554</f>
        <v>7</v>
      </c>
    </row>
    <row r="555" spans="1:43" ht="15.4" x14ac:dyDescent="0.45">
      <c r="A555" s="4">
        <v>1</v>
      </c>
      <c r="B555" s="85">
        <v>9141065</v>
      </c>
      <c r="C555" s="91">
        <v>0</v>
      </c>
      <c r="D555" s="50" t="s">
        <v>32</v>
      </c>
      <c r="E555" s="5" t="s">
        <v>32</v>
      </c>
      <c r="F555" s="5" t="s">
        <v>32</v>
      </c>
      <c r="G555" s="5" t="s">
        <v>32</v>
      </c>
      <c r="H555" s="5" t="s">
        <v>32</v>
      </c>
      <c r="I555" s="5">
        <v>10</v>
      </c>
      <c r="J555" s="5">
        <v>6870</v>
      </c>
      <c r="K555" s="5">
        <v>48150</v>
      </c>
      <c r="L555" s="52">
        <v>105840</v>
      </c>
      <c r="M555" s="5">
        <v>58640</v>
      </c>
      <c r="N555" s="5">
        <v>23810</v>
      </c>
      <c r="O555" s="7" t="s">
        <v>32</v>
      </c>
      <c r="Q555" s="65">
        <f t="shared" si="108"/>
        <v>45</v>
      </c>
      <c r="R555" s="36">
        <f t="shared" si="109"/>
        <v>45</v>
      </c>
      <c r="S555" s="36">
        <f t="shared" si="110"/>
        <v>45</v>
      </c>
      <c r="T555" s="36">
        <f t="shared" si="111"/>
        <v>45</v>
      </c>
      <c r="U555" s="36">
        <f t="shared" si="119"/>
        <v>45</v>
      </c>
      <c r="V555" s="36">
        <f t="shared" si="112"/>
        <v>45.045000000000002</v>
      </c>
      <c r="W555" s="36">
        <f t="shared" si="113"/>
        <v>82.94350304252022</v>
      </c>
      <c r="X555" s="36">
        <f t="shared" si="114"/>
        <v>476.36125109773411</v>
      </c>
      <c r="Y555" s="36">
        <f t="shared" si="115"/>
        <v>1053.2612510977342</v>
      </c>
      <c r="Z555" s="36">
        <f t="shared" si="116"/>
        <v>581.26125109773409</v>
      </c>
      <c r="AA555" s="36">
        <f t="shared" si="117"/>
        <v>232.96125109773411</v>
      </c>
      <c r="AB555" s="66">
        <f t="shared" si="118"/>
        <v>45</v>
      </c>
      <c r="AC555" s="28">
        <f t="shared" si="120"/>
        <v>2741.8335074334568</v>
      </c>
      <c r="AF555" s="28">
        <f>Q555-'2020 Metered Customers'!Q555</f>
        <v>7</v>
      </c>
      <c r="AG555" s="28">
        <f>R555-'2020 Metered Customers'!R555</f>
        <v>7</v>
      </c>
      <c r="AH555" s="28">
        <f>S555-'2020 Metered Customers'!S555</f>
        <v>7</v>
      </c>
      <c r="AI555" s="28">
        <f>T555-'2020 Metered Customers'!T555</f>
        <v>7</v>
      </c>
      <c r="AJ555" s="28">
        <f>U555-'2020 Metered Customers'!U555</f>
        <v>7</v>
      </c>
      <c r="AK555" s="28">
        <f>V555-'2020 Metered Customers'!V555</f>
        <v>7.0230000000000032</v>
      </c>
      <c r="AL555" s="28">
        <f>W555-'2020 Metered Customers'!W555</f>
        <v>29.829503042520216</v>
      </c>
      <c r="AM555" s="28">
        <f>X555-'2020 Metered Customers'!X555</f>
        <v>185.04675109773416</v>
      </c>
      <c r="AN555" s="28">
        <f>Y555-'2020 Metered Customers'!Y555</f>
        <v>333.31005109773423</v>
      </c>
      <c r="AO555" s="28">
        <f>Z555-'2020 Metered Customers'!Z555</f>
        <v>212.00605109773409</v>
      </c>
      <c r="AP555" s="28">
        <f>AA555-'2020 Metered Customers'!AA555</f>
        <v>109.37825109773411</v>
      </c>
      <c r="AQ555" s="28">
        <f>AB555-'2020 Metered Customers'!AB555</f>
        <v>7</v>
      </c>
    </row>
    <row r="556" spans="1:43" ht="15.4" x14ac:dyDescent="0.45">
      <c r="A556" s="4">
        <v>1</v>
      </c>
      <c r="B556" s="85">
        <v>9141066</v>
      </c>
      <c r="C556" s="91">
        <v>0</v>
      </c>
      <c r="D556" s="50" t="s">
        <v>32</v>
      </c>
      <c r="E556" s="5" t="s">
        <v>32</v>
      </c>
      <c r="F556" s="5">
        <v>6790</v>
      </c>
      <c r="G556" s="5" t="s">
        <v>32</v>
      </c>
      <c r="H556" s="5">
        <v>880</v>
      </c>
      <c r="I556" s="5">
        <v>9320</v>
      </c>
      <c r="J556" s="5">
        <v>5080</v>
      </c>
      <c r="K556" s="5">
        <v>18120</v>
      </c>
      <c r="L556" s="52">
        <v>27670</v>
      </c>
      <c r="M556" s="5">
        <v>30730</v>
      </c>
      <c r="N556" s="5">
        <v>11820</v>
      </c>
      <c r="O556" s="7" t="s">
        <v>32</v>
      </c>
      <c r="Q556" s="65">
        <f t="shared" si="108"/>
        <v>45</v>
      </c>
      <c r="R556" s="36">
        <f t="shared" si="109"/>
        <v>45</v>
      </c>
      <c r="S556" s="36">
        <f t="shared" si="110"/>
        <v>82.282818420380309</v>
      </c>
      <c r="T556" s="36">
        <f t="shared" si="111"/>
        <v>45</v>
      </c>
      <c r="U556" s="36">
        <f t="shared" si="119"/>
        <v>48.96</v>
      </c>
      <c r="V556" s="36">
        <f t="shared" si="112"/>
        <v>103.17696959555472</v>
      </c>
      <c r="W556" s="36">
        <f t="shared" si="113"/>
        <v>68.160684622139897</v>
      </c>
      <c r="X556" s="36">
        <f t="shared" si="114"/>
        <v>176.0612510977341</v>
      </c>
      <c r="Y556" s="36">
        <f t="shared" si="115"/>
        <v>271.5612510977341</v>
      </c>
      <c r="Z556" s="36">
        <f t="shared" si="116"/>
        <v>302.16125109773412</v>
      </c>
      <c r="AA556" s="36">
        <f t="shared" si="117"/>
        <v>123.82336403742667</v>
      </c>
      <c r="AB556" s="66">
        <f t="shared" si="118"/>
        <v>45</v>
      </c>
      <c r="AC556" s="28">
        <f t="shared" si="120"/>
        <v>1356.1875899687038</v>
      </c>
      <c r="AF556" s="28">
        <f>Q556-'2020 Metered Customers'!Q556</f>
        <v>7</v>
      </c>
      <c r="AG556" s="28">
        <f>R556-'2020 Metered Customers'!R556</f>
        <v>7</v>
      </c>
      <c r="AH556" s="28">
        <f>S556-'2020 Metered Customers'!S556</f>
        <v>29.344818420380307</v>
      </c>
      <c r="AI556" s="28">
        <f>T556-'2020 Metered Customers'!T556</f>
        <v>7</v>
      </c>
      <c r="AJ556" s="28">
        <f>U556-'2020 Metered Customers'!U556</f>
        <v>9.0240000000000009</v>
      </c>
      <c r="AK556" s="28">
        <f>V556-'2020 Metered Customers'!V556</f>
        <v>41.90096959555472</v>
      </c>
      <c r="AL556" s="28">
        <f>W556-'2020 Metered Customers'!W556</f>
        <v>18.984684622139895</v>
      </c>
      <c r="AM556" s="28">
        <f>X556-'2020 Metered Customers'!X556</f>
        <v>76.945251097734101</v>
      </c>
      <c r="AN556" s="28">
        <f>Y556-'2020 Metered Customers'!Y556</f>
        <v>131.38025109773409</v>
      </c>
      <c r="AO556" s="28">
        <f>Z556-'2020 Metered Customers'!Z556</f>
        <v>140.27735109773414</v>
      </c>
      <c r="AP556" s="28">
        <f>AA556-'2020 Metered Customers'!AA556</f>
        <v>51.797364037426675</v>
      </c>
      <c r="AQ556" s="28">
        <f>AB556-'2020 Metered Customers'!AB556</f>
        <v>7</v>
      </c>
    </row>
    <row r="557" spans="1:43" ht="15.4" x14ac:dyDescent="0.45">
      <c r="A557" s="4">
        <v>1</v>
      </c>
      <c r="B557" s="85">
        <v>9141067</v>
      </c>
      <c r="C557" s="91">
        <v>0</v>
      </c>
      <c r="D557" s="50" t="s">
        <v>32</v>
      </c>
      <c r="E557" s="5" t="s">
        <v>32</v>
      </c>
      <c r="F557" s="5" t="s">
        <v>32</v>
      </c>
      <c r="G557" s="5" t="s">
        <v>32</v>
      </c>
      <c r="H557" s="5">
        <v>17950</v>
      </c>
      <c r="I557" s="5">
        <v>3990</v>
      </c>
      <c r="J557" s="5">
        <v>3930</v>
      </c>
      <c r="K557" s="5">
        <v>8810</v>
      </c>
      <c r="L557" s="52">
        <v>7290</v>
      </c>
      <c r="M557" s="5">
        <v>8900</v>
      </c>
      <c r="N557" s="5">
        <v>4410</v>
      </c>
      <c r="O557" s="7" t="s">
        <v>32</v>
      </c>
      <c r="Q557" s="65">
        <f t="shared" si="108"/>
        <v>45</v>
      </c>
      <c r="R557" s="36">
        <f t="shared" si="109"/>
        <v>45</v>
      </c>
      <c r="S557" s="36">
        <f t="shared" si="110"/>
        <v>45</v>
      </c>
      <c r="T557" s="36">
        <f t="shared" si="111"/>
        <v>45</v>
      </c>
      <c r="U557" s="36">
        <f t="shared" si="119"/>
        <v>125.77499999999999</v>
      </c>
      <c r="V557" s="36">
        <f t="shared" si="112"/>
        <v>62.954999999999998</v>
      </c>
      <c r="W557" s="36">
        <f t="shared" si="113"/>
        <v>62.685000000000002</v>
      </c>
      <c r="X557" s="36">
        <f t="shared" si="114"/>
        <v>98.965105129412848</v>
      </c>
      <c r="Y557" s="36">
        <f t="shared" si="115"/>
        <v>86.41209730875471</v>
      </c>
      <c r="Z557" s="36">
        <f t="shared" si="116"/>
        <v>99.708375329320234</v>
      </c>
      <c r="AA557" s="36">
        <f t="shared" si="117"/>
        <v>64.844999999999999</v>
      </c>
      <c r="AB557" s="66">
        <f t="shared" si="118"/>
        <v>45</v>
      </c>
      <c r="AC557" s="28">
        <f t="shared" si="120"/>
        <v>826.34557776748784</v>
      </c>
      <c r="AF557" s="28">
        <f>Q557-'2020 Metered Customers'!Q557</f>
        <v>7</v>
      </c>
      <c r="AG557" s="28">
        <f>R557-'2020 Metered Customers'!R557</f>
        <v>7</v>
      </c>
      <c r="AH557" s="28">
        <f>S557-'2020 Metered Customers'!S557</f>
        <v>7</v>
      </c>
      <c r="AI557" s="28">
        <f>T557-'2020 Metered Customers'!T557</f>
        <v>7</v>
      </c>
      <c r="AJ557" s="28">
        <f>U557-'2020 Metered Customers'!U557</f>
        <v>48.284999999999982</v>
      </c>
      <c r="AK557" s="28">
        <f>V557-'2020 Metered Customers'!V557</f>
        <v>16.177</v>
      </c>
      <c r="AL557" s="28">
        <f>W557-'2020 Metered Customers'!W557</f>
        <v>16.039000000000001</v>
      </c>
      <c r="AM557" s="28">
        <f>X557-'2020 Metered Customers'!X557</f>
        <v>39.882105129412849</v>
      </c>
      <c r="AN557" s="28">
        <f>Y557-'2020 Metered Customers'!Y557</f>
        <v>32.374097308754713</v>
      </c>
      <c r="AO557" s="28">
        <f>Z557-'2020 Metered Customers'!Z557</f>
        <v>40.238375329320235</v>
      </c>
      <c r="AP557" s="28">
        <f>AA557-'2020 Metered Customers'!AA557</f>
        <v>17.143000000000001</v>
      </c>
      <c r="AQ557" s="28">
        <f>AB557-'2020 Metered Customers'!AB557</f>
        <v>7</v>
      </c>
    </row>
    <row r="558" spans="1:43" ht="15.4" x14ac:dyDescent="0.45">
      <c r="A558" s="4">
        <v>1</v>
      </c>
      <c r="B558" s="85">
        <v>9141068</v>
      </c>
      <c r="C558" s="91">
        <v>0</v>
      </c>
      <c r="D558" s="50" t="s">
        <v>32</v>
      </c>
      <c r="E558" s="5" t="s">
        <v>32</v>
      </c>
      <c r="F558" s="5" t="s">
        <v>32</v>
      </c>
      <c r="G558" s="5" t="s">
        <v>32</v>
      </c>
      <c r="H558" s="5">
        <v>7690</v>
      </c>
      <c r="I558" s="5">
        <v>2400</v>
      </c>
      <c r="J558" s="5">
        <v>3880</v>
      </c>
      <c r="K558" s="5">
        <v>4480</v>
      </c>
      <c r="L558" s="52">
        <v>6820</v>
      </c>
      <c r="M558" s="5">
        <v>3620</v>
      </c>
      <c r="N558" s="5">
        <v>2370</v>
      </c>
      <c r="O558" s="7" t="s">
        <v>32</v>
      </c>
      <c r="Q558" s="65">
        <f t="shared" si="108"/>
        <v>45</v>
      </c>
      <c r="R558" s="36">
        <f t="shared" si="109"/>
        <v>45</v>
      </c>
      <c r="S558" s="36">
        <f t="shared" si="110"/>
        <v>45</v>
      </c>
      <c r="T558" s="36">
        <f t="shared" si="111"/>
        <v>45</v>
      </c>
      <c r="U558" s="36">
        <f t="shared" si="119"/>
        <v>79.605000000000004</v>
      </c>
      <c r="V558" s="36">
        <f t="shared" si="112"/>
        <v>55.8</v>
      </c>
      <c r="W558" s="36">
        <f t="shared" si="113"/>
        <v>62.46</v>
      </c>
      <c r="X558" s="36">
        <f t="shared" si="114"/>
        <v>65.16</v>
      </c>
      <c r="Y558" s="36">
        <f t="shared" si="115"/>
        <v>82.530575153682776</v>
      </c>
      <c r="Z558" s="36">
        <f t="shared" si="116"/>
        <v>61.29</v>
      </c>
      <c r="AA558" s="36">
        <f t="shared" si="117"/>
        <v>55.664999999999999</v>
      </c>
      <c r="AB558" s="66">
        <f t="shared" si="118"/>
        <v>45</v>
      </c>
      <c r="AC558" s="28">
        <f t="shared" si="120"/>
        <v>687.51057515368268</v>
      </c>
      <c r="AF558" s="28">
        <f>Q558-'2020 Metered Customers'!Q558</f>
        <v>7</v>
      </c>
      <c r="AG558" s="28">
        <f>R558-'2020 Metered Customers'!R558</f>
        <v>7</v>
      </c>
      <c r="AH558" s="28">
        <f>S558-'2020 Metered Customers'!S558</f>
        <v>7</v>
      </c>
      <c r="AI558" s="28">
        <f>T558-'2020 Metered Customers'!T558</f>
        <v>7</v>
      </c>
      <c r="AJ558" s="28">
        <f>U558-'2020 Metered Customers'!U558</f>
        <v>24.686999999999998</v>
      </c>
      <c r="AK558" s="28">
        <f>V558-'2020 Metered Customers'!V558</f>
        <v>12.519999999999996</v>
      </c>
      <c r="AL558" s="28">
        <f>W558-'2020 Metered Customers'!W558</f>
        <v>15.923999999999999</v>
      </c>
      <c r="AM558" s="28">
        <f>X558-'2020 Metered Customers'!X558</f>
        <v>17.303999999999995</v>
      </c>
      <c r="AN558" s="28">
        <f>Y558-'2020 Metered Customers'!Y558</f>
        <v>29.526575153682771</v>
      </c>
      <c r="AO558" s="28">
        <f>Z558-'2020 Metered Customers'!Z558</f>
        <v>15.326000000000001</v>
      </c>
      <c r="AP558" s="28">
        <f>AA558-'2020 Metered Customers'!AA558</f>
        <v>12.451000000000001</v>
      </c>
      <c r="AQ558" s="28">
        <f>AB558-'2020 Metered Customers'!AB558</f>
        <v>7</v>
      </c>
    </row>
    <row r="559" spans="1:43" ht="15.4" x14ac:dyDescent="0.45">
      <c r="A559" s="4">
        <v>1</v>
      </c>
      <c r="B559" s="85">
        <v>9141069</v>
      </c>
      <c r="C559" s="91">
        <v>0</v>
      </c>
      <c r="D559" s="50" t="s">
        <v>32</v>
      </c>
      <c r="E559" s="5" t="s">
        <v>32</v>
      </c>
      <c r="F559" s="5" t="s">
        <v>32</v>
      </c>
      <c r="G559" s="5" t="s">
        <v>32</v>
      </c>
      <c r="H559" s="5">
        <v>10290</v>
      </c>
      <c r="I559" s="5">
        <v>17010</v>
      </c>
      <c r="J559" s="5">
        <v>9300</v>
      </c>
      <c r="K559" s="5">
        <v>15570</v>
      </c>
      <c r="L559" s="52">
        <v>16880</v>
      </c>
      <c r="M559" s="5">
        <v>16000</v>
      </c>
      <c r="N559" s="5">
        <v>380</v>
      </c>
      <c r="O559" s="7" t="s">
        <v>32</v>
      </c>
      <c r="Q559" s="65">
        <f t="shared" si="108"/>
        <v>45</v>
      </c>
      <c r="R559" s="36">
        <f t="shared" si="109"/>
        <v>45</v>
      </c>
      <c r="S559" s="36">
        <f t="shared" si="110"/>
        <v>45</v>
      </c>
      <c r="T559" s="36">
        <f t="shared" si="111"/>
        <v>45</v>
      </c>
      <c r="U559" s="36">
        <f t="shared" si="119"/>
        <v>91.304999999999993</v>
      </c>
      <c r="V559" s="36">
        <f t="shared" si="112"/>
        <v>166.68527889875281</v>
      </c>
      <c r="W559" s="36">
        <f t="shared" si="113"/>
        <v>103.01179844001975</v>
      </c>
      <c r="X559" s="36">
        <f t="shared" si="114"/>
        <v>154.79295570023459</v>
      </c>
      <c r="Y559" s="36">
        <f t="shared" si="115"/>
        <v>165.6116663877755</v>
      </c>
      <c r="Z559" s="36">
        <f t="shared" si="116"/>
        <v>158.34413554423656</v>
      </c>
      <c r="AA559" s="36">
        <f t="shared" si="117"/>
        <v>46.71</v>
      </c>
      <c r="AB559" s="66">
        <f t="shared" si="118"/>
        <v>45</v>
      </c>
      <c r="AC559" s="28">
        <f t="shared" si="120"/>
        <v>1111.4608349710193</v>
      </c>
      <c r="AF559" s="28">
        <f>Q559-'2020 Metered Customers'!Q559</f>
        <v>7</v>
      </c>
      <c r="AG559" s="28">
        <f>R559-'2020 Metered Customers'!R559</f>
        <v>7</v>
      </c>
      <c r="AH559" s="28">
        <f>S559-'2020 Metered Customers'!S559</f>
        <v>7</v>
      </c>
      <c r="AI559" s="28">
        <f>T559-'2020 Metered Customers'!T559</f>
        <v>7</v>
      </c>
      <c r="AJ559" s="28">
        <f>U559-'2020 Metered Customers'!U559</f>
        <v>30.666999999999987</v>
      </c>
      <c r="AK559" s="28">
        <f>V559-'2020 Metered Customers'!V559</f>
        <v>72.342278898752824</v>
      </c>
      <c r="AL559" s="28">
        <f>W559-'2020 Metered Customers'!W559</f>
        <v>41.821798440019748</v>
      </c>
      <c r="AM559" s="28">
        <f>X559-'2020 Metered Customers'!X559</f>
        <v>66.641955700234575</v>
      </c>
      <c r="AN559" s="28">
        <f>Y559-'2020 Metered Customers'!Y559</f>
        <v>71.827666387775494</v>
      </c>
      <c r="AO559" s="28">
        <f>Z559-'2020 Metered Customers'!Z559</f>
        <v>68.344135544236565</v>
      </c>
      <c r="AP559" s="28">
        <f>AA559-'2020 Metered Customers'!AA559</f>
        <v>7.8740000000000023</v>
      </c>
      <c r="AQ559" s="28">
        <f>AB559-'2020 Metered Customers'!AB559</f>
        <v>7</v>
      </c>
    </row>
    <row r="560" spans="1:43" ht="15.4" x14ac:dyDescent="0.45">
      <c r="A560" s="4">
        <v>1</v>
      </c>
      <c r="B560" s="85">
        <v>9141070</v>
      </c>
      <c r="C560" s="91">
        <v>0</v>
      </c>
      <c r="D560" s="50" t="s">
        <v>32</v>
      </c>
      <c r="E560" s="5" t="s">
        <v>32</v>
      </c>
      <c r="F560" s="5" t="s">
        <v>32</v>
      </c>
      <c r="G560" s="5" t="s">
        <v>32</v>
      </c>
      <c r="H560" s="5">
        <v>20450</v>
      </c>
      <c r="I560" s="5">
        <v>6180</v>
      </c>
      <c r="J560" s="5">
        <v>12620</v>
      </c>
      <c r="K560" s="5">
        <v>28980</v>
      </c>
      <c r="L560" s="52">
        <v>15050</v>
      </c>
      <c r="M560" s="5">
        <v>3130</v>
      </c>
      <c r="N560" s="5">
        <v>7600</v>
      </c>
      <c r="O560" s="7" t="s">
        <v>32</v>
      </c>
      <c r="Q560" s="65">
        <f t="shared" si="108"/>
        <v>45</v>
      </c>
      <c r="R560" s="36">
        <f t="shared" si="109"/>
        <v>45</v>
      </c>
      <c r="S560" s="36">
        <f t="shared" si="110"/>
        <v>45</v>
      </c>
      <c r="T560" s="36">
        <f t="shared" si="111"/>
        <v>45</v>
      </c>
      <c r="U560" s="36">
        <f t="shared" si="119"/>
        <v>137.02499999999998</v>
      </c>
      <c r="V560" s="36">
        <f t="shared" si="112"/>
        <v>77.245098176563559</v>
      </c>
      <c r="W560" s="36">
        <f t="shared" si="113"/>
        <v>130.4302102588257</v>
      </c>
      <c r="X560" s="36">
        <f t="shared" si="114"/>
        <v>284.66125109773412</v>
      </c>
      <c r="Y560" s="36">
        <f t="shared" si="115"/>
        <v>150.49850565632522</v>
      </c>
      <c r="Z560" s="36">
        <f t="shared" si="116"/>
        <v>59.085000000000001</v>
      </c>
      <c r="AA560" s="36">
        <f t="shared" si="117"/>
        <v>88.972250219546822</v>
      </c>
      <c r="AB560" s="66">
        <f t="shared" si="118"/>
        <v>45</v>
      </c>
      <c r="AC560" s="28">
        <f t="shared" si="120"/>
        <v>1152.9173154089954</v>
      </c>
      <c r="AF560" s="28">
        <f>Q560-'2020 Metered Customers'!Q560</f>
        <v>7</v>
      </c>
      <c r="AG560" s="28">
        <f>R560-'2020 Metered Customers'!R560</f>
        <v>7</v>
      </c>
      <c r="AH560" s="28">
        <f>S560-'2020 Metered Customers'!S560</f>
        <v>7</v>
      </c>
      <c r="AI560" s="28">
        <f>T560-'2020 Metered Customers'!T560</f>
        <v>7</v>
      </c>
      <c r="AJ560" s="28">
        <f>U560-'2020 Metered Customers'!U560</f>
        <v>54.034999999999968</v>
      </c>
      <c r="AK560" s="28">
        <f>V560-'2020 Metered Customers'!V560</f>
        <v>25.649098176563555</v>
      </c>
      <c r="AL560" s="28">
        <f>W560-'2020 Metered Customers'!W560</f>
        <v>54.964210258825688</v>
      </c>
      <c r="AM560" s="28">
        <f>X560-'2020 Metered Customers'!X560</f>
        <v>135.77985109773414</v>
      </c>
      <c r="AN560" s="28">
        <f>Y560-'2020 Metered Customers'!Y560</f>
        <v>64.583505656325229</v>
      </c>
      <c r="AO560" s="28">
        <f>Z560-'2020 Metered Customers'!Z560</f>
        <v>14.198999999999998</v>
      </c>
      <c r="AP560" s="28">
        <f>AA560-'2020 Metered Customers'!AA560</f>
        <v>34.252250219546823</v>
      </c>
      <c r="AQ560" s="28">
        <f>AB560-'2020 Metered Customers'!AB560</f>
        <v>7</v>
      </c>
    </row>
    <row r="561" spans="1:43" ht="15.4" x14ac:dyDescent="0.45">
      <c r="A561" s="4">
        <v>1</v>
      </c>
      <c r="B561" s="85">
        <v>9141071</v>
      </c>
      <c r="C561" s="91">
        <v>0</v>
      </c>
      <c r="D561" s="50" t="s">
        <v>32</v>
      </c>
      <c r="E561" s="5" t="s">
        <v>32</v>
      </c>
      <c r="F561" s="5" t="s">
        <v>32</v>
      </c>
      <c r="G561" s="5" t="s">
        <v>32</v>
      </c>
      <c r="H561" s="5">
        <v>39520</v>
      </c>
      <c r="I561" s="5">
        <v>3600</v>
      </c>
      <c r="J561" s="5">
        <v>6840</v>
      </c>
      <c r="K561" s="5">
        <v>24020</v>
      </c>
      <c r="L561" s="52">
        <v>62420</v>
      </c>
      <c r="M561" s="5">
        <v>66530</v>
      </c>
      <c r="N561" s="5">
        <v>29150</v>
      </c>
      <c r="O561" s="7" t="s">
        <v>32</v>
      </c>
      <c r="Q561" s="65">
        <f t="shared" si="108"/>
        <v>45</v>
      </c>
      <c r="R561" s="36">
        <f t="shared" si="109"/>
        <v>45</v>
      </c>
      <c r="S561" s="36">
        <f t="shared" si="110"/>
        <v>45</v>
      </c>
      <c r="T561" s="36">
        <f t="shared" si="111"/>
        <v>45</v>
      </c>
      <c r="U561" s="36">
        <f t="shared" si="119"/>
        <v>277.41425891839225</v>
      </c>
      <c r="V561" s="36">
        <f t="shared" si="112"/>
        <v>61.2</v>
      </c>
      <c r="W561" s="36">
        <f t="shared" si="113"/>
        <v>82.695746309217753</v>
      </c>
      <c r="X561" s="36">
        <f t="shared" si="114"/>
        <v>235.0612510977341</v>
      </c>
      <c r="Y561" s="36">
        <f t="shared" si="115"/>
        <v>619.06125109773416</v>
      </c>
      <c r="Z561" s="36">
        <f t="shared" si="116"/>
        <v>660.16125109773407</v>
      </c>
      <c r="AA561" s="36">
        <f t="shared" si="117"/>
        <v>286.36125109773411</v>
      </c>
      <c r="AB561" s="66">
        <f t="shared" si="118"/>
        <v>45</v>
      </c>
      <c r="AC561" s="28">
        <f t="shared" si="120"/>
        <v>2446.9550096185462</v>
      </c>
      <c r="AF561" s="28">
        <f>Q561-'2020 Metered Customers'!Q561</f>
        <v>7</v>
      </c>
      <c r="AG561" s="28">
        <f>R561-'2020 Metered Customers'!R561</f>
        <v>7</v>
      </c>
      <c r="AH561" s="28">
        <f>S561-'2020 Metered Customers'!S561</f>
        <v>7</v>
      </c>
      <c r="AI561" s="28">
        <f>T561-'2020 Metered Customers'!T561</f>
        <v>7</v>
      </c>
      <c r="AJ561" s="28">
        <f>U561-'2020 Metered Customers'!U561</f>
        <v>152.47025891839223</v>
      </c>
      <c r="AK561" s="28">
        <f>V561-'2020 Metered Customers'!V561</f>
        <v>15.280000000000001</v>
      </c>
      <c r="AL561" s="28">
        <f>W561-'2020 Metered Customers'!W561</f>
        <v>29.647746309217752</v>
      </c>
      <c r="AM561" s="28">
        <f>X561-'2020 Metered Customers'!X561</f>
        <v>110.57525109773411</v>
      </c>
      <c r="AN561" s="28">
        <f>Y561-'2020 Metered Customers'!Y561</f>
        <v>221.72065109773416</v>
      </c>
      <c r="AO561" s="28">
        <f>Z561-'2020 Metered Customers'!Z561</f>
        <v>232.28335109773411</v>
      </c>
      <c r="AP561" s="28">
        <f>AA561-'2020 Metered Customers'!AA561</f>
        <v>136.21675109773412</v>
      </c>
      <c r="AQ561" s="28">
        <f>AB561-'2020 Metered Customers'!AB561</f>
        <v>7</v>
      </c>
    </row>
    <row r="562" spans="1:43" ht="15.4" x14ac:dyDescent="0.45">
      <c r="A562" s="4">
        <v>1</v>
      </c>
      <c r="B562" s="85">
        <v>9141072</v>
      </c>
      <c r="C562" s="91">
        <v>0</v>
      </c>
      <c r="D562" s="50" t="s">
        <v>32</v>
      </c>
      <c r="E562" s="5" t="s">
        <v>32</v>
      </c>
      <c r="F562" s="5" t="s">
        <v>32</v>
      </c>
      <c r="G562" s="5" t="s">
        <v>32</v>
      </c>
      <c r="H562" s="5">
        <v>84270</v>
      </c>
      <c r="I562" s="5">
        <v>10770</v>
      </c>
      <c r="J562" s="5">
        <v>20450</v>
      </c>
      <c r="K562" s="5">
        <v>21100</v>
      </c>
      <c r="L562" s="52">
        <v>14400</v>
      </c>
      <c r="M562" s="5">
        <v>16920</v>
      </c>
      <c r="N562" s="5">
        <v>14010</v>
      </c>
      <c r="O562" s="7" t="s">
        <v>32</v>
      </c>
      <c r="Q562" s="65">
        <f t="shared" si="108"/>
        <v>45</v>
      </c>
      <c r="R562" s="36">
        <f t="shared" si="109"/>
        <v>45</v>
      </c>
      <c r="S562" s="36">
        <f t="shared" si="110"/>
        <v>45</v>
      </c>
      <c r="T562" s="36">
        <f t="shared" si="111"/>
        <v>45</v>
      </c>
      <c r="U562" s="36">
        <f t="shared" si="119"/>
        <v>646.98471942790013</v>
      </c>
      <c r="V562" s="36">
        <f t="shared" si="112"/>
        <v>115.15187837184045</v>
      </c>
      <c r="W562" s="36">
        <f t="shared" si="113"/>
        <v>199.36125109773411</v>
      </c>
      <c r="X562" s="36">
        <f t="shared" si="114"/>
        <v>205.86125109773411</v>
      </c>
      <c r="Y562" s="36">
        <f t="shared" si="115"/>
        <v>145.13044310143852</v>
      </c>
      <c r="Z562" s="36">
        <f t="shared" si="116"/>
        <v>165.94200869884543</v>
      </c>
      <c r="AA562" s="36">
        <f t="shared" si="117"/>
        <v>141.90960556850649</v>
      </c>
      <c r="AB562" s="66">
        <f t="shared" si="118"/>
        <v>45</v>
      </c>
      <c r="AC562" s="28">
        <f t="shared" si="120"/>
        <v>1845.3411573639994</v>
      </c>
      <c r="AF562" s="28">
        <f>Q562-'2020 Metered Customers'!Q562</f>
        <v>7</v>
      </c>
      <c r="AG562" s="28">
        <f>R562-'2020 Metered Customers'!R562</f>
        <v>7</v>
      </c>
      <c r="AH562" s="28">
        <f>S562-'2020 Metered Customers'!S562</f>
        <v>7</v>
      </c>
      <c r="AI562" s="28">
        <f>T562-'2020 Metered Customers'!T562</f>
        <v>7</v>
      </c>
      <c r="AJ562" s="28">
        <f>U562-'2020 Metered Customers'!U562</f>
        <v>330.62371942790014</v>
      </c>
      <c r="AK562" s="28">
        <f>V562-'2020 Metered Customers'!V562</f>
        <v>47.640878371840458</v>
      </c>
      <c r="AL562" s="28">
        <f>W562-'2020 Metered Customers'!W562</f>
        <v>90.226251097734121</v>
      </c>
      <c r="AM562" s="28">
        <f>X562-'2020 Metered Customers'!X562</f>
        <v>93.931251097734105</v>
      </c>
      <c r="AN562" s="28">
        <f>Y562-'2020 Metered Customers'!Y562</f>
        <v>62.010443101438511</v>
      </c>
      <c r="AO562" s="28">
        <f>Z562-'2020 Metered Customers'!Z562</f>
        <v>71.986008698845424</v>
      </c>
      <c r="AP562" s="28">
        <f>AA562-'2020 Metered Customers'!AA562</f>
        <v>60.466605568506495</v>
      </c>
      <c r="AQ562" s="28">
        <f>AB562-'2020 Metered Customers'!AB562</f>
        <v>7</v>
      </c>
    </row>
    <row r="563" spans="1:43" ht="15.4" x14ac:dyDescent="0.45">
      <c r="A563" s="4">
        <v>1</v>
      </c>
      <c r="B563" s="85">
        <v>9141073</v>
      </c>
      <c r="C563" s="91">
        <v>0</v>
      </c>
      <c r="D563" s="50" t="s">
        <v>32</v>
      </c>
      <c r="E563" s="5" t="s">
        <v>32</v>
      </c>
      <c r="F563" s="5" t="s">
        <v>32</v>
      </c>
      <c r="G563" s="5" t="s">
        <v>32</v>
      </c>
      <c r="H563" s="5">
        <v>7940</v>
      </c>
      <c r="I563" s="5">
        <v>70720</v>
      </c>
      <c r="J563" s="5">
        <v>24190</v>
      </c>
      <c r="K563" s="5">
        <v>7810</v>
      </c>
      <c r="L563" s="52">
        <v>21520</v>
      </c>
      <c r="M563" s="5">
        <v>23610</v>
      </c>
      <c r="N563" s="5">
        <v>9230</v>
      </c>
      <c r="O563" s="7" t="s">
        <v>32</v>
      </c>
      <c r="Q563" s="65">
        <f t="shared" si="108"/>
        <v>45</v>
      </c>
      <c r="R563" s="36">
        <f t="shared" si="109"/>
        <v>45</v>
      </c>
      <c r="S563" s="36">
        <f t="shared" si="110"/>
        <v>45</v>
      </c>
      <c r="T563" s="36">
        <f t="shared" si="111"/>
        <v>45</v>
      </c>
      <c r="U563" s="36">
        <f t="shared" si="119"/>
        <v>80.73</v>
      </c>
      <c r="V563" s="36">
        <f t="shared" si="112"/>
        <v>702.06125109773416</v>
      </c>
      <c r="W563" s="36">
        <f t="shared" si="113"/>
        <v>236.76125109773412</v>
      </c>
      <c r="X563" s="36">
        <f t="shared" si="114"/>
        <v>90.706547352664074</v>
      </c>
      <c r="Y563" s="36">
        <f t="shared" si="115"/>
        <v>210.0612510977341</v>
      </c>
      <c r="Z563" s="36">
        <f t="shared" si="116"/>
        <v>230.96125109773411</v>
      </c>
      <c r="AA563" s="36">
        <f t="shared" si="117"/>
        <v>102.43369939564734</v>
      </c>
      <c r="AB563" s="66">
        <f t="shared" si="118"/>
        <v>45</v>
      </c>
      <c r="AC563" s="28">
        <f t="shared" si="120"/>
        <v>1878.715251139248</v>
      </c>
      <c r="AF563" s="28">
        <f>Q563-'2020 Metered Customers'!Q563</f>
        <v>7</v>
      </c>
      <c r="AG563" s="28">
        <f>R563-'2020 Metered Customers'!R563</f>
        <v>7</v>
      </c>
      <c r="AH563" s="28">
        <f>S563-'2020 Metered Customers'!S563</f>
        <v>7</v>
      </c>
      <c r="AI563" s="28">
        <f>T563-'2020 Metered Customers'!T563</f>
        <v>7</v>
      </c>
      <c r="AJ563" s="28">
        <f>U563-'2020 Metered Customers'!U563</f>
        <v>25.262</v>
      </c>
      <c r="AK563" s="28">
        <f>V563-'2020 Metered Customers'!V563</f>
        <v>243.05165109773418</v>
      </c>
      <c r="AL563" s="28">
        <f>W563-'2020 Metered Customers'!W563</f>
        <v>111.5442510977341</v>
      </c>
      <c r="AM563" s="28">
        <f>X563-'2020 Metered Customers'!X563</f>
        <v>35.524547352664072</v>
      </c>
      <c r="AN563" s="28">
        <f>Y563-'2020 Metered Customers'!Y563</f>
        <v>96.32525109773411</v>
      </c>
      <c r="AO563" s="28">
        <f>Z563-'2020 Metered Customers'!Z563</f>
        <v>108.23825109773412</v>
      </c>
      <c r="AP563" s="28">
        <f>AA563-'2020 Metered Customers'!AA563</f>
        <v>41.544699395647335</v>
      </c>
      <c r="AQ563" s="28">
        <f>AB563-'2020 Metered Customers'!AB563</f>
        <v>7</v>
      </c>
    </row>
    <row r="564" spans="1:43" ht="15.4" x14ac:dyDescent="0.45">
      <c r="A564" s="4">
        <v>1</v>
      </c>
      <c r="B564" s="85">
        <v>9141074</v>
      </c>
      <c r="C564" s="91">
        <v>0</v>
      </c>
      <c r="D564" s="50" t="s">
        <v>32</v>
      </c>
      <c r="E564" s="5" t="s">
        <v>32</v>
      </c>
      <c r="F564" s="5" t="s">
        <v>32</v>
      </c>
      <c r="G564" s="5" t="s">
        <v>32</v>
      </c>
      <c r="H564" s="5">
        <v>9140</v>
      </c>
      <c r="I564" s="5">
        <v>5170</v>
      </c>
      <c r="J564" s="5">
        <v>77690</v>
      </c>
      <c r="K564" s="5">
        <v>27810</v>
      </c>
      <c r="L564" s="52">
        <v>33720</v>
      </c>
      <c r="M564" s="5">
        <v>31330</v>
      </c>
      <c r="N564" s="5">
        <v>6840</v>
      </c>
      <c r="O564" s="7" t="s">
        <v>32</v>
      </c>
      <c r="Q564" s="65">
        <f t="shared" si="108"/>
        <v>45</v>
      </c>
      <c r="R564" s="36">
        <f t="shared" si="109"/>
        <v>45</v>
      </c>
      <c r="S564" s="36">
        <f t="shared" si="110"/>
        <v>45</v>
      </c>
      <c r="T564" s="36">
        <f t="shared" si="111"/>
        <v>45</v>
      </c>
      <c r="U564" s="36">
        <f t="shared" si="119"/>
        <v>86.13</v>
      </c>
      <c r="V564" s="36">
        <f t="shared" si="112"/>
        <v>68.903954822047297</v>
      </c>
      <c r="W564" s="36">
        <f t="shared" si="113"/>
        <v>771.76125109773409</v>
      </c>
      <c r="X564" s="36">
        <f t="shared" si="114"/>
        <v>272.96125109773413</v>
      </c>
      <c r="Y564" s="36">
        <f t="shared" si="115"/>
        <v>332.06125109773416</v>
      </c>
      <c r="Z564" s="36">
        <f t="shared" si="116"/>
        <v>308.16125109773412</v>
      </c>
      <c r="AA564" s="36">
        <f t="shared" si="117"/>
        <v>82.695746309217753</v>
      </c>
      <c r="AB564" s="66">
        <f t="shared" si="118"/>
        <v>45</v>
      </c>
      <c r="AC564" s="28">
        <f t="shared" si="120"/>
        <v>2147.6747055222013</v>
      </c>
      <c r="AF564" s="28">
        <f>Q564-'2020 Metered Customers'!Q564</f>
        <v>7</v>
      </c>
      <c r="AG564" s="28">
        <f>R564-'2020 Metered Customers'!R564</f>
        <v>7</v>
      </c>
      <c r="AH564" s="28">
        <f>S564-'2020 Metered Customers'!S564</f>
        <v>7</v>
      </c>
      <c r="AI564" s="28">
        <f>T564-'2020 Metered Customers'!T564</f>
        <v>7</v>
      </c>
      <c r="AJ564" s="28">
        <f>U564-'2020 Metered Customers'!U564</f>
        <v>28.021999999999991</v>
      </c>
      <c r="AK564" s="28">
        <f>V564-'2020 Metered Customers'!V564</f>
        <v>19.529954822047294</v>
      </c>
      <c r="AL564" s="28">
        <f>W564-'2020 Metered Customers'!W564</f>
        <v>260.9645510977341</v>
      </c>
      <c r="AM564" s="28">
        <f>X564-'2020 Metered Customers'!X564</f>
        <v>132.17825109773415</v>
      </c>
      <c r="AN564" s="28">
        <f>Y564-'2020 Metered Customers'!Y564</f>
        <v>147.96165109773418</v>
      </c>
      <c r="AO564" s="28">
        <f>Z564-'2020 Metered Customers'!Z564</f>
        <v>141.81935109773411</v>
      </c>
      <c r="AP564" s="28">
        <f>AA564-'2020 Metered Customers'!AA564</f>
        <v>29.647746309217752</v>
      </c>
      <c r="AQ564" s="28">
        <f>AB564-'2020 Metered Customers'!AB564</f>
        <v>7</v>
      </c>
    </row>
    <row r="565" spans="1:43" ht="15.4" x14ac:dyDescent="0.45">
      <c r="A565" s="4">
        <v>1</v>
      </c>
      <c r="B565" s="85">
        <v>9141075</v>
      </c>
      <c r="C565" s="91">
        <v>0</v>
      </c>
      <c r="D565" s="50" t="s">
        <v>32</v>
      </c>
      <c r="E565" s="5" t="s">
        <v>32</v>
      </c>
      <c r="F565" s="5" t="s">
        <v>32</v>
      </c>
      <c r="G565" s="5" t="s">
        <v>32</v>
      </c>
      <c r="H565" s="5">
        <v>3710</v>
      </c>
      <c r="I565" s="5">
        <v>10010</v>
      </c>
      <c r="J565" s="5">
        <v>25790</v>
      </c>
      <c r="K565" s="5">
        <v>23790</v>
      </c>
      <c r="L565" s="52">
        <v>29000</v>
      </c>
      <c r="M565" s="5">
        <v>28350</v>
      </c>
      <c r="N565" s="5">
        <v>5190</v>
      </c>
      <c r="O565" s="7" t="s">
        <v>32</v>
      </c>
      <c r="Q565" s="65">
        <f t="shared" si="108"/>
        <v>45</v>
      </c>
      <c r="R565" s="36">
        <f t="shared" si="109"/>
        <v>45</v>
      </c>
      <c r="S565" s="36">
        <f t="shared" si="110"/>
        <v>45</v>
      </c>
      <c r="T565" s="36">
        <f t="shared" si="111"/>
        <v>45</v>
      </c>
      <c r="U565" s="36">
        <f t="shared" si="119"/>
        <v>61.695</v>
      </c>
      <c r="V565" s="36">
        <f t="shared" si="112"/>
        <v>108.87537446151137</v>
      </c>
      <c r="W565" s="36">
        <f t="shared" si="113"/>
        <v>252.76125109773412</v>
      </c>
      <c r="X565" s="36">
        <f t="shared" si="114"/>
        <v>232.76125109773412</v>
      </c>
      <c r="Y565" s="36">
        <f t="shared" si="115"/>
        <v>284.86125109773411</v>
      </c>
      <c r="Z565" s="36">
        <f t="shared" si="116"/>
        <v>278.36125109773411</v>
      </c>
      <c r="AA565" s="36">
        <f t="shared" si="117"/>
        <v>69.069125977582274</v>
      </c>
      <c r="AB565" s="66">
        <f t="shared" si="118"/>
        <v>45</v>
      </c>
      <c r="AC565" s="28">
        <f t="shared" si="120"/>
        <v>1513.38450483003</v>
      </c>
      <c r="AF565" s="28">
        <f>Q565-'2020 Metered Customers'!Q565</f>
        <v>7</v>
      </c>
      <c r="AG565" s="28">
        <f>R565-'2020 Metered Customers'!R565</f>
        <v>7</v>
      </c>
      <c r="AH565" s="28">
        <f>S565-'2020 Metered Customers'!S565</f>
        <v>7</v>
      </c>
      <c r="AI565" s="28">
        <f>T565-'2020 Metered Customers'!T565</f>
        <v>7</v>
      </c>
      <c r="AJ565" s="28">
        <f>U565-'2020 Metered Customers'!U565</f>
        <v>15.533000000000001</v>
      </c>
      <c r="AK565" s="28">
        <f>V565-'2020 Metered Customers'!V565</f>
        <v>44.632374461511375</v>
      </c>
      <c r="AL565" s="28">
        <f>W565-'2020 Metered Customers'!W565</f>
        <v>120.66425109773411</v>
      </c>
      <c r="AM565" s="28">
        <f>X565-'2020 Metered Customers'!X565</f>
        <v>109.26425109773413</v>
      </c>
      <c r="AN565" s="28">
        <f>Y565-'2020 Metered Customers'!Y565</f>
        <v>135.83125109773411</v>
      </c>
      <c r="AO565" s="28">
        <f>Z565-'2020 Metered Customers'!Z565</f>
        <v>134.16075109773411</v>
      </c>
      <c r="AP565" s="28">
        <f>AA565-'2020 Metered Customers'!AA565</f>
        <v>19.651125977582275</v>
      </c>
      <c r="AQ565" s="28">
        <f>AB565-'2020 Metered Customers'!AB565</f>
        <v>7</v>
      </c>
    </row>
    <row r="566" spans="1:43" ht="15.4" x14ac:dyDescent="0.45">
      <c r="A566" s="4">
        <v>1</v>
      </c>
      <c r="B566" s="85">
        <v>9141076</v>
      </c>
      <c r="C566" s="91">
        <v>0</v>
      </c>
      <c r="D566" s="50" t="s">
        <v>32</v>
      </c>
      <c r="E566" s="5" t="s">
        <v>32</v>
      </c>
      <c r="F566" s="5" t="s">
        <v>32</v>
      </c>
      <c r="G566" s="5" t="s">
        <v>32</v>
      </c>
      <c r="H566" s="5">
        <v>27230</v>
      </c>
      <c r="I566" s="5">
        <v>11570</v>
      </c>
      <c r="J566" s="5">
        <v>8210</v>
      </c>
      <c r="K566" s="5">
        <v>10260</v>
      </c>
      <c r="L566" s="52">
        <v>14910</v>
      </c>
      <c r="M566" s="5">
        <v>10020</v>
      </c>
      <c r="N566" s="5">
        <v>10590</v>
      </c>
      <c r="O566" s="7" t="s">
        <v>32</v>
      </c>
      <c r="Q566" s="65">
        <f t="shared" si="108"/>
        <v>45</v>
      </c>
      <c r="R566" s="36">
        <f t="shared" si="109"/>
        <v>45</v>
      </c>
      <c r="S566" s="36">
        <f t="shared" si="110"/>
        <v>45</v>
      </c>
      <c r="T566" s="36">
        <f t="shared" si="111"/>
        <v>45</v>
      </c>
      <c r="U566" s="36">
        <f t="shared" si="119"/>
        <v>175.91658384214978</v>
      </c>
      <c r="V566" s="36">
        <f t="shared" si="112"/>
        <v>121.75872459323948</v>
      </c>
      <c r="W566" s="36">
        <f t="shared" si="113"/>
        <v>94.009970463363572</v>
      </c>
      <c r="X566" s="36">
        <f t="shared" si="114"/>
        <v>110.94001390569858</v>
      </c>
      <c r="Y566" s="36">
        <f t="shared" si="115"/>
        <v>149.34230756758041</v>
      </c>
      <c r="Z566" s="36">
        <f t="shared" si="116"/>
        <v>108.95796003927887</v>
      </c>
      <c r="AA566" s="36">
        <f t="shared" si="117"/>
        <v>113.66533797202567</v>
      </c>
      <c r="AB566" s="66">
        <f t="shared" si="118"/>
        <v>45</v>
      </c>
      <c r="AC566" s="28">
        <f t="shared" si="120"/>
        <v>1099.5908983833365</v>
      </c>
      <c r="AF566" s="28">
        <f>Q566-'2020 Metered Customers'!Q566</f>
        <v>7</v>
      </c>
      <c r="AG566" s="28">
        <f>R566-'2020 Metered Customers'!R566</f>
        <v>7</v>
      </c>
      <c r="AH566" s="28">
        <f>S566-'2020 Metered Customers'!S566</f>
        <v>7</v>
      </c>
      <c r="AI566" s="28">
        <f>T566-'2020 Metered Customers'!T566</f>
        <v>7</v>
      </c>
      <c r="AJ566" s="28">
        <f>U566-'2020 Metered Customers'!U566</f>
        <v>78.010583842149771</v>
      </c>
      <c r="AK566" s="28">
        <f>V566-'2020 Metered Customers'!V566</f>
        <v>50.807724593239485</v>
      </c>
      <c r="AL566" s="28">
        <f>W566-'2020 Metered Customers'!W566</f>
        <v>37.506970463363572</v>
      </c>
      <c r="AM566" s="28">
        <f>X566-'2020 Metered Customers'!X566</f>
        <v>45.62201390569858</v>
      </c>
      <c r="AN566" s="28">
        <f>Y566-'2020 Metered Customers'!Y566</f>
        <v>64.029307567580403</v>
      </c>
      <c r="AO566" s="28">
        <f>Z566-'2020 Metered Customers'!Z566</f>
        <v>44.671960039278872</v>
      </c>
      <c r="AP566" s="28">
        <f>AA566-'2020 Metered Customers'!AA566</f>
        <v>46.928337972025673</v>
      </c>
      <c r="AQ566" s="28">
        <f>AB566-'2020 Metered Customers'!AB566</f>
        <v>7</v>
      </c>
    </row>
    <row r="567" spans="1:43" ht="15.4" x14ac:dyDescent="0.45">
      <c r="A567" s="4">
        <v>1</v>
      </c>
      <c r="B567" s="85">
        <v>9141077</v>
      </c>
      <c r="C567" s="91">
        <v>0</v>
      </c>
      <c r="D567" s="50" t="s">
        <v>32</v>
      </c>
      <c r="E567" s="5" t="s">
        <v>32</v>
      </c>
      <c r="F567" s="5" t="s">
        <v>32</v>
      </c>
      <c r="G567" s="5" t="s">
        <v>32</v>
      </c>
      <c r="H567" s="5">
        <v>7470</v>
      </c>
      <c r="I567" s="5">
        <v>17350</v>
      </c>
      <c r="J567" s="5">
        <v>14720</v>
      </c>
      <c r="K567" s="5">
        <v>20020</v>
      </c>
      <c r="L567" s="52">
        <v>15980</v>
      </c>
      <c r="M567" s="5">
        <v>9410</v>
      </c>
      <c r="N567" s="5">
        <v>2670</v>
      </c>
      <c r="O567" s="7" t="s">
        <v>32</v>
      </c>
      <c r="Q567" s="65">
        <f t="shared" si="108"/>
        <v>45</v>
      </c>
      <c r="R567" s="36">
        <f t="shared" si="109"/>
        <v>45</v>
      </c>
      <c r="S567" s="36">
        <f t="shared" si="110"/>
        <v>45</v>
      </c>
      <c r="T567" s="36">
        <f t="shared" si="111"/>
        <v>45</v>
      </c>
      <c r="U567" s="36">
        <f t="shared" si="119"/>
        <v>78.615000000000009</v>
      </c>
      <c r="V567" s="36">
        <f t="shared" si="112"/>
        <v>169.49318854284741</v>
      </c>
      <c r="W567" s="36">
        <f t="shared" si="113"/>
        <v>147.77318158999813</v>
      </c>
      <c r="X567" s="36">
        <f t="shared" si="114"/>
        <v>195.0612510977341</v>
      </c>
      <c r="Y567" s="36">
        <f t="shared" si="115"/>
        <v>158.17896438870162</v>
      </c>
      <c r="Z567" s="36">
        <f t="shared" si="116"/>
        <v>103.92023979546212</v>
      </c>
      <c r="AA567" s="36">
        <f t="shared" si="117"/>
        <v>57.015000000000001</v>
      </c>
      <c r="AB567" s="66">
        <f t="shared" si="118"/>
        <v>45</v>
      </c>
      <c r="AC567" s="28">
        <f t="shared" si="120"/>
        <v>1135.0568254147433</v>
      </c>
      <c r="AF567" s="28">
        <f>Q567-'2020 Metered Customers'!Q567</f>
        <v>7</v>
      </c>
      <c r="AG567" s="28">
        <f>R567-'2020 Metered Customers'!R567</f>
        <v>7</v>
      </c>
      <c r="AH567" s="28">
        <f>S567-'2020 Metered Customers'!S567</f>
        <v>7</v>
      </c>
      <c r="AI567" s="28">
        <f>T567-'2020 Metered Customers'!T567</f>
        <v>7</v>
      </c>
      <c r="AJ567" s="28">
        <f>U567-'2020 Metered Customers'!U567</f>
        <v>24.181000000000012</v>
      </c>
      <c r="AK567" s="28">
        <f>V567-'2020 Metered Customers'!V567</f>
        <v>73.688188542847399</v>
      </c>
      <c r="AL567" s="28">
        <f>W567-'2020 Metered Customers'!W567</f>
        <v>63.277181589998136</v>
      </c>
      <c r="AM567" s="28">
        <f>X567-'2020 Metered Customers'!X567</f>
        <v>87.775251097734099</v>
      </c>
      <c r="AN567" s="28">
        <f>Y567-'2020 Metered Customers'!Y567</f>
        <v>68.264964388701614</v>
      </c>
      <c r="AO567" s="28">
        <f>Z567-'2020 Metered Customers'!Z567</f>
        <v>42.25723979546212</v>
      </c>
      <c r="AP567" s="28">
        <f>AA567-'2020 Metered Customers'!AA567</f>
        <v>13.140999999999998</v>
      </c>
      <c r="AQ567" s="28">
        <f>AB567-'2020 Metered Customers'!AB567</f>
        <v>7</v>
      </c>
    </row>
    <row r="568" spans="1:43" ht="15.4" x14ac:dyDescent="0.45">
      <c r="A568" s="4">
        <v>1</v>
      </c>
      <c r="B568" s="85">
        <v>9141078</v>
      </c>
      <c r="C568" s="91">
        <v>0</v>
      </c>
      <c r="D568" s="50" t="s">
        <v>32</v>
      </c>
      <c r="E568" s="5" t="s">
        <v>32</v>
      </c>
      <c r="F568" s="5" t="s">
        <v>32</v>
      </c>
      <c r="G568" s="5" t="s">
        <v>32</v>
      </c>
      <c r="H568" s="5">
        <v>74210</v>
      </c>
      <c r="I568" s="5">
        <v>101820</v>
      </c>
      <c r="J568" s="5">
        <v>16470</v>
      </c>
      <c r="K568" s="5">
        <v>29780</v>
      </c>
      <c r="L568" s="52">
        <v>10820</v>
      </c>
      <c r="M568" s="5">
        <v>4360</v>
      </c>
      <c r="N568" s="5">
        <v>5390</v>
      </c>
      <c r="O568" s="7" t="s">
        <v>32</v>
      </c>
      <c r="Q568" s="65">
        <f t="shared" si="108"/>
        <v>45</v>
      </c>
      <c r="R568" s="36">
        <f t="shared" si="109"/>
        <v>45</v>
      </c>
      <c r="S568" s="36">
        <f t="shared" si="110"/>
        <v>45</v>
      </c>
      <c r="T568" s="36">
        <f t="shared" si="111"/>
        <v>45</v>
      </c>
      <c r="U568" s="36">
        <f t="shared" si="119"/>
        <v>563.90362819380744</v>
      </c>
      <c r="V568" s="36">
        <f t="shared" si="112"/>
        <v>1013.061251097734</v>
      </c>
      <c r="W568" s="36">
        <f t="shared" si="113"/>
        <v>162.2256576993085</v>
      </c>
      <c r="X568" s="36">
        <f t="shared" si="114"/>
        <v>292.66125109773412</v>
      </c>
      <c r="Y568" s="36">
        <f t="shared" si="115"/>
        <v>115.5648062606779</v>
      </c>
      <c r="Z568" s="36">
        <f t="shared" si="116"/>
        <v>64.62</v>
      </c>
      <c r="AA568" s="36">
        <f t="shared" si="117"/>
        <v>70.720837532932023</v>
      </c>
      <c r="AB568" s="66">
        <f t="shared" si="118"/>
        <v>45</v>
      </c>
      <c r="AC568" s="28">
        <f t="shared" si="120"/>
        <v>2507.7574318821939</v>
      </c>
      <c r="AF568" s="28">
        <f>Q568-'2020 Metered Customers'!Q568</f>
        <v>7</v>
      </c>
      <c r="AG568" s="28">
        <f>R568-'2020 Metered Customers'!R568</f>
        <v>7</v>
      </c>
      <c r="AH568" s="28">
        <f>S568-'2020 Metered Customers'!S568</f>
        <v>7</v>
      </c>
      <c r="AI568" s="28">
        <f>T568-'2020 Metered Customers'!T568</f>
        <v>7</v>
      </c>
      <c r="AJ568" s="28">
        <f>U568-'2020 Metered Customers'!U568</f>
        <v>290.80062819380743</v>
      </c>
      <c r="AK568" s="28">
        <f>V568-'2020 Metered Customers'!V568</f>
        <v>322.97865109773409</v>
      </c>
      <c r="AL568" s="28">
        <f>W568-'2020 Metered Customers'!W568</f>
        <v>70.204657699308498</v>
      </c>
      <c r="AM568" s="28">
        <f>X568-'2020 Metered Customers'!X568</f>
        <v>137.83585109773412</v>
      </c>
      <c r="AN568" s="28">
        <f>Y568-'2020 Metered Customers'!Y568</f>
        <v>47.838806260677899</v>
      </c>
      <c r="AO568" s="28">
        <f>Z568-'2020 Metered Customers'!Z568</f>
        <v>17.028000000000006</v>
      </c>
      <c r="AP568" s="28">
        <f>AA568-'2020 Metered Customers'!AA568</f>
        <v>20.862837532932019</v>
      </c>
      <c r="AQ568" s="28">
        <f>AB568-'2020 Metered Customers'!AB568</f>
        <v>7</v>
      </c>
    </row>
    <row r="569" spans="1:43" ht="15.4" x14ac:dyDescent="0.45">
      <c r="A569" s="4">
        <v>1</v>
      </c>
      <c r="B569" s="85">
        <v>9141079</v>
      </c>
      <c r="C569" s="91">
        <v>0</v>
      </c>
      <c r="D569" s="50" t="s">
        <v>32</v>
      </c>
      <c r="E569" s="5" t="s">
        <v>32</v>
      </c>
      <c r="F569" s="5" t="s">
        <v>32</v>
      </c>
      <c r="G569" s="5" t="s">
        <v>32</v>
      </c>
      <c r="H569" s="5">
        <v>27800</v>
      </c>
      <c r="I569" s="5">
        <v>34930</v>
      </c>
      <c r="J569" s="5">
        <v>36650</v>
      </c>
      <c r="K569" s="5">
        <v>24260</v>
      </c>
      <c r="L569" s="52">
        <v>35490</v>
      </c>
      <c r="M569" s="5">
        <v>23980</v>
      </c>
      <c r="N569" s="5">
        <v>9970</v>
      </c>
      <c r="O569" s="7" t="s">
        <v>32</v>
      </c>
      <c r="Q569" s="65">
        <f t="shared" si="108"/>
        <v>45</v>
      </c>
      <c r="R569" s="36">
        <f t="shared" si="109"/>
        <v>45</v>
      </c>
      <c r="S569" s="36">
        <f t="shared" si="110"/>
        <v>45</v>
      </c>
      <c r="T569" s="36">
        <f t="shared" si="111"/>
        <v>45</v>
      </c>
      <c r="U569" s="36">
        <f t="shared" si="119"/>
        <v>180.62396177489657</v>
      </c>
      <c r="V569" s="36">
        <f t="shared" si="112"/>
        <v>344.16125109773412</v>
      </c>
      <c r="W569" s="36">
        <f t="shared" si="113"/>
        <v>361.36125109773411</v>
      </c>
      <c r="X569" s="36">
        <f t="shared" si="114"/>
        <v>237.46125109773411</v>
      </c>
      <c r="Y569" s="36">
        <f t="shared" si="115"/>
        <v>349.76125109773409</v>
      </c>
      <c r="Z569" s="36">
        <f t="shared" si="116"/>
        <v>234.66125109773412</v>
      </c>
      <c r="AA569" s="36">
        <f t="shared" si="117"/>
        <v>108.54503215044143</v>
      </c>
      <c r="AB569" s="66">
        <f t="shared" si="118"/>
        <v>45</v>
      </c>
      <c r="AC569" s="28">
        <f t="shared" si="120"/>
        <v>2041.5752494140081</v>
      </c>
      <c r="AF569" s="28">
        <f>Q569-'2020 Metered Customers'!Q569</f>
        <v>7</v>
      </c>
      <c r="AG569" s="28">
        <f>R569-'2020 Metered Customers'!R569</f>
        <v>7</v>
      </c>
      <c r="AH569" s="28">
        <f>S569-'2020 Metered Customers'!S569</f>
        <v>7</v>
      </c>
      <c r="AI569" s="28">
        <f>T569-'2020 Metered Customers'!T569</f>
        <v>7</v>
      </c>
      <c r="AJ569" s="28">
        <f>U569-'2020 Metered Customers'!U569</f>
        <v>81.463961774896575</v>
      </c>
      <c r="AK569" s="28">
        <f>V569-'2020 Metered Customers'!V569</f>
        <v>151.07135109773412</v>
      </c>
      <c r="AL569" s="28">
        <f>W569-'2020 Metered Customers'!W569</f>
        <v>155.49175109773412</v>
      </c>
      <c r="AM569" s="28">
        <f>X569-'2020 Metered Customers'!X569</f>
        <v>111.94325109773411</v>
      </c>
      <c r="AN569" s="28">
        <f>Y569-'2020 Metered Customers'!Y569</f>
        <v>152.51055109773409</v>
      </c>
      <c r="AO569" s="28">
        <f>Z569-'2020 Metered Customers'!Z569</f>
        <v>110.34725109773413</v>
      </c>
      <c r="AP569" s="28">
        <f>AA569-'2020 Metered Customers'!AA569</f>
        <v>44.474032150441431</v>
      </c>
      <c r="AQ569" s="28">
        <f>AB569-'2020 Metered Customers'!AB569</f>
        <v>7</v>
      </c>
    </row>
    <row r="570" spans="1:43" ht="15.4" x14ac:dyDescent="0.45">
      <c r="A570" s="4">
        <v>1</v>
      </c>
      <c r="B570" s="85">
        <v>9141080</v>
      </c>
      <c r="C570" s="91">
        <v>0</v>
      </c>
      <c r="D570" s="50" t="s">
        <v>32</v>
      </c>
      <c r="E570" s="5" t="s">
        <v>32</v>
      </c>
      <c r="F570" s="5" t="s">
        <v>32</v>
      </c>
      <c r="G570" s="5" t="s">
        <v>32</v>
      </c>
      <c r="H570" s="5" t="s">
        <v>32</v>
      </c>
      <c r="I570" s="5">
        <v>100</v>
      </c>
      <c r="J570" s="5" t="s">
        <v>32</v>
      </c>
      <c r="K570" s="5" t="s">
        <v>32</v>
      </c>
      <c r="L570" s="52" t="s">
        <v>32</v>
      </c>
      <c r="M570" s="5" t="s">
        <v>32</v>
      </c>
      <c r="N570" s="5" t="s">
        <v>32</v>
      </c>
      <c r="O570" s="7" t="s">
        <v>32</v>
      </c>
      <c r="Q570" s="65">
        <f t="shared" si="108"/>
        <v>45</v>
      </c>
      <c r="R570" s="36">
        <f t="shared" si="109"/>
        <v>45</v>
      </c>
      <c r="S570" s="36">
        <f t="shared" si="110"/>
        <v>45</v>
      </c>
      <c r="T570" s="36">
        <f t="shared" si="111"/>
        <v>45</v>
      </c>
      <c r="U570" s="36">
        <f t="shared" si="119"/>
        <v>45</v>
      </c>
      <c r="V570" s="36">
        <f t="shared" si="112"/>
        <v>45.45</v>
      </c>
      <c r="W570" s="36">
        <f t="shared" si="113"/>
        <v>45</v>
      </c>
      <c r="X570" s="36">
        <f t="shared" si="114"/>
        <v>45</v>
      </c>
      <c r="Y570" s="36">
        <f t="shared" si="115"/>
        <v>45</v>
      </c>
      <c r="Z570" s="36">
        <f t="shared" si="116"/>
        <v>45</v>
      </c>
      <c r="AA570" s="36">
        <f t="shared" si="117"/>
        <v>45</v>
      </c>
      <c r="AB570" s="66">
        <f t="shared" si="118"/>
        <v>45</v>
      </c>
      <c r="AC570" s="28">
        <f t="shared" si="120"/>
        <v>540.45000000000005</v>
      </c>
      <c r="AF570" s="28">
        <f>Q570-'2020 Metered Customers'!Q570</f>
        <v>7</v>
      </c>
      <c r="AG570" s="28">
        <f>R570-'2020 Metered Customers'!R570</f>
        <v>7</v>
      </c>
      <c r="AH570" s="28">
        <f>S570-'2020 Metered Customers'!S570</f>
        <v>7</v>
      </c>
      <c r="AI570" s="28">
        <f>T570-'2020 Metered Customers'!T570</f>
        <v>7</v>
      </c>
      <c r="AJ570" s="28">
        <f>U570-'2020 Metered Customers'!U570</f>
        <v>7</v>
      </c>
      <c r="AK570" s="28">
        <f>V570-'2020 Metered Customers'!V570</f>
        <v>7.230000000000004</v>
      </c>
      <c r="AL570" s="28">
        <f>W570-'2020 Metered Customers'!W570</f>
        <v>7</v>
      </c>
      <c r="AM570" s="28">
        <f>X570-'2020 Metered Customers'!X570</f>
        <v>7</v>
      </c>
      <c r="AN570" s="28">
        <f>Y570-'2020 Metered Customers'!Y570</f>
        <v>7</v>
      </c>
      <c r="AO570" s="28">
        <f>Z570-'2020 Metered Customers'!Z570</f>
        <v>7</v>
      </c>
      <c r="AP570" s="28">
        <f>AA570-'2020 Metered Customers'!AA570</f>
        <v>7</v>
      </c>
      <c r="AQ570" s="28">
        <f>AB570-'2020 Metered Customers'!AB570</f>
        <v>7</v>
      </c>
    </row>
    <row r="571" spans="1:43" ht="15.4" x14ac:dyDescent="0.45">
      <c r="A571" s="4">
        <v>1</v>
      </c>
      <c r="B571" s="85">
        <v>9141081</v>
      </c>
      <c r="C571" s="91">
        <v>0</v>
      </c>
      <c r="D571" s="50" t="s">
        <v>32</v>
      </c>
      <c r="E571" s="5" t="s">
        <v>32</v>
      </c>
      <c r="F571" s="5" t="s">
        <v>32</v>
      </c>
      <c r="G571" s="5" t="s">
        <v>32</v>
      </c>
      <c r="H571" s="5">
        <v>21230</v>
      </c>
      <c r="I571" s="5">
        <v>11890</v>
      </c>
      <c r="J571" s="5">
        <v>1780</v>
      </c>
      <c r="K571" s="5">
        <v>4530</v>
      </c>
      <c r="L571" s="52">
        <v>4120</v>
      </c>
      <c r="M571" s="5">
        <v>4910</v>
      </c>
      <c r="N571" s="5">
        <v>3100</v>
      </c>
      <c r="O571" s="7" t="s">
        <v>32</v>
      </c>
      <c r="Q571" s="65">
        <f t="shared" si="108"/>
        <v>45</v>
      </c>
      <c r="R571" s="36">
        <f t="shared" si="109"/>
        <v>45</v>
      </c>
      <c r="S571" s="36">
        <f t="shared" si="110"/>
        <v>45</v>
      </c>
      <c r="T571" s="36">
        <f t="shared" si="111"/>
        <v>45</v>
      </c>
      <c r="U571" s="36">
        <f t="shared" si="119"/>
        <v>140.535</v>
      </c>
      <c r="V571" s="36">
        <f t="shared" si="112"/>
        <v>124.40146308179908</v>
      </c>
      <c r="W571" s="36">
        <f t="shared" si="113"/>
        <v>53.01</v>
      </c>
      <c r="X571" s="36">
        <f t="shared" si="114"/>
        <v>65.385000000000005</v>
      </c>
      <c r="Y571" s="36">
        <f t="shared" si="115"/>
        <v>63.54</v>
      </c>
      <c r="Z571" s="36">
        <f t="shared" si="116"/>
        <v>67.094999999999999</v>
      </c>
      <c r="AA571" s="36">
        <f t="shared" si="117"/>
        <v>58.95</v>
      </c>
      <c r="AB571" s="66">
        <f t="shared" si="118"/>
        <v>45</v>
      </c>
      <c r="AC571" s="28">
        <f t="shared" si="120"/>
        <v>797.91646308179907</v>
      </c>
      <c r="AF571" s="28">
        <f>Q571-'2020 Metered Customers'!Q571</f>
        <v>7</v>
      </c>
      <c r="AG571" s="28">
        <f>R571-'2020 Metered Customers'!R571</f>
        <v>7</v>
      </c>
      <c r="AH571" s="28">
        <f>S571-'2020 Metered Customers'!S571</f>
        <v>7</v>
      </c>
      <c r="AI571" s="28">
        <f>T571-'2020 Metered Customers'!T571</f>
        <v>7</v>
      </c>
      <c r="AJ571" s="28">
        <f>U571-'2020 Metered Customers'!U571</f>
        <v>55.828999999999994</v>
      </c>
      <c r="AK571" s="28">
        <f>V571-'2020 Metered Customers'!V571</f>
        <v>52.074463081799081</v>
      </c>
      <c r="AL571" s="28">
        <f>W571-'2020 Metered Customers'!W571</f>
        <v>11.094000000000001</v>
      </c>
      <c r="AM571" s="28">
        <f>X571-'2020 Metered Customers'!X571</f>
        <v>17.419000000000004</v>
      </c>
      <c r="AN571" s="28">
        <f>Y571-'2020 Metered Customers'!Y571</f>
        <v>16.475999999999999</v>
      </c>
      <c r="AO571" s="28">
        <f>Z571-'2020 Metered Customers'!Z571</f>
        <v>18.292999999999999</v>
      </c>
      <c r="AP571" s="28">
        <f>AA571-'2020 Metered Customers'!AA571</f>
        <v>14.130000000000003</v>
      </c>
      <c r="AQ571" s="28">
        <f>AB571-'2020 Metered Customers'!AB571</f>
        <v>7</v>
      </c>
    </row>
    <row r="572" spans="1:43" ht="15.4" x14ac:dyDescent="0.45">
      <c r="A572" s="4">
        <v>1</v>
      </c>
      <c r="B572" s="85">
        <v>9141082</v>
      </c>
      <c r="C572" s="91">
        <v>0</v>
      </c>
      <c r="D572" s="50" t="s">
        <v>32</v>
      </c>
      <c r="E572" s="5" t="s">
        <v>32</v>
      </c>
      <c r="F572" s="5" t="s">
        <v>32</v>
      </c>
      <c r="G572" s="5" t="s">
        <v>32</v>
      </c>
      <c r="H572" s="5">
        <v>18490</v>
      </c>
      <c r="I572" s="5">
        <v>54650</v>
      </c>
      <c r="J572" s="5">
        <v>45870</v>
      </c>
      <c r="K572" s="5">
        <v>36990</v>
      </c>
      <c r="L572" s="52">
        <v>59750</v>
      </c>
      <c r="M572" s="5">
        <v>38080</v>
      </c>
      <c r="N572" s="5">
        <v>7820</v>
      </c>
      <c r="O572" s="7" t="s">
        <v>32</v>
      </c>
      <c r="Q572" s="65">
        <f t="shared" si="108"/>
        <v>45</v>
      </c>
      <c r="R572" s="36">
        <f t="shared" si="109"/>
        <v>45</v>
      </c>
      <c r="S572" s="36">
        <f t="shared" si="110"/>
        <v>45</v>
      </c>
      <c r="T572" s="36">
        <f t="shared" si="111"/>
        <v>45</v>
      </c>
      <c r="U572" s="36">
        <f t="shared" si="119"/>
        <v>128.20499999999998</v>
      </c>
      <c r="V572" s="36">
        <f t="shared" si="112"/>
        <v>541.36125109773411</v>
      </c>
      <c r="W572" s="36">
        <f t="shared" si="113"/>
        <v>453.5612510977341</v>
      </c>
      <c r="X572" s="36">
        <f t="shared" si="114"/>
        <v>364.76125109773409</v>
      </c>
      <c r="Y572" s="36">
        <f t="shared" si="115"/>
        <v>592.36125109773411</v>
      </c>
      <c r="Z572" s="36">
        <f t="shared" si="116"/>
        <v>375.66125109773407</v>
      </c>
      <c r="AA572" s="36">
        <f t="shared" si="117"/>
        <v>90.789132930431549</v>
      </c>
      <c r="AB572" s="66">
        <f t="shared" si="118"/>
        <v>45</v>
      </c>
      <c r="AC572" s="28">
        <f t="shared" si="120"/>
        <v>2771.7003884191022</v>
      </c>
      <c r="AF572" s="28">
        <f>Q572-'2020 Metered Customers'!Q572</f>
        <v>7</v>
      </c>
      <c r="AG572" s="28">
        <f>R572-'2020 Metered Customers'!R572</f>
        <v>7</v>
      </c>
      <c r="AH572" s="28">
        <f>S572-'2020 Metered Customers'!S572</f>
        <v>7</v>
      </c>
      <c r="AI572" s="28">
        <f>T572-'2020 Metered Customers'!T572</f>
        <v>7</v>
      </c>
      <c r="AJ572" s="28">
        <f>U572-'2020 Metered Customers'!U572</f>
        <v>49.526999999999987</v>
      </c>
      <c r="AK572" s="28">
        <f>V572-'2020 Metered Customers'!V572</f>
        <v>201.75175109773414</v>
      </c>
      <c r="AL572" s="28">
        <f>W572-'2020 Metered Customers'!W572</f>
        <v>179.1871510977341</v>
      </c>
      <c r="AM572" s="28">
        <f>X572-'2020 Metered Customers'!X572</f>
        <v>156.36555109773411</v>
      </c>
      <c r="AN572" s="28">
        <f>Y572-'2020 Metered Customers'!Y572</f>
        <v>214.85875109773411</v>
      </c>
      <c r="AO572" s="28">
        <f>Z572-'2020 Metered Customers'!Z572</f>
        <v>159.16685109773408</v>
      </c>
      <c r="AP572" s="28">
        <f>AA572-'2020 Metered Customers'!AA572</f>
        <v>35.585132930431548</v>
      </c>
      <c r="AQ572" s="28">
        <f>AB572-'2020 Metered Customers'!AB572</f>
        <v>7</v>
      </c>
    </row>
    <row r="573" spans="1:43" ht="15.4" x14ac:dyDescent="0.45">
      <c r="A573" s="4">
        <v>1</v>
      </c>
      <c r="B573" s="85">
        <v>9141083</v>
      </c>
      <c r="C573" s="91">
        <v>0</v>
      </c>
      <c r="D573" s="50" t="s">
        <v>32</v>
      </c>
      <c r="E573" s="5" t="s">
        <v>32</v>
      </c>
      <c r="F573" s="5" t="s">
        <v>32</v>
      </c>
      <c r="G573" s="5" t="s">
        <v>32</v>
      </c>
      <c r="H573" s="5">
        <v>7640</v>
      </c>
      <c r="I573" s="5">
        <v>4560</v>
      </c>
      <c r="J573" s="5">
        <v>11180</v>
      </c>
      <c r="K573" s="5">
        <v>12270</v>
      </c>
      <c r="L573" s="52">
        <v>17630</v>
      </c>
      <c r="M573" s="5">
        <v>13240</v>
      </c>
      <c r="N573" s="5">
        <v>4260</v>
      </c>
      <c r="O573" s="7" t="s">
        <v>32</v>
      </c>
      <c r="Q573" s="65">
        <f t="shared" si="108"/>
        <v>45</v>
      </c>
      <c r="R573" s="36">
        <f t="shared" si="109"/>
        <v>45</v>
      </c>
      <c r="S573" s="36">
        <f t="shared" si="110"/>
        <v>45</v>
      </c>
      <c r="T573" s="36">
        <f t="shared" si="111"/>
        <v>45</v>
      </c>
      <c r="U573" s="36">
        <f t="shared" si="119"/>
        <v>79.38</v>
      </c>
      <c r="V573" s="36">
        <f t="shared" si="112"/>
        <v>65.52</v>
      </c>
      <c r="W573" s="36">
        <f t="shared" si="113"/>
        <v>118.53788706030744</v>
      </c>
      <c r="X573" s="36">
        <f t="shared" si="114"/>
        <v>127.53971503696363</v>
      </c>
      <c r="Y573" s="36">
        <f t="shared" si="115"/>
        <v>171.80558472033709</v>
      </c>
      <c r="Z573" s="36">
        <f t="shared" si="116"/>
        <v>135.55051608040992</v>
      </c>
      <c r="AA573" s="36">
        <f t="shared" si="117"/>
        <v>64.17</v>
      </c>
      <c r="AB573" s="66">
        <f t="shared" si="118"/>
        <v>45</v>
      </c>
      <c r="AC573" s="28">
        <f t="shared" si="120"/>
        <v>987.50370289801799</v>
      </c>
      <c r="AF573" s="28">
        <f>Q573-'2020 Metered Customers'!Q573</f>
        <v>7</v>
      </c>
      <c r="AG573" s="28">
        <f>R573-'2020 Metered Customers'!R573</f>
        <v>7</v>
      </c>
      <c r="AH573" s="28">
        <f>S573-'2020 Metered Customers'!S573</f>
        <v>7</v>
      </c>
      <c r="AI573" s="28">
        <f>T573-'2020 Metered Customers'!T573</f>
        <v>7</v>
      </c>
      <c r="AJ573" s="28">
        <f>U573-'2020 Metered Customers'!U573</f>
        <v>24.571999999999996</v>
      </c>
      <c r="AK573" s="28">
        <f>V573-'2020 Metered Customers'!V573</f>
        <v>17.488</v>
      </c>
      <c r="AL573" s="28">
        <f>W573-'2020 Metered Customers'!W573</f>
        <v>49.263887060307439</v>
      </c>
      <c r="AM573" s="28">
        <f>X573-'2020 Metered Customers'!X573</f>
        <v>53.578715036963629</v>
      </c>
      <c r="AN573" s="28">
        <f>Y573-'2020 Metered Customers'!Y573</f>
        <v>74.796584720337094</v>
      </c>
      <c r="AO573" s="28">
        <f>Z573-'2020 Metered Customers'!Z573</f>
        <v>57.418516080409916</v>
      </c>
      <c r="AP573" s="28">
        <f>AA573-'2020 Metered Customers'!AA573</f>
        <v>16.798000000000002</v>
      </c>
      <c r="AQ573" s="28">
        <f>AB573-'2020 Metered Customers'!AB573</f>
        <v>7</v>
      </c>
    </row>
    <row r="574" spans="1:43" ht="15.4" x14ac:dyDescent="0.45">
      <c r="A574" s="4">
        <v>1</v>
      </c>
      <c r="B574" s="85">
        <v>9141084</v>
      </c>
      <c r="C574" s="91">
        <v>0</v>
      </c>
      <c r="D574" s="50" t="s">
        <v>32</v>
      </c>
      <c r="E574" s="5" t="s">
        <v>32</v>
      </c>
      <c r="F574" s="5" t="s">
        <v>32</v>
      </c>
      <c r="G574" s="5" t="s">
        <v>32</v>
      </c>
      <c r="H574" s="5">
        <v>14760</v>
      </c>
      <c r="I574" s="5">
        <v>1820</v>
      </c>
      <c r="J574" s="5">
        <v>4800</v>
      </c>
      <c r="K574" s="5">
        <v>2730</v>
      </c>
      <c r="L574" s="52">
        <v>4640</v>
      </c>
      <c r="M574" s="5">
        <v>2200</v>
      </c>
      <c r="N574" s="5">
        <v>1020</v>
      </c>
      <c r="O574" s="7" t="s">
        <v>32</v>
      </c>
      <c r="Q574" s="65">
        <f t="shared" si="108"/>
        <v>45</v>
      </c>
      <c r="R574" s="36">
        <f t="shared" si="109"/>
        <v>45</v>
      </c>
      <c r="S574" s="36">
        <f t="shared" si="110"/>
        <v>45</v>
      </c>
      <c r="T574" s="36">
        <f t="shared" si="111"/>
        <v>45</v>
      </c>
      <c r="U574" s="36">
        <f t="shared" si="119"/>
        <v>111.42</v>
      </c>
      <c r="V574" s="36">
        <f t="shared" si="112"/>
        <v>53.19</v>
      </c>
      <c r="W574" s="36">
        <f t="shared" si="113"/>
        <v>66.599999999999994</v>
      </c>
      <c r="X574" s="36">
        <f t="shared" si="114"/>
        <v>57.284999999999997</v>
      </c>
      <c r="Y574" s="36">
        <f t="shared" si="115"/>
        <v>65.88</v>
      </c>
      <c r="Z574" s="36">
        <f t="shared" si="116"/>
        <v>54.9</v>
      </c>
      <c r="AA574" s="36">
        <f t="shared" si="117"/>
        <v>49.59</v>
      </c>
      <c r="AB574" s="66">
        <f t="shared" si="118"/>
        <v>45</v>
      </c>
      <c r="AC574" s="28">
        <f t="shared" si="120"/>
        <v>683.86500000000001</v>
      </c>
      <c r="AF574" s="28">
        <f>Q574-'2020 Metered Customers'!Q574</f>
        <v>7</v>
      </c>
      <c r="AG574" s="28">
        <f>R574-'2020 Metered Customers'!R574</f>
        <v>7</v>
      </c>
      <c r="AH574" s="28">
        <f>S574-'2020 Metered Customers'!S574</f>
        <v>7</v>
      </c>
      <c r="AI574" s="28">
        <f>T574-'2020 Metered Customers'!T574</f>
        <v>7</v>
      </c>
      <c r="AJ574" s="28">
        <f>U574-'2020 Metered Customers'!U574</f>
        <v>40.947999999999993</v>
      </c>
      <c r="AK574" s="28">
        <f>V574-'2020 Metered Customers'!V574</f>
        <v>11.186</v>
      </c>
      <c r="AL574" s="28">
        <f>W574-'2020 Metered Customers'!W574</f>
        <v>18.039999999999992</v>
      </c>
      <c r="AM574" s="28">
        <f>X574-'2020 Metered Customers'!X574</f>
        <v>13.278999999999996</v>
      </c>
      <c r="AN574" s="28">
        <f>Y574-'2020 Metered Customers'!Y574</f>
        <v>17.671999999999997</v>
      </c>
      <c r="AO574" s="28">
        <f>Z574-'2020 Metered Customers'!Z574</f>
        <v>12.059999999999995</v>
      </c>
      <c r="AP574" s="28">
        <f>AA574-'2020 Metered Customers'!AA574</f>
        <v>9.3460000000000036</v>
      </c>
      <c r="AQ574" s="28">
        <f>AB574-'2020 Metered Customers'!AB574</f>
        <v>7</v>
      </c>
    </row>
    <row r="575" spans="1:43" ht="15.4" x14ac:dyDescent="0.45">
      <c r="A575" s="4">
        <v>1</v>
      </c>
      <c r="B575" s="85">
        <v>9141085</v>
      </c>
      <c r="C575" s="91">
        <v>0</v>
      </c>
      <c r="D575" s="50" t="s">
        <v>32</v>
      </c>
      <c r="E575" s="5" t="s">
        <v>32</v>
      </c>
      <c r="F575" s="5" t="s">
        <v>32</v>
      </c>
      <c r="G575" s="5" t="s">
        <v>32</v>
      </c>
      <c r="H575" s="5">
        <v>13050</v>
      </c>
      <c r="I575" s="5">
        <v>3250</v>
      </c>
      <c r="J575" s="5">
        <v>4940</v>
      </c>
      <c r="K575" s="5">
        <v>7460</v>
      </c>
      <c r="L575" s="52">
        <v>8850</v>
      </c>
      <c r="M575" s="5">
        <v>8660</v>
      </c>
      <c r="N575" s="5">
        <v>16260</v>
      </c>
      <c r="O575" s="7" t="s">
        <v>32</v>
      </c>
      <c r="Q575" s="65">
        <f t="shared" si="108"/>
        <v>45</v>
      </c>
      <c r="R575" s="36">
        <f t="shared" si="109"/>
        <v>45</v>
      </c>
      <c r="S575" s="36">
        <f t="shared" si="110"/>
        <v>45</v>
      </c>
      <c r="T575" s="36">
        <f t="shared" si="111"/>
        <v>45</v>
      </c>
      <c r="U575" s="36">
        <f t="shared" si="119"/>
        <v>103.72499999999999</v>
      </c>
      <c r="V575" s="36">
        <f t="shared" si="112"/>
        <v>59.625</v>
      </c>
      <c r="W575" s="36">
        <f t="shared" si="113"/>
        <v>67.23</v>
      </c>
      <c r="X575" s="36">
        <f t="shared" si="114"/>
        <v>87.816052130801992</v>
      </c>
      <c r="Y575" s="36">
        <f t="shared" si="115"/>
        <v>99.295447440482803</v>
      </c>
      <c r="Z575" s="36">
        <f t="shared" si="116"/>
        <v>97.726321462900529</v>
      </c>
      <c r="AA575" s="36">
        <f t="shared" si="117"/>
        <v>160.49136056619125</v>
      </c>
      <c r="AB575" s="66">
        <f t="shared" si="118"/>
        <v>45</v>
      </c>
      <c r="AC575" s="28">
        <f t="shared" si="120"/>
        <v>900.90918160037654</v>
      </c>
      <c r="AF575" s="28">
        <f>Q575-'2020 Metered Customers'!Q575</f>
        <v>7</v>
      </c>
      <c r="AG575" s="28">
        <f>R575-'2020 Metered Customers'!R575</f>
        <v>7</v>
      </c>
      <c r="AH575" s="28">
        <f>S575-'2020 Metered Customers'!S575</f>
        <v>7</v>
      </c>
      <c r="AI575" s="28">
        <f>T575-'2020 Metered Customers'!T575</f>
        <v>7</v>
      </c>
      <c r="AJ575" s="28">
        <f>U575-'2020 Metered Customers'!U575</f>
        <v>37.014999999999986</v>
      </c>
      <c r="AK575" s="28">
        <f>V575-'2020 Metered Customers'!V575</f>
        <v>14.475000000000001</v>
      </c>
      <c r="AL575" s="28">
        <f>W575-'2020 Metered Customers'!W575</f>
        <v>18.362000000000002</v>
      </c>
      <c r="AM575" s="28">
        <f>X575-'2020 Metered Customers'!X575</f>
        <v>33.404052130801986</v>
      </c>
      <c r="AN575" s="28">
        <f>Y575-'2020 Metered Customers'!Y575</f>
        <v>40.040447440482801</v>
      </c>
      <c r="AO575" s="28">
        <f>Z575-'2020 Metered Customers'!Z575</f>
        <v>39.288321462900527</v>
      </c>
      <c r="AP575" s="28">
        <f>AA575-'2020 Metered Customers'!AA575</f>
        <v>69.373360566191252</v>
      </c>
      <c r="AQ575" s="28">
        <f>AB575-'2020 Metered Customers'!AB575</f>
        <v>7</v>
      </c>
    </row>
    <row r="576" spans="1:43" ht="15.4" x14ac:dyDescent="0.45">
      <c r="A576" s="4">
        <v>1</v>
      </c>
      <c r="B576" s="85">
        <v>9141087</v>
      </c>
      <c r="C576" s="91">
        <v>0</v>
      </c>
      <c r="D576" s="50" t="s">
        <v>32</v>
      </c>
      <c r="E576" s="5" t="s">
        <v>32</v>
      </c>
      <c r="F576" s="5" t="s">
        <v>32</v>
      </c>
      <c r="G576" s="5" t="s">
        <v>32</v>
      </c>
      <c r="H576" s="5">
        <v>19600</v>
      </c>
      <c r="I576" s="5">
        <v>9210</v>
      </c>
      <c r="J576" s="5">
        <v>10490</v>
      </c>
      <c r="K576" s="5">
        <v>13360</v>
      </c>
      <c r="L576" s="52">
        <v>15410</v>
      </c>
      <c r="M576" s="5">
        <v>11000</v>
      </c>
      <c r="N576" s="5">
        <v>4670</v>
      </c>
      <c r="O576" s="7" t="s">
        <v>32</v>
      </c>
      <c r="Q576" s="65">
        <f t="shared" si="108"/>
        <v>45</v>
      </c>
      <c r="R576" s="36">
        <f t="shared" si="109"/>
        <v>45</v>
      </c>
      <c r="S576" s="36">
        <f t="shared" si="110"/>
        <v>45</v>
      </c>
      <c r="T576" s="36">
        <f t="shared" si="111"/>
        <v>45</v>
      </c>
      <c r="U576" s="36">
        <f t="shared" si="119"/>
        <v>133.19999999999999</v>
      </c>
      <c r="V576" s="36">
        <f t="shared" si="112"/>
        <v>102.26852824011236</v>
      </c>
      <c r="W576" s="36">
        <f t="shared" si="113"/>
        <v>112.83948219435081</v>
      </c>
      <c r="X576" s="36">
        <f t="shared" si="114"/>
        <v>136.54154301361979</v>
      </c>
      <c r="Y576" s="36">
        <f t="shared" si="115"/>
        <v>153.47158645595479</v>
      </c>
      <c r="Z576" s="36">
        <f t="shared" si="116"/>
        <v>117.05134666049267</v>
      </c>
      <c r="AA576" s="36">
        <f t="shared" si="117"/>
        <v>66.015000000000001</v>
      </c>
      <c r="AB576" s="66">
        <f t="shared" si="118"/>
        <v>45</v>
      </c>
      <c r="AC576" s="28">
        <f t="shared" si="120"/>
        <v>1046.3874865645303</v>
      </c>
      <c r="AF576" s="28">
        <f>Q576-'2020 Metered Customers'!Q576</f>
        <v>7</v>
      </c>
      <c r="AG576" s="28">
        <f>R576-'2020 Metered Customers'!R576</f>
        <v>7</v>
      </c>
      <c r="AH576" s="28">
        <f>S576-'2020 Metered Customers'!S576</f>
        <v>7</v>
      </c>
      <c r="AI576" s="28">
        <f>T576-'2020 Metered Customers'!T576</f>
        <v>7</v>
      </c>
      <c r="AJ576" s="28">
        <f>U576-'2020 Metered Customers'!U576</f>
        <v>52.079999999999984</v>
      </c>
      <c r="AK576" s="28">
        <f>V576-'2020 Metered Customers'!V576</f>
        <v>41.465528240112363</v>
      </c>
      <c r="AL576" s="28">
        <f>W576-'2020 Metered Customers'!W576</f>
        <v>46.532482194350806</v>
      </c>
      <c r="AM576" s="28">
        <f>X576-'2020 Metered Customers'!X576</f>
        <v>57.893543013619791</v>
      </c>
      <c r="AN576" s="28">
        <f>Y576-'2020 Metered Customers'!Y576</f>
        <v>66.008586455954799</v>
      </c>
      <c r="AO576" s="28">
        <f>Z576-'2020 Metered Customers'!Z576</f>
        <v>48.551346660492669</v>
      </c>
      <c r="AP576" s="28">
        <f>AA576-'2020 Metered Customers'!AA576</f>
        <v>17.741</v>
      </c>
      <c r="AQ576" s="28">
        <f>AB576-'2020 Metered Customers'!AB576</f>
        <v>7</v>
      </c>
    </row>
    <row r="577" spans="1:43" ht="15.4" x14ac:dyDescent="0.45">
      <c r="A577" s="4">
        <v>1</v>
      </c>
      <c r="B577" s="85">
        <v>10151068</v>
      </c>
      <c r="C577" s="91">
        <v>0</v>
      </c>
      <c r="D577" s="50" t="s">
        <v>32</v>
      </c>
      <c r="E577" s="5" t="s">
        <v>32</v>
      </c>
      <c r="F577" s="5" t="s">
        <v>32</v>
      </c>
      <c r="G577" s="5" t="s">
        <v>32</v>
      </c>
      <c r="H577" s="5">
        <v>7040</v>
      </c>
      <c r="I577" s="5">
        <v>3300</v>
      </c>
      <c r="J577" s="5">
        <v>2680</v>
      </c>
      <c r="K577" s="5">
        <v>2090</v>
      </c>
      <c r="L577" s="52">
        <v>2540</v>
      </c>
      <c r="M577" s="5">
        <v>68500</v>
      </c>
      <c r="N577" s="5">
        <v>133770</v>
      </c>
      <c r="O577" s="7" t="s">
        <v>32</v>
      </c>
      <c r="Q577" s="65">
        <f t="shared" si="108"/>
        <v>45</v>
      </c>
      <c r="R577" s="36">
        <f t="shared" si="109"/>
        <v>45</v>
      </c>
      <c r="S577" s="36">
        <f t="shared" si="110"/>
        <v>45</v>
      </c>
      <c r="T577" s="36">
        <f t="shared" si="111"/>
        <v>45</v>
      </c>
      <c r="U577" s="36">
        <f t="shared" si="119"/>
        <v>76.680000000000007</v>
      </c>
      <c r="V577" s="36">
        <f t="shared" si="112"/>
        <v>59.85</v>
      </c>
      <c r="W577" s="36">
        <f t="shared" si="113"/>
        <v>57.06</v>
      </c>
      <c r="X577" s="36">
        <f t="shared" si="114"/>
        <v>54.405000000000001</v>
      </c>
      <c r="Y577" s="36">
        <f t="shared" si="115"/>
        <v>56.43</v>
      </c>
      <c r="Z577" s="36">
        <f t="shared" si="116"/>
        <v>679.86125109773411</v>
      </c>
      <c r="AA577" s="36">
        <f t="shared" si="117"/>
        <v>1332.5612510977342</v>
      </c>
      <c r="AB577" s="66">
        <f t="shared" si="118"/>
        <v>45</v>
      </c>
      <c r="AC577" s="28">
        <f t="shared" si="120"/>
        <v>2541.8475021954682</v>
      </c>
      <c r="AF577" s="28">
        <f>Q577-'2020 Metered Customers'!Q577</f>
        <v>7</v>
      </c>
      <c r="AG577" s="28">
        <f>R577-'2020 Metered Customers'!R577</f>
        <v>7</v>
      </c>
      <c r="AH577" s="28">
        <f>S577-'2020 Metered Customers'!S577</f>
        <v>7</v>
      </c>
      <c r="AI577" s="28">
        <f>T577-'2020 Metered Customers'!T577</f>
        <v>7</v>
      </c>
      <c r="AJ577" s="28">
        <f>U577-'2020 Metered Customers'!U577</f>
        <v>23.192000000000007</v>
      </c>
      <c r="AK577" s="28">
        <f>V577-'2020 Metered Customers'!V577</f>
        <v>14.590000000000003</v>
      </c>
      <c r="AL577" s="28">
        <f>W577-'2020 Metered Customers'!W577</f>
        <v>13.164000000000001</v>
      </c>
      <c r="AM577" s="28">
        <f>X577-'2020 Metered Customers'!X577</f>
        <v>11.807000000000002</v>
      </c>
      <c r="AN577" s="28">
        <f>Y577-'2020 Metered Customers'!Y577</f>
        <v>12.841999999999999</v>
      </c>
      <c r="AO577" s="28">
        <f>Z577-'2020 Metered Customers'!Z577</f>
        <v>237.34625109773413</v>
      </c>
      <c r="AP577" s="28">
        <f>AA577-'2020 Metered Customers'!AA577</f>
        <v>405.09015109773418</v>
      </c>
      <c r="AQ577" s="28">
        <f>AB577-'2020 Metered Customers'!AB577</f>
        <v>7</v>
      </c>
    </row>
    <row r="578" spans="1:43" ht="15.4" x14ac:dyDescent="0.45">
      <c r="A578" s="4">
        <v>1</v>
      </c>
      <c r="B578" s="85">
        <v>10151069</v>
      </c>
      <c r="C578" s="91">
        <v>0</v>
      </c>
      <c r="D578" s="50" t="s">
        <v>32</v>
      </c>
      <c r="E578" s="5" t="s">
        <v>32</v>
      </c>
      <c r="F578" s="5" t="s">
        <v>32</v>
      </c>
      <c r="G578" s="5" t="s">
        <v>32</v>
      </c>
      <c r="H578" s="5">
        <v>2310</v>
      </c>
      <c r="I578" s="5">
        <v>6860</v>
      </c>
      <c r="J578" s="5">
        <v>7130</v>
      </c>
      <c r="K578" s="5">
        <v>10550</v>
      </c>
      <c r="L578" s="52">
        <v>11280</v>
      </c>
      <c r="M578" s="5">
        <v>8230</v>
      </c>
      <c r="N578" s="5">
        <v>7420</v>
      </c>
      <c r="O578" s="7" t="s">
        <v>32</v>
      </c>
      <c r="Q578" s="65">
        <f t="shared" si="108"/>
        <v>45</v>
      </c>
      <c r="R578" s="36">
        <f t="shared" si="109"/>
        <v>45</v>
      </c>
      <c r="S578" s="36">
        <f t="shared" si="110"/>
        <v>45</v>
      </c>
      <c r="T578" s="36">
        <f t="shared" si="111"/>
        <v>45</v>
      </c>
      <c r="U578" s="36">
        <f t="shared" si="119"/>
        <v>55.394999999999996</v>
      </c>
      <c r="V578" s="36">
        <f t="shared" si="112"/>
        <v>82.860917464752731</v>
      </c>
      <c r="W578" s="36">
        <f t="shared" si="113"/>
        <v>85.090728064474902</v>
      </c>
      <c r="X578" s="36">
        <f t="shared" si="114"/>
        <v>113.33499566095571</v>
      </c>
      <c r="Y578" s="36">
        <f t="shared" si="115"/>
        <v>119.36374283798233</v>
      </c>
      <c r="Z578" s="36">
        <f t="shared" si="116"/>
        <v>94.17514161889855</v>
      </c>
      <c r="AA578" s="36">
        <f t="shared" si="117"/>
        <v>87.485709819732051</v>
      </c>
      <c r="AB578" s="66">
        <f t="shared" si="118"/>
        <v>45</v>
      </c>
      <c r="AC578" s="28">
        <f t="shared" si="120"/>
        <v>862.70623546679633</v>
      </c>
      <c r="AF578" s="28">
        <f>Q578-'2020 Metered Customers'!Q578</f>
        <v>7</v>
      </c>
      <c r="AG578" s="28">
        <f>R578-'2020 Metered Customers'!R578</f>
        <v>7</v>
      </c>
      <c r="AH578" s="28">
        <f>S578-'2020 Metered Customers'!S578</f>
        <v>7</v>
      </c>
      <c r="AI578" s="28">
        <f>T578-'2020 Metered Customers'!T578</f>
        <v>7</v>
      </c>
      <c r="AJ578" s="28">
        <f>U578-'2020 Metered Customers'!U578</f>
        <v>12.312999999999995</v>
      </c>
      <c r="AK578" s="28">
        <f>V578-'2020 Metered Customers'!V578</f>
        <v>29.768917464752732</v>
      </c>
      <c r="AL578" s="28">
        <f>W578-'2020 Metered Customers'!W578</f>
        <v>31.404728064474902</v>
      </c>
      <c r="AM578" s="28">
        <f>X578-'2020 Metered Customers'!X578</f>
        <v>46.769995660955715</v>
      </c>
      <c r="AN578" s="28">
        <f>Y578-'2020 Metered Customers'!Y578</f>
        <v>49.659742837982321</v>
      </c>
      <c r="AO578" s="28">
        <f>Z578-'2020 Metered Customers'!Z578</f>
        <v>37.586141618898552</v>
      </c>
      <c r="AP578" s="28">
        <f>AA578-'2020 Metered Customers'!AA578</f>
        <v>33.161709819732053</v>
      </c>
      <c r="AQ578" s="28">
        <f>AB578-'2020 Metered Customers'!AB578</f>
        <v>7</v>
      </c>
    </row>
    <row r="579" spans="1:43" ht="15.4" x14ac:dyDescent="0.45">
      <c r="A579" s="4">
        <v>1</v>
      </c>
      <c r="B579" s="85">
        <v>10151070</v>
      </c>
      <c r="C579" s="91">
        <v>0</v>
      </c>
      <c r="D579" s="50" t="s">
        <v>32</v>
      </c>
      <c r="E579" s="5" t="s">
        <v>32</v>
      </c>
      <c r="F579" s="5" t="s">
        <v>32</v>
      </c>
      <c r="G579" s="5" t="s">
        <v>32</v>
      </c>
      <c r="H579" s="5">
        <v>17117</v>
      </c>
      <c r="I579" s="5">
        <v>17380</v>
      </c>
      <c r="J579" s="5">
        <v>10400</v>
      </c>
      <c r="K579" s="5">
        <v>12860</v>
      </c>
      <c r="L579" s="52">
        <v>14360</v>
      </c>
      <c r="M579" s="5">
        <v>13080</v>
      </c>
      <c r="N579" s="5">
        <v>6340</v>
      </c>
      <c r="O579" s="7" t="s">
        <v>32</v>
      </c>
      <c r="Q579" s="65">
        <f t="shared" si="108"/>
        <v>45</v>
      </c>
      <c r="R579" s="36">
        <f t="shared" si="109"/>
        <v>45</v>
      </c>
      <c r="S579" s="36">
        <f t="shared" si="110"/>
        <v>45</v>
      </c>
      <c r="T579" s="36">
        <f t="shared" si="111"/>
        <v>45</v>
      </c>
      <c r="U579" s="36">
        <f t="shared" si="119"/>
        <v>122.0265</v>
      </c>
      <c r="V579" s="36">
        <f t="shared" si="112"/>
        <v>169.74094527614989</v>
      </c>
      <c r="W579" s="36">
        <f t="shared" si="113"/>
        <v>112.09621199444341</v>
      </c>
      <c r="X579" s="36">
        <f t="shared" si="114"/>
        <v>132.4122641252454</v>
      </c>
      <c r="Y579" s="36">
        <f t="shared" si="115"/>
        <v>144.80010079036856</v>
      </c>
      <c r="Z579" s="36">
        <f t="shared" si="116"/>
        <v>134.22914683613013</v>
      </c>
      <c r="AA579" s="36">
        <f t="shared" si="117"/>
        <v>78.566467420843367</v>
      </c>
      <c r="AB579" s="66">
        <f t="shared" si="118"/>
        <v>45</v>
      </c>
      <c r="AC579" s="28">
        <f t="shared" si="120"/>
        <v>1118.8716364431807</v>
      </c>
      <c r="AF579" s="28">
        <f>Q579-'2020 Metered Customers'!Q579</f>
        <v>7</v>
      </c>
      <c r="AG579" s="28">
        <f>R579-'2020 Metered Customers'!R579</f>
        <v>7</v>
      </c>
      <c r="AH579" s="28">
        <f>S579-'2020 Metered Customers'!S579</f>
        <v>7</v>
      </c>
      <c r="AI579" s="28">
        <f>T579-'2020 Metered Customers'!T579</f>
        <v>7</v>
      </c>
      <c r="AJ579" s="28">
        <f>U579-'2020 Metered Customers'!U579</f>
        <v>46.369100000000003</v>
      </c>
      <c r="AK579" s="28">
        <f>V579-'2020 Metered Customers'!V579</f>
        <v>73.806945276149889</v>
      </c>
      <c r="AL579" s="28">
        <f>W579-'2020 Metered Customers'!W579</f>
        <v>46.176211994443406</v>
      </c>
      <c r="AM579" s="28">
        <f>X579-'2020 Metered Customers'!X579</f>
        <v>55.914264125245396</v>
      </c>
      <c r="AN579" s="28">
        <f>Y579-'2020 Metered Customers'!Y579</f>
        <v>61.852100790368553</v>
      </c>
      <c r="AO579" s="28">
        <f>Z579-'2020 Metered Customers'!Z579</f>
        <v>56.785146836130124</v>
      </c>
      <c r="AP579" s="28">
        <f>AA579-'2020 Metered Customers'!AA579</f>
        <v>26.618467420843366</v>
      </c>
      <c r="AQ579" s="28">
        <f>AB579-'2020 Metered Customers'!AB579</f>
        <v>7</v>
      </c>
    </row>
    <row r="580" spans="1:43" ht="15.4" x14ac:dyDescent="0.45">
      <c r="A580" s="4">
        <v>1</v>
      </c>
      <c r="B580" s="85">
        <v>10151071</v>
      </c>
      <c r="C580" s="91">
        <v>0</v>
      </c>
      <c r="D580" s="50" t="s">
        <v>32</v>
      </c>
      <c r="E580" s="5" t="s">
        <v>32</v>
      </c>
      <c r="F580" s="5" t="s">
        <v>32</v>
      </c>
      <c r="G580" s="5" t="s">
        <v>32</v>
      </c>
      <c r="H580" s="5">
        <v>25620</v>
      </c>
      <c r="I580" s="5">
        <v>10330</v>
      </c>
      <c r="J580" s="5">
        <v>10000</v>
      </c>
      <c r="K580" s="5">
        <v>32780</v>
      </c>
      <c r="L580" s="52">
        <v>39390</v>
      </c>
      <c r="M580" s="5">
        <v>21210</v>
      </c>
      <c r="N580" s="5">
        <v>4840</v>
      </c>
      <c r="O580" s="7" t="s">
        <v>32</v>
      </c>
      <c r="Q580" s="65">
        <f t="shared" si="108"/>
        <v>45</v>
      </c>
      <c r="R580" s="36">
        <f t="shared" si="109"/>
        <v>45</v>
      </c>
      <c r="S580" s="36">
        <f t="shared" si="110"/>
        <v>45</v>
      </c>
      <c r="T580" s="36">
        <f t="shared" si="111"/>
        <v>45</v>
      </c>
      <c r="U580" s="36">
        <f t="shared" si="119"/>
        <v>162.62030582158425</v>
      </c>
      <c r="V580" s="36">
        <f t="shared" si="112"/>
        <v>111.51811295007099</v>
      </c>
      <c r="W580" s="36">
        <f t="shared" si="113"/>
        <v>108.7927888837439</v>
      </c>
      <c r="X580" s="36">
        <f t="shared" si="114"/>
        <v>322.66125109773407</v>
      </c>
      <c r="Y580" s="36">
        <f t="shared" si="115"/>
        <v>388.76125109773409</v>
      </c>
      <c r="Z580" s="36">
        <f t="shared" si="116"/>
        <v>206.96125109773411</v>
      </c>
      <c r="AA580" s="36">
        <f t="shared" si="117"/>
        <v>66.78</v>
      </c>
      <c r="AB580" s="66">
        <f t="shared" si="118"/>
        <v>45</v>
      </c>
      <c r="AC580" s="28">
        <f t="shared" si="120"/>
        <v>1593.0949609486013</v>
      </c>
      <c r="AF580" s="28">
        <f>Q580-'2020 Metered Customers'!Q580</f>
        <v>7</v>
      </c>
      <c r="AG580" s="28">
        <f>R580-'2020 Metered Customers'!R580</f>
        <v>7</v>
      </c>
      <c r="AH580" s="28">
        <f>S580-'2020 Metered Customers'!S580</f>
        <v>7</v>
      </c>
      <c r="AI580" s="28">
        <f>T580-'2020 Metered Customers'!T580</f>
        <v>7</v>
      </c>
      <c r="AJ580" s="28">
        <f>U580-'2020 Metered Customers'!U580</f>
        <v>68.256305821584249</v>
      </c>
      <c r="AK580" s="28">
        <f>V580-'2020 Metered Customers'!V580</f>
        <v>45.899112950070986</v>
      </c>
      <c r="AL580" s="28">
        <f>W580-'2020 Metered Customers'!W580</f>
        <v>44.592788883743893</v>
      </c>
      <c r="AM580" s="28">
        <f>X580-'2020 Metered Customers'!X580</f>
        <v>145.54585109773407</v>
      </c>
      <c r="AN580" s="28">
        <f>Y580-'2020 Metered Customers'!Y580</f>
        <v>162.53355109773409</v>
      </c>
      <c r="AO580" s="28">
        <f>Z580-'2020 Metered Customers'!Z580</f>
        <v>94.5582510977341</v>
      </c>
      <c r="AP580" s="28">
        <f>AA580-'2020 Metered Customers'!AA580</f>
        <v>18.132000000000005</v>
      </c>
      <c r="AQ580" s="28">
        <f>AB580-'2020 Metered Customers'!AB580</f>
        <v>7</v>
      </c>
    </row>
    <row r="581" spans="1:43" ht="15.4" x14ac:dyDescent="0.45">
      <c r="A581" s="4">
        <v>1</v>
      </c>
      <c r="B581" s="85">
        <v>10151072</v>
      </c>
      <c r="C581" s="91">
        <v>0</v>
      </c>
      <c r="D581" s="50" t="s">
        <v>32</v>
      </c>
      <c r="E581" s="5" t="s">
        <v>32</v>
      </c>
      <c r="F581" s="5" t="s">
        <v>32</v>
      </c>
      <c r="G581" s="5" t="s">
        <v>32</v>
      </c>
      <c r="H581" s="5">
        <v>21887</v>
      </c>
      <c r="I581" s="5">
        <v>11233</v>
      </c>
      <c r="J581" s="5">
        <v>5980</v>
      </c>
      <c r="K581" s="5">
        <v>13790</v>
      </c>
      <c r="L581" s="52">
        <v>21360</v>
      </c>
      <c r="M581" s="5">
        <v>17410</v>
      </c>
      <c r="N581" s="5">
        <v>13570</v>
      </c>
      <c r="O581" s="7" t="s">
        <v>32</v>
      </c>
      <c r="Q581" s="65">
        <f t="shared" si="108"/>
        <v>45</v>
      </c>
      <c r="R581" s="36">
        <f t="shared" si="109"/>
        <v>45</v>
      </c>
      <c r="S581" s="36">
        <f t="shared" si="110"/>
        <v>45</v>
      </c>
      <c r="T581" s="36">
        <f t="shared" si="111"/>
        <v>45</v>
      </c>
      <c r="U581" s="36">
        <f t="shared" si="119"/>
        <v>143.4915</v>
      </c>
      <c r="V581" s="36">
        <f t="shared" si="112"/>
        <v>118.97559062247514</v>
      </c>
      <c r="W581" s="36">
        <f t="shared" si="113"/>
        <v>75.593386621213796</v>
      </c>
      <c r="X581" s="36">
        <f t="shared" si="114"/>
        <v>140.09272285762177</v>
      </c>
      <c r="Y581" s="36">
        <f t="shared" si="115"/>
        <v>208.46125109773411</v>
      </c>
      <c r="Z581" s="36">
        <f t="shared" si="116"/>
        <v>169.98870200945234</v>
      </c>
      <c r="AA581" s="36">
        <f t="shared" si="117"/>
        <v>138.27584014673704</v>
      </c>
      <c r="AB581" s="66">
        <f t="shared" si="118"/>
        <v>45</v>
      </c>
      <c r="AC581" s="28">
        <f t="shared" si="120"/>
        <v>1219.8789933552341</v>
      </c>
      <c r="AF581" s="28">
        <f>Q581-'2020 Metered Customers'!Q581</f>
        <v>7</v>
      </c>
      <c r="AG581" s="28">
        <f>R581-'2020 Metered Customers'!R581</f>
        <v>7</v>
      </c>
      <c r="AH581" s="28">
        <f>S581-'2020 Metered Customers'!S581</f>
        <v>7</v>
      </c>
      <c r="AI581" s="28">
        <f>T581-'2020 Metered Customers'!T581</f>
        <v>7</v>
      </c>
      <c r="AJ581" s="28">
        <f>U581-'2020 Metered Customers'!U581</f>
        <v>57.340100000000007</v>
      </c>
      <c r="AK581" s="28">
        <f>V581-'2020 Metered Customers'!V581</f>
        <v>49.473690622475132</v>
      </c>
      <c r="AL581" s="28">
        <f>W581-'2020 Metered Customers'!W581</f>
        <v>24.43738662121379</v>
      </c>
      <c r="AM581" s="28">
        <f>X581-'2020 Metered Customers'!X581</f>
        <v>59.595722857621766</v>
      </c>
      <c r="AN581" s="28">
        <f>Y581-'2020 Metered Customers'!Y581</f>
        <v>95.413251097734104</v>
      </c>
      <c r="AO581" s="28">
        <f>Z581-'2020 Metered Customers'!Z581</f>
        <v>73.925702009452337</v>
      </c>
      <c r="AP581" s="28">
        <f>AA581-'2020 Metered Customers'!AA581</f>
        <v>58.724840146737037</v>
      </c>
      <c r="AQ581" s="28">
        <f>AB581-'2020 Metered Customers'!AB581</f>
        <v>7</v>
      </c>
    </row>
    <row r="582" spans="1:43" ht="15.4" x14ac:dyDescent="0.45">
      <c r="A582" s="4">
        <v>1</v>
      </c>
      <c r="B582" s="85">
        <v>10151073</v>
      </c>
      <c r="C582" s="91">
        <v>0</v>
      </c>
      <c r="D582" s="50" t="s">
        <v>32</v>
      </c>
      <c r="E582" s="5" t="s">
        <v>32</v>
      </c>
      <c r="F582" s="5" t="s">
        <v>32</v>
      </c>
      <c r="G582" s="5" t="s">
        <v>32</v>
      </c>
      <c r="H582" s="5">
        <v>3320</v>
      </c>
      <c r="I582" s="5">
        <v>470</v>
      </c>
      <c r="J582" s="5">
        <v>900</v>
      </c>
      <c r="K582" s="5">
        <v>540</v>
      </c>
      <c r="L582" s="52">
        <v>620</v>
      </c>
      <c r="M582" s="5">
        <v>670</v>
      </c>
      <c r="N582" s="5">
        <v>830</v>
      </c>
      <c r="O582" s="7" t="s">
        <v>32</v>
      </c>
      <c r="Q582" s="65">
        <f t="shared" si="108"/>
        <v>45</v>
      </c>
      <c r="R582" s="36">
        <f t="shared" si="109"/>
        <v>45</v>
      </c>
      <c r="S582" s="36">
        <f t="shared" si="110"/>
        <v>45</v>
      </c>
      <c r="T582" s="36">
        <f t="shared" si="111"/>
        <v>45</v>
      </c>
      <c r="U582" s="36">
        <f t="shared" si="119"/>
        <v>59.94</v>
      </c>
      <c r="V582" s="36">
        <f t="shared" si="112"/>
        <v>47.115000000000002</v>
      </c>
      <c r="W582" s="36">
        <f t="shared" si="113"/>
        <v>49.05</v>
      </c>
      <c r="X582" s="36">
        <f t="shared" si="114"/>
        <v>47.43</v>
      </c>
      <c r="Y582" s="36">
        <f t="shared" si="115"/>
        <v>47.79</v>
      </c>
      <c r="Z582" s="36">
        <f t="shared" si="116"/>
        <v>48.015000000000001</v>
      </c>
      <c r="AA582" s="36">
        <f t="shared" si="117"/>
        <v>48.734999999999999</v>
      </c>
      <c r="AB582" s="66">
        <f t="shared" si="118"/>
        <v>45</v>
      </c>
      <c r="AC582" s="28">
        <f t="shared" si="120"/>
        <v>573.07500000000005</v>
      </c>
      <c r="AF582" s="28">
        <f>Q582-'2020 Metered Customers'!Q582</f>
        <v>7</v>
      </c>
      <c r="AG582" s="28">
        <f>R582-'2020 Metered Customers'!R582</f>
        <v>7</v>
      </c>
      <c r="AH582" s="28">
        <f>S582-'2020 Metered Customers'!S582</f>
        <v>7</v>
      </c>
      <c r="AI582" s="28">
        <f>T582-'2020 Metered Customers'!T582</f>
        <v>7</v>
      </c>
      <c r="AJ582" s="28">
        <f>U582-'2020 Metered Customers'!U582</f>
        <v>14.635999999999996</v>
      </c>
      <c r="AK582" s="28">
        <f>V582-'2020 Metered Customers'!V582</f>
        <v>8.0810000000000031</v>
      </c>
      <c r="AL582" s="28">
        <f>W582-'2020 Metered Customers'!W582</f>
        <v>9.07</v>
      </c>
      <c r="AM582" s="28">
        <f>X582-'2020 Metered Customers'!X582</f>
        <v>8.2419999999999973</v>
      </c>
      <c r="AN582" s="28">
        <f>Y582-'2020 Metered Customers'!Y582</f>
        <v>8.4260000000000019</v>
      </c>
      <c r="AO582" s="28">
        <f>Z582-'2020 Metered Customers'!Z582</f>
        <v>8.5409999999999968</v>
      </c>
      <c r="AP582" s="28">
        <f>AA582-'2020 Metered Customers'!AA582</f>
        <v>8.9089999999999989</v>
      </c>
      <c r="AQ582" s="28">
        <f>AB582-'2020 Metered Customers'!AB582</f>
        <v>7</v>
      </c>
    </row>
    <row r="583" spans="1:43" ht="15.4" x14ac:dyDescent="0.45">
      <c r="A583" s="4">
        <v>1</v>
      </c>
      <c r="B583" s="85">
        <v>10151074</v>
      </c>
      <c r="C583" s="91">
        <v>0</v>
      </c>
      <c r="D583" s="50" t="s">
        <v>32</v>
      </c>
      <c r="E583" s="5" t="s">
        <v>32</v>
      </c>
      <c r="F583" s="5" t="s">
        <v>32</v>
      </c>
      <c r="G583" s="5" t="s">
        <v>32</v>
      </c>
      <c r="H583" s="5">
        <v>30790</v>
      </c>
      <c r="I583" s="5">
        <v>18540</v>
      </c>
      <c r="J583" s="5">
        <v>24530</v>
      </c>
      <c r="K583" s="5">
        <v>15440</v>
      </c>
      <c r="L583" s="52">
        <v>23370</v>
      </c>
      <c r="M583" s="5">
        <v>17860</v>
      </c>
      <c r="N583" s="5">
        <v>2450</v>
      </c>
      <c r="O583" s="7" t="s">
        <v>32</v>
      </c>
      <c r="Q583" s="65">
        <f t="shared" ref="Q583:Q646" si="121">IFERROR($AE$6+IF(D583&gt;$AF$6, $AF$6/1000*$AG$6,D583/1000*$AG$6)+IF(IF(D583&gt;$AH$6,($AH$6-$AF$6)/1000*$AI$6,(D583-$AF$6)/1000*$AI$6)&lt;0,0,IF(D583&gt;$AH$6,($AH$6-$AF$6)/1000*$AI$6,(D583-$AF$6)/1000*$AI$6))+IF(D583&gt;$AH$6,(D583-$AH$6)/1000*$AK$6,0),$AE$6)</f>
        <v>45</v>
      </c>
      <c r="R583" s="36">
        <f t="shared" ref="R583:R646" si="122">IFERROR($AE$6+IF(E583&gt;$AF$6, $AF$6/1000*$AG$6,E583/1000*$AG$6)+IF(IF(E583&gt;$AH$6,($AH$6-$AF$6)/1000*$AI$6,(E583-$AF$6)/1000*$AI$6)&lt;0,0,IF(E583&gt;$AH$6,($AH$6-$AF$6)/1000*$AI$6,(E583-$AF$6)/1000*$AI$6))+IF(E583&gt;$AH$6,(E583-$AH$6)/1000*$AK$6,0),$AE$6)</f>
        <v>45</v>
      </c>
      <c r="S583" s="36">
        <f t="shared" ref="S583:S646" si="123">IFERROR($AE$6+IF(F583&gt;$AF$6, $AF$6/1000*$AG$6,F583/1000*$AG$6)+IF(IF(F583&gt;$AH$6,($AH$6-$AF$6)/1000*$AI$6,(F583-$AF$6)/1000*$AI$6)&lt;0,0,IF(F583&gt;$AH$6,($AH$6-$AF$6)/1000*$AI$6,(F583-$AF$6)/1000*$AI$6))+IF(F583&gt;$AH$6,(F583-$AH$6)/1000*$AK$6,0),$AE$6)</f>
        <v>45</v>
      </c>
      <c r="T583" s="36">
        <f t="shared" ref="T583:T646" si="124">IFERROR($AE$6+IF(G583&gt;$AF$6, $AF$6/1000*$AG$6,G583/1000*$AG$6)+IF(IF(G583&gt;$AH$6,($AH$6-$AF$6)/1000*$AI$6,(G583-$AF$6)/1000*$AI$6)&lt;0,0,IF(G583&gt;$AH$6,($AH$6-$AF$6)/1000*$AI$6,(G583-$AF$6)/1000*$AI$6))+IF(G583&gt;$AH$6,(G583-$AH$6)/1000*$AK$6,0),$AE$6)</f>
        <v>45</v>
      </c>
      <c r="U583" s="36">
        <f t="shared" si="119"/>
        <v>205.31704952737545</v>
      </c>
      <c r="V583" s="36">
        <f t="shared" ref="V583:V646" si="125">IFERROR($AE$6+IF(I583&gt;$AF$6, $AF$6/1000*$AG$6,I583/1000*$AG$6)+IF(IF(I583&gt;$AH$6,($AH$6-$AF$6)/1000*$AI$6,(I583-$AF$6)/1000*$AI$6)&lt;0,0,IF(I583&gt;$AH$6,($AH$6-$AF$6)/1000*$AI$6,(I583-$AF$6)/1000*$AI$6))+IF(I583&gt;$AH$6,(I583-$AH$6)/1000*$AK$6,0),$AE$6)</f>
        <v>180.26125109773412</v>
      </c>
      <c r="W583" s="36">
        <f t="shared" ref="W583:W646" si="126">IFERROR($AE$6+IF(J583&gt;$AF$6, $AF$6/1000*$AG$6,J583/1000*$AG$6)+IF(IF(J583&gt;$AH$6,($AH$6-$AF$6)/1000*$AI$6,(J583-$AF$6)/1000*$AI$6)&lt;0,0,IF(J583&gt;$AH$6,($AH$6-$AF$6)/1000*$AI$6,(J583-$AF$6)/1000*$AI$6))+IF(J583&gt;$AH$6,(J583-$AH$6)/1000*$AK$6,0),$AE$6)</f>
        <v>240.16125109773412</v>
      </c>
      <c r="X583" s="36">
        <f t="shared" ref="X583:X646" si="127">IFERROR($AE$6+IF(K583&gt;$AF$6, $AF$6/1000*$AG$6,K583/1000*$AG$6)+IF(IF(K583&gt;$AH$6,($AH$6-$AF$6)/1000*$AI$6,(K583-$AF$6)/1000*$AI$6)&lt;0,0,IF(K583&gt;$AH$6,($AH$6-$AF$6)/1000*$AI$6,(K583-$AF$6)/1000*$AI$6))+IF(K583&gt;$AH$6,(K583-$AH$6)/1000*$AK$6,0),$AE$6)</f>
        <v>153.71934318925724</v>
      </c>
      <c r="Y583" s="36">
        <f t="shared" ref="Y583:Y646" si="128">IFERROR($AE$6+IF(L583&gt;$AF$6, $AF$6/1000*$AG$6,L583/1000*$AG$6)+IF(IF(L583&gt;$AH$6,($AH$6-$AF$6)/1000*$AI$6,(L583-$AF$6)/1000*$AI$6)&lt;0,0,IF(L583&gt;$AH$6,($AH$6-$AF$6)/1000*$AI$6,(L583-$AF$6)/1000*$AI$6))+IF(L583&gt;$AH$6,(L583-$AH$6)/1000*$AK$6,0),$AE$6)</f>
        <v>228.5612510977341</v>
      </c>
      <c r="Z583" s="36">
        <f t="shared" ref="Z583:Z646" si="129">IFERROR($AE$6+IF(M583&gt;$AF$6, $AF$6/1000*$AG$6,M583/1000*$AG$6)+IF(IF(M583&gt;$AH$6,($AH$6-$AF$6)/1000*$AI$6,(M583-$AF$6)/1000*$AI$6)&lt;0,0,IF(M583&gt;$AH$6,($AH$6-$AF$6)/1000*$AI$6,(M583-$AF$6)/1000*$AI$6))+IF(M583&gt;$AH$6,(M583-$AH$6)/1000*$AK$6,0),$AE$6)</f>
        <v>173.7050530089893</v>
      </c>
      <c r="AA583" s="36">
        <f t="shared" ref="AA583:AA646" si="130">IFERROR($AE$6+IF(N583&gt;$AF$6, $AF$6/1000*$AG$6,N583/1000*$AG$6)+IF(IF(N583&gt;$AH$6,($AH$6-$AF$6)/1000*$AI$6,(N583-$AF$6)/1000*$AI$6)&lt;0,0,IF(N583&gt;$AH$6,($AH$6-$AF$6)/1000*$AI$6,(N583-$AF$6)/1000*$AI$6))+IF(N583&gt;$AH$6,(N583-$AH$6)/1000*$AK$6,0),$AE$6)</f>
        <v>56.024999999999999</v>
      </c>
      <c r="AB583" s="66">
        <f t="shared" ref="AB583:AB646" si="131">IFERROR($AE$6+IF(O583&gt;$AF$6, $AF$6/1000*$AG$6,O583/1000*$AG$6)+IF(IF(O583&gt;$AH$6,($AH$6-$AF$6)/1000*$AI$6,(O583-$AF$6)/1000*$AI$6)&lt;0,0,IF(O583&gt;$AH$6,($AH$6-$AF$6)/1000*$AI$6,(O583-$AF$6)/1000*$AI$6))+IF(O583&gt;$AH$6,(O583-$AH$6)/1000*$AK$6,0),$AE$6)</f>
        <v>45</v>
      </c>
      <c r="AC583" s="28">
        <f t="shared" si="120"/>
        <v>1462.7501990188246</v>
      </c>
      <c r="AF583" s="28">
        <f>Q583-'2020 Metered Customers'!Q583</f>
        <v>7</v>
      </c>
      <c r="AG583" s="28">
        <f>R583-'2020 Metered Customers'!R583</f>
        <v>7</v>
      </c>
      <c r="AH583" s="28">
        <f>S583-'2020 Metered Customers'!S583</f>
        <v>7</v>
      </c>
      <c r="AI583" s="28">
        <f>T583-'2020 Metered Customers'!T583</f>
        <v>7</v>
      </c>
      <c r="AJ583" s="28">
        <f>U583-'2020 Metered Customers'!U583</f>
        <v>99.579049527375446</v>
      </c>
      <c r="AK583" s="28">
        <f>V583-'2020 Metered Customers'!V583</f>
        <v>79.33925109773412</v>
      </c>
      <c r="AL583" s="28">
        <f>W583-'2020 Metered Customers'!W583</f>
        <v>113.48225109773412</v>
      </c>
      <c r="AM583" s="28">
        <f>X583-'2020 Metered Customers'!X583</f>
        <v>66.127343189257246</v>
      </c>
      <c r="AN583" s="28">
        <f>Y583-'2020 Metered Customers'!Y583</f>
        <v>106.8702510977341</v>
      </c>
      <c r="AO583" s="28">
        <f>Z583-'2020 Metered Customers'!Z583</f>
        <v>75.707053008989305</v>
      </c>
      <c r="AP583" s="28">
        <f>AA583-'2020 Metered Customers'!AA583</f>
        <v>12.634999999999998</v>
      </c>
      <c r="AQ583" s="28">
        <f>AB583-'2020 Metered Customers'!AB583</f>
        <v>7</v>
      </c>
    </row>
    <row r="584" spans="1:43" ht="15.4" x14ac:dyDescent="0.45">
      <c r="A584" s="4">
        <v>1</v>
      </c>
      <c r="B584" s="85">
        <v>10151075</v>
      </c>
      <c r="C584" s="91">
        <v>0</v>
      </c>
      <c r="D584" s="50" t="s">
        <v>32</v>
      </c>
      <c r="E584" s="5" t="s">
        <v>32</v>
      </c>
      <c r="F584" s="5" t="s">
        <v>32</v>
      </c>
      <c r="G584" s="5" t="s">
        <v>32</v>
      </c>
      <c r="H584" s="5">
        <v>95870</v>
      </c>
      <c r="I584" s="5">
        <v>1160</v>
      </c>
      <c r="J584" s="5">
        <v>2070</v>
      </c>
      <c r="K584" s="5">
        <v>1160</v>
      </c>
      <c r="L584" s="52">
        <v>3960</v>
      </c>
      <c r="M584" s="5">
        <v>2900</v>
      </c>
      <c r="N584" s="5">
        <v>1170</v>
      </c>
      <c r="O584" s="7" t="s">
        <v>32</v>
      </c>
      <c r="Q584" s="65">
        <f t="shared" si="121"/>
        <v>45</v>
      </c>
      <c r="R584" s="36">
        <f t="shared" si="122"/>
        <v>45</v>
      </c>
      <c r="S584" s="36">
        <f t="shared" si="123"/>
        <v>45</v>
      </c>
      <c r="T584" s="36">
        <f t="shared" si="124"/>
        <v>45</v>
      </c>
      <c r="U584" s="36">
        <f t="shared" ref="U584:U647" si="132">IFERROR($AE$6+IF(H584&gt;$AF$6*5, $AF$6*5/1000*$AG$6,H584/1000*$AG$6)+IF(IF(H584&gt;$AH$6*5,(($AH$6*5)-($AF$6*5))/1000*$AI$6,(H584-$AF$6*5)/1000*$AI$6)&lt;0,0,IF(H584&gt;$AH$6*5,(($AH$6*5)-($AF$6*5))/1000*$AI$6,(H584-$AF$6*5)/1000*$AI$6))+IF(H584&gt;$AH$6*5,(H584-$AH$6*5)/1000*$AK$6,0),$AE$6)</f>
        <v>753.00625548867072</v>
      </c>
      <c r="V584" s="36">
        <f t="shared" si="125"/>
        <v>50.22</v>
      </c>
      <c r="W584" s="36">
        <f t="shared" si="126"/>
        <v>54.314999999999998</v>
      </c>
      <c r="X584" s="36">
        <f t="shared" si="127"/>
        <v>50.22</v>
      </c>
      <c r="Y584" s="36">
        <f t="shared" si="128"/>
        <v>62.82</v>
      </c>
      <c r="Z584" s="36">
        <f t="shared" si="129"/>
        <v>58.05</v>
      </c>
      <c r="AA584" s="36">
        <f t="shared" si="130"/>
        <v>50.265000000000001</v>
      </c>
      <c r="AB584" s="66">
        <f t="shared" si="131"/>
        <v>45</v>
      </c>
      <c r="AC584" s="28">
        <f t="shared" ref="AC584:AC647" si="133">SUM(Q584:AB584)</f>
        <v>1303.8962554886707</v>
      </c>
      <c r="AF584" s="28">
        <f>Q584-'2020 Metered Customers'!Q584</f>
        <v>7</v>
      </c>
      <c r="AG584" s="28">
        <f>R584-'2020 Metered Customers'!R584</f>
        <v>7</v>
      </c>
      <c r="AH584" s="28">
        <f>S584-'2020 Metered Customers'!S584</f>
        <v>7</v>
      </c>
      <c r="AI584" s="28">
        <f>T584-'2020 Metered Customers'!T584</f>
        <v>7</v>
      </c>
      <c r="AJ584" s="28">
        <f>U584-'2020 Metered Customers'!U584</f>
        <v>386.76525548867073</v>
      </c>
      <c r="AK584" s="28">
        <f>V584-'2020 Metered Customers'!V584</f>
        <v>9.6679999999999993</v>
      </c>
      <c r="AL584" s="28">
        <f>W584-'2020 Metered Customers'!W584</f>
        <v>11.760999999999996</v>
      </c>
      <c r="AM584" s="28">
        <f>X584-'2020 Metered Customers'!X584</f>
        <v>9.6679999999999993</v>
      </c>
      <c r="AN584" s="28">
        <f>Y584-'2020 Metered Customers'!Y584</f>
        <v>16.107999999999997</v>
      </c>
      <c r="AO584" s="28">
        <f>Z584-'2020 Metered Customers'!Z584</f>
        <v>13.669999999999995</v>
      </c>
      <c r="AP584" s="28">
        <f>AA584-'2020 Metered Customers'!AA584</f>
        <v>9.6910000000000025</v>
      </c>
      <c r="AQ584" s="28">
        <f>AB584-'2020 Metered Customers'!AB584</f>
        <v>7</v>
      </c>
    </row>
    <row r="585" spans="1:43" ht="15.4" x14ac:dyDescent="0.45">
      <c r="A585" s="4">
        <v>1</v>
      </c>
      <c r="B585" s="85">
        <v>10151076</v>
      </c>
      <c r="C585" s="91">
        <v>0</v>
      </c>
      <c r="D585" s="50" t="s">
        <v>32</v>
      </c>
      <c r="E585" s="5" t="s">
        <v>32</v>
      </c>
      <c r="F585" s="5" t="s">
        <v>32</v>
      </c>
      <c r="G585" s="5" t="s">
        <v>32</v>
      </c>
      <c r="H585" s="5">
        <v>10040</v>
      </c>
      <c r="I585" s="5">
        <v>7900</v>
      </c>
      <c r="J585" s="5">
        <v>8100</v>
      </c>
      <c r="K585" s="5">
        <v>6160</v>
      </c>
      <c r="L585" s="52">
        <v>9300</v>
      </c>
      <c r="M585" s="5">
        <v>7400</v>
      </c>
      <c r="N585" s="5">
        <v>3770</v>
      </c>
      <c r="O585" s="7" t="s">
        <v>32</v>
      </c>
      <c r="Q585" s="65">
        <f t="shared" si="121"/>
        <v>45</v>
      </c>
      <c r="R585" s="36">
        <f t="shared" si="122"/>
        <v>45</v>
      </c>
      <c r="S585" s="36">
        <f t="shared" si="123"/>
        <v>45</v>
      </c>
      <c r="T585" s="36">
        <f t="shared" si="124"/>
        <v>45</v>
      </c>
      <c r="U585" s="36">
        <f t="shared" si="132"/>
        <v>90.179999999999993</v>
      </c>
      <c r="V585" s="36">
        <f t="shared" si="125"/>
        <v>91.44981755257146</v>
      </c>
      <c r="W585" s="36">
        <f t="shared" si="126"/>
        <v>93.101529107921209</v>
      </c>
      <c r="X585" s="36">
        <f t="shared" si="127"/>
        <v>77.079927021028581</v>
      </c>
      <c r="Y585" s="36">
        <f t="shared" si="128"/>
        <v>103.01179844001975</v>
      </c>
      <c r="Z585" s="36">
        <f t="shared" si="129"/>
        <v>87.320538664197073</v>
      </c>
      <c r="AA585" s="36">
        <f t="shared" si="130"/>
        <v>61.965000000000003</v>
      </c>
      <c r="AB585" s="66">
        <f t="shared" si="131"/>
        <v>45</v>
      </c>
      <c r="AC585" s="28">
        <f t="shared" si="133"/>
        <v>829.10861078573816</v>
      </c>
      <c r="AF585" s="28">
        <f>Q585-'2020 Metered Customers'!Q585</f>
        <v>7</v>
      </c>
      <c r="AG585" s="28">
        <f>R585-'2020 Metered Customers'!R585</f>
        <v>7</v>
      </c>
      <c r="AH585" s="28">
        <f>S585-'2020 Metered Customers'!S585</f>
        <v>7</v>
      </c>
      <c r="AI585" s="28">
        <f>T585-'2020 Metered Customers'!T585</f>
        <v>7</v>
      </c>
      <c r="AJ585" s="28">
        <f>U585-'2020 Metered Customers'!U585</f>
        <v>30.091999999999992</v>
      </c>
      <c r="AK585" s="28">
        <f>V585-'2020 Metered Customers'!V585</f>
        <v>36.069817552571457</v>
      </c>
      <c r="AL585" s="28">
        <f>W585-'2020 Metered Customers'!W585</f>
        <v>37.071529107921208</v>
      </c>
      <c r="AM585" s="28">
        <f>X585-'2020 Metered Customers'!X585</f>
        <v>25.527927021028582</v>
      </c>
      <c r="AN585" s="28">
        <f>Y585-'2020 Metered Customers'!Y585</f>
        <v>41.821798440019748</v>
      </c>
      <c r="AO585" s="28">
        <f>Z585-'2020 Metered Customers'!Z585</f>
        <v>33.040538664197072</v>
      </c>
      <c r="AP585" s="28">
        <f>AA585-'2020 Metered Customers'!AA585</f>
        <v>15.671000000000006</v>
      </c>
      <c r="AQ585" s="28">
        <f>AB585-'2020 Metered Customers'!AB585</f>
        <v>7</v>
      </c>
    </row>
    <row r="586" spans="1:43" ht="15.4" x14ac:dyDescent="0.45">
      <c r="A586" s="4">
        <v>1</v>
      </c>
      <c r="B586" s="85">
        <v>10151077</v>
      </c>
      <c r="C586" s="91">
        <v>0</v>
      </c>
      <c r="D586" s="50" t="s">
        <v>32</v>
      </c>
      <c r="E586" s="5" t="s">
        <v>32</v>
      </c>
      <c r="F586" s="5" t="s">
        <v>32</v>
      </c>
      <c r="G586" s="5" t="s">
        <v>32</v>
      </c>
      <c r="H586" s="5">
        <v>5690</v>
      </c>
      <c r="I586" s="5">
        <v>5950</v>
      </c>
      <c r="J586" s="5">
        <v>5460</v>
      </c>
      <c r="K586" s="5">
        <v>4550</v>
      </c>
      <c r="L586" s="52">
        <v>5630</v>
      </c>
      <c r="M586" s="5">
        <v>5170</v>
      </c>
      <c r="N586" s="5">
        <v>3410</v>
      </c>
      <c r="O586" s="7" t="s">
        <v>32</v>
      </c>
      <c r="Q586" s="65">
        <f t="shared" si="121"/>
        <v>45</v>
      </c>
      <c r="R586" s="36">
        <f t="shared" si="122"/>
        <v>45</v>
      </c>
      <c r="S586" s="36">
        <f t="shared" si="123"/>
        <v>45</v>
      </c>
      <c r="T586" s="36">
        <f t="shared" si="124"/>
        <v>45</v>
      </c>
      <c r="U586" s="36">
        <f t="shared" si="132"/>
        <v>70.605000000000004</v>
      </c>
      <c r="V586" s="36">
        <f t="shared" si="125"/>
        <v>75.345629887911343</v>
      </c>
      <c r="W586" s="36">
        <f t="shared" si="126"/>
        <v>71.298936577304431</v>
      </c>
      <c r="X586" s="36">
        <f t="shared" si="127"/>
        <v>65.474999999999994</v>
      </c>
      <c r="Y586" s="36">
        <f t="shared" si="128"/>
        <v>72.702891399351728</v>
      </c>
      <c r="Z586" s="36">
        <f t="shared" si="129"/>
        <v>68.903954822047297</v>
      </c>
      <c r="AA586" s="36">
        <f t="shared" si="130"/>
        <v>60.344999999999999</v>
      </c>
      <c r="AB586" s="66">
        <f t="shared" si="131"/>
        <v>45</v>
      </c>
      <c r="AC586" s="28">
        <f t="shared" si="133"/>
        <v>709.67641268661487</v>
      </c>
      <c r="AF586" s="28">
        <f>Q586-'2020 Metered Customers'!Q586</f>
        <v>7</v>
      </c>
      <c r="AG586" s="28">
        <f>R586-'2020 Metered Customers'!R586</f>
        <v>7</v>
      </c>
      <c r="AH586" s="28">
        <f>S586-'2020 Metered Customers'!S586</f>
        <v>7</v>
      </c>
      <c r="AI586" s="28">
        <f>T586-'2020 Metered Customers'!T586</f>
        <v>7</v>
      </c>
      <c r="AJ586" s="28">
        <f>U586-'2020 Metered Customers'!U586</f>
        <v>20.087000000000003</v>
      </c>
      <c r="AK586" s="28">
        <f>V586-'2020 Metered Customers'!V586</f>
        <v>24.25562988791134</v>
      </c>
      <c r="AL586" s="28">
        <f>W586-'2020 Metered Customers'!W586</f>
        <v>21.286936577304431</v>
      </c>
      <c r="AM586" s="28">
        <f>X586-'2020 Metered Customers'!X586</f>
        <v>17.464999999999996</v>
      </c>
      <c r="AN586" s="28">
        <f>Y586-'2020 Metered Customers'!Y586</f>
        <v>22.316891399351725</v>
      </c>
      <c r="AO586" s="28">
        <f>Z586-'2020 Metered Customers'!Z586</f>
        <v>19.529954822047294</v>
      </c>
      <c r="AP586" s="28">
        <f>AA586-'2020 Metered Customers'!AA586</f>
        <v>14.842999999999996</v>
      </c>
      <c r="AQ586" s="28">
        <f>AB586-'2020 Metered Customers'!AB586</f>
        <v>7</v>
      </c>
    </row>
    <row r="587" spans="1:43" ht="15.4" x14ac:dyDescent="0.45">
      <c r="A587" s="4">
        <v>1</v>
      </c>
      <c r="B587" s="85">
        <v>10151078</v>
      </c>
      <c r="C587" s="91">
        <v>0</v>
      </c>
      <c r="D587" s="50" t="s">
        <v>32</v>
      </c>
      <c r="E587" s="5" t="s">
        <v>32</v>
      </c>
      <c r="F587" s="5" t="s">
        <v>32</v>
      </c>
      <c r="G587" s="5" t="s">
        <v>32</v>
      </c>
      <c r="H587" s="5">
        <v>33850</v>
      </c>
      <c r="I587" s="5">
        <v>8970</v>
      </c>
      <c r="J587" s="5">
        <v>9580</v>
      </c>
      <c r="K587" s="5">
        <v>13370</v>
      </c>
      <c r="L587" s="52">
        <v>16330</v>
      </c>
      <c r="M587" s="5">
        <v>10220</v>
      </c>
      <c r="N587" s="5">
        <v>2800</v>
      </c>
      <c r="O587" s="7" t="s">
        <v>32</v>
      </c>
      <c r="Q587" s="65">
        <f t="shared" si="121"/>
        <v>45</v>
      </c>
      <c r="R587" s="36">
        <f t="shared" si="122"/>
        <v>45</v>
      </c>
      <c r="S587" s="36">
        <f t="shared" si="123"/>
        <v>45</v>
      </c>
      <c r="T587" s="36">
        <f t="shared" si="124"/>
        <v>45</v>
      </c>
      <c r="U587" s="36">
        <f t="shared" si="132"/>
        <v>230.58823632422667</v>
      </c>
      <c r="V587" s="36">
        <f t="shared" si="125"/>
        <v>100.28647437369266</v>
      </c>
      <c r="W587" s="36">
        <f t="shared" si="126"/>
        <v>105.32419461750941</v>
      </c>
      <c r="X587" s="36">
        <f t="shared" si="127"/>
        <v>136.62412859138726</v>
      </c>
      <c r="Y587" s="36">
        <f t="shared" si="128"/>
        <v>161.06945961056368</v>
      </c>
      <c r="Z587" s="36">
        <f t="shared" si="129"/>
        <v>110.60967159462862</v>
      </c>
      <c r="AA587" s="36">
        <f t="shared" si="130"/>
        <v>57.6</v>
      </c>
      <c r="AB587" s="66">
        <f t="shared" si="131"/>
        <v>45</v>
      </c>
      <c r="AC587" s="28">
        <f t="shared" si="133"/>
        <v>1127.1021651120084</v>
      </c>
      <c r="AF587" s="28">
        <f>Q587-'2020 Metered Customers'!Q587</f>
        <v>7</v>
      </c>
      <c r="AG587" s="28">
        <f>R587-'2020 Metered Customers'!R587</f>
        <v>7</v>
      </c>
      <c r="AH587" s="28">
        <f>S587-'2020 Metered Customers'!S587</f>
        <v>7</v>
      </c>
      <c r="AI587" s="28">
        <f>T587-'2020 Metered Customers'!T587</f>
        <v>7</v>
      </c>
      <c r="AJ587" s="28">
        <f>U587-'2020 Metered Customers'!U587</f>
        <v>118.11823632422666</v>
      </c>
      <c r="AK587" s="28">
        <f>V587-'2020 Metered Customers'!V587</f>
        <v>40.515474373692655</v>
      </c>
      <c r="AL587" s="28">
        <f>W587-'2020 Metered Customers'!W587</f>
        <v>42.930194617509407</v>
      </c>
      <c r="AM587" s="28">
        <f>X587-'2020 Metered Customers'!X587</f>
        <v>57.933128591387259</v>
      </c>
      <c r="AN587" s="28">
        <f>Y587-'2020 Metered Customers'!Y587</f>
        <v>69.650459610563686</v>
      </c>
      <c r="AO587" s="28">
        <f>Z587-'2020 Metered Customers'!Z587</f>
        <v>45.463671594628622</v>
      </c>
      <c r="AP587" s="28">
        <f>AA587-'2020 Metered Customers'!AA587</f>
        <v>13.440000000000005</v>
      </c>
      <c r="AQ587" s="28">
        <f>AB587-'2020 Metered Customers'!AB587</f>
        <v>7</v>
      </c>
    </row>
    <row r="588" spans="1:43" ht="15.4" x14ac:dyDescent="0.45">
      <c r="A588" s="4">
        <v>1</v>
      </c>
      <c r="B588" s="85">
        <v>10151079</v>
      </c>
      <c r="C588" s="91">
        <v>0</v>
      </c>
      <c r="D588" s="50" t="s">
        <v>32</v>
      </c>
      <c r="E588" s="5" t="s">
        <v>32</v>
      </c>
      <c r="F588" s="5" t="s">
        <v>32</v>
      </c>
      <c r="G588" s="5" t="s">
        <v>32</v>
      </c>
      <c r="H588" s="5">
        <v>21950</v>
      </c>
      <c r="I588" s="5">
        <v>4160</v>
      </c>
      <c r="J588" s="5">
        <v>4450</v>
      </c>
      <c r="K588" s="5">
        <v>4090</v>
      </c>
      <c r="L588" s="52">
        <v>8810</v>
      </c>
      <c r="M588" s="5">
        <v>5150</v>
      </c>
      <c r="N588" s="5">
        <v>900</v>
      </c>
      <c r="O588" s="7" t="s">
        <v>32</v>
      </c>
      <c r="Q588" s="65">
        <f t="shared" si="121"/>
        <v>45</v>
      </c>
      <c r="R588" s="36">
        <f t="shared" si="122"/>
        <v>45</v>
      </c>
      <c r="S588" s="36">
        <f t="shared" si="123"/>
        <v>45</v>
      </c>
      <c r="T588" s="36">
        <f t="shared" si="124"/>
        <v>45</v>
      </c>
      <c r="U588" s="36">
        <f t="shared" si="132"/>
        <v>143.77499999999998</v>
      </c>
      <c r="V588" s="36">
        <f t="shared" si="125"/>
        <v>63.72</v>
      </c>
      <c r="W588" s="36">
        <f t="shared" si="126"/>
        <v>65.025000000000006</v>
      </c>
      <c r="X588" s="36">
        <f t="shared" si="127"/>
        <v>63.405000000000001</v>
      </c>
      <c r="Y588" s="36">
        <f t="shared" si="128"/>
        <v>98.965105129412848</v>
      </c>
      <c r="Z588" s="36">
        <f t="shared" si="129"/>
        <v>68.738783666512319</v>
      </c>
      <c r="AA588" s="36">
        <f t="shared" si="130"/>
        <v>49.05</v>
      </c>
      <c r="AB588" s="66">
        <f t="shared" si="131"/>
        <v>45</v>
      </c>
      <c r="AC588" s="28">
        <f t="shared" si="133"/>
        <v>777.6788887959251</v>
      </c>
      <c r="AF588" s="28">
        <f>Q588-'2020 Metered Customers'!Q588</f>
        <v>7</v>
      </c>
      <c r="AG588" s="28">
        <f>R588-'2020 Metered Customers'!R588</f>
        <v>7</v>
      </c>
      <c r="AH588" s="28">
        <f>S588-'2020 Metered Customers'!S588</f>
        <v>7</v>
      </c>
      <c r="AI588" s="28">
        <f>T588-'2020 Metered Customers'!T588</f>
        <v>7</v>
      </c>
      <c r="AJ588" s="28">
        <f>U588-'2020 Metered Customers'!U588</f>
        <v>57.484999999999985</v>
      </c>
      <c r="AK588" s="28">
        <f>V588-'2020 Metered Customers'!V588</f>
        <v>16.567999999999998</v>
      </c>
      <c r="AL588" s="28">
        <f>W588-'2020 Metered Customers'!W588</f>
        <v>17.235000000000007</v>
      </c>
      <c r="AM588" s="28">
        <f>X588-'2020 Metered Customers'!X588</f>
        <v>16.406999999999996</v>
      </c>
      <c r="AN588" s="28">
        <f>Y588-'2020 Metered Customers'!Y588</f>
        <v>39.882105129412849</v>
      </c>
      <c r="AO588" s="28">
        <f>Z588-'2020 Metered Customers'!Z588</f>
        <v>19.408783666512321</v>
      </c>
      <c r="AP588" s="28">
        <f>AA588-'2020 Metered Customers'!AA588</f>
        <v>9.07</v>
      </c>
      <c r="AQ588" s="28">
        <f>AB588-'2020 Metered Customers'!AB588</f>
        <v>7</v>
      </c>
    </row>
    <row r="589" spans="1:43" ht="15.4" x14ac:dyDescent="0.45">
      <c r="A589" s="4">
        <v>1</v>
      </c>
      <c r="B589" s="85">
        <v>10151080</v>
      </c>
      <c r="C589" s="91">
        <v>0</v>
      </c>
      <c r="D589" s="50" t="s">
        <v>32</v>
      </c>
      <c r="E589" s="5" t="s">
        <v>32</v>
      </c>
      <c r="F589" s="5" t="s">
        <v>32</v>
      </c>
      <c r="G589" s="5" t="s">
        <v>32</v>
      </c>
      <c r="H589" s="5">
        <v>480</v>
      </c>
      <c r="I589" s="5">
        <v>1060</v>
      </c>
      <c r="J589" s="5">
        <v>280</v>
      </c>
      <c r="K589" s="5">
        <v>3050</v>
      </c>
      <c r="L589" s="52">
        <v>3150</v>
      </c>
      <c r="M589" s="5">
        <v>3700</v>
      </c>
      <c r="N589" s="5">
        <v>5140</v>
      </c>
      <c r="O589" s="7" t="s">
        <v>32</v>
      </c>
      <c r="Q589" s="65">
        <f t="shared" si="121"/>
        <v>45</v>
      </c>
      <c r="R589" s="36">
        <f t="shared" si="122"/>
        <v>45</v>
      </c>
      <c r="S589" s="36">
        <f t="shared" si="123"/>
        <v>45</v>
      </c>
      <c r="T589" s="36">
        <f t="shared" si="124"/>
        <v>45</v>
      </c>
      <c r="U589" s="36">
        <f t="shared" si="132"/>
        <v>47.16</v>
      </c>
      <c r="V589" s="36">
        <f t="shared" si="125"/>
        <v>49.77</v>
      </c>
      <c r="W589" s="36">
        <f t="shared" si="126"/>
        <v>46.26</v>
      </c>
      <c r="X589" s="36">
        <f t="shared" si="127"/>
        <v>58.725000000000001</v>
      </c>
      <c r="Y589" s="36">
        <f t="shared" si="128"/>
        <v>59.174999999999997</v>
      </c>
      <c r="Z589" s="36">
        <f t="shared" si="129"/>
        <v>61.650000000000006</v>
      </c>
      <c r="AA589" s="36">
        <f t="shared" si="130"/>
        <v>68.65619808874483</v>
      </c>
      <c r="AB589" s="66">
        <f t="shared" si="131"/>
        <v>45</v>
      </c>
      <c r="AC589" s="28">
        <f t="shared" si="133"/>
        <v>616.39619808874488</v>
      </c>
      <c r="AF589" s="28">
        <f>Q589-'2020 Metered Customers'!Q589</f>
        <v>7</v>
      </c>
      <c r="AG589" s="28">
        <f>R589-'2020 Metered Customers'!R589</f>
        <v>7</v>
      </c>
      <c r="AH589" s="28">
        <f>S589-'2020 Metered Customers'!S589</f>
        <v>7</v>
      </c>
      <c r="AI589" s="28">
        <f>T589-'2020 Metered Customers'!T589</f>
        <v>7</v>
      </c>
      <c r="AJ589" s="28">
        <f>U589-'2020 Metered Customers'!U589</f>
        <v>8.1039999999999992</v>
      </c>
      <c r="AK589" s="28">
        <f>V589-'2020 Metered Customers'!V589</f>
        <v>9.4380000000000024</v>
      </c>
      <c r="AL589" s="28">
        <f>W589-'2020 Metered Customers'!W589</f>
        <v>7.6439999999999984</v>
      </c>
      <c r="AM589" s="28">
        <f>X589-'2020 Metered Customers'!X589</f>
        <v>14.015000000000001</v>
      </c>
      <c r="AN589" s="28">
        <f>Y589-'2020 Metered Customers'!Y589</f>
        <v>14.244999999999997</v>
      </c>
      <c r="AO589" s="28">
        <f>Z589-'2020 Metered Customers'!Z589</f>
        <v>15.510000000000005</v>
      </c>
      <c r="AP589" s="28">
        <f>AA589-'2020 Metered Customers'!AA589</f>
        <v>19.34819808874483</v>
      </c>
      <c r="AQ589" s="28">
        <f>AB589-'2020 Metered Customers'!AB589</f>
        <v>7</v>
      </c>
    </row>
    <row r="590" spans="1:43" ht="15.4" x14ac:dyDescent="0.45">
      <c r="A590" s="4">
        <v>1</v>
      </c>
      <c r="B590" s="85">
        <v>10151081</v>
      </c>
      <c r="C590" s="91">
        <v>0</v>
      </c>
      <c r="D590" s="50" t="s">
        <v>32</v>
      </c>
      <c r="E590" s="5" t="s">
        <v>32</v>
      </c>
      <c r="F590" s="5" t="s">
        <v>32</v>
      </c>
      <c r="G590" s="5" t="s">
        <v>32</v>
      </c>
      <c r="H590" s="5">
        <v>8590</v>
      </c>
      <c r="I590" s="5">
        <v>3520</v>
      </c>
      <c r="J590" s="5">
        <v>9970</v>
      </c>
      <c r="K590" s="5">
        <v>7780</v>
      </c>
      <c r="L590" s="52">
        <v>6040</v>
      </c>
      <c r="M590" s="5">
        <v>7860</v>
      </c>
      <c r="N590" s="5">
        <v>22430</v>
      </c>
      <c r="O590" s="7" t="s">
        <v>32</v>
      </c>
      <c r="Q590" s="65">
        <f t="shared" si="121"/>
        <v>45</v>
      </c>
      <c r="R590" s="36">
        <f t="shared" si="122"/>
        <v>45</v>
      </c>
      <c r="S590" s="36">
        <f t="shared" si="123"/>
        <v>45</v>
      </c>
      <c r="T590" s="36">
        <f t="shared" si="124"/>
        <v>45</v>
      </c>
      <c r="U590" s="36">
        <f t="shared" si="132"/>
        <v>83.655000000000001</v>
      </c>
      <c r="V590" s="36">
        <f t="shared" si="125"/>
        <v>60.84</v>
      </c>
      <c r="W590" s="36">
        <f t="shared" si="126"/>
        <v>108.54503215044143</v>
      </c>
      <c r="X590" s="36">
        <f t="shared" si="127"/>
        <v>90.458790619361608</v>
      </c>
      <c r="Y590" s="36">
        <f t="shared" si="128"/>
        <v>76.088900087818729</v>
      </c>
      <c r="Z590" s="36">
        <f t="shared" si="129"/>
        <v>91.119475241501505</v>
      </c>
      <c r="AA590" s="36">
        <f t="shared" si="130"/>
        <v>219.16125109773412</v>
      </c>
      <c r="AB590" s="66">
        <f t="shared" si="131"/>
        <v>45</v>
      </c>
      <c r="AC590" s="28">
        <f t="shared" si="133"/>
        <v>954.86844919685745</v>
      </c>
      <c r="AF590" s="28">
        <f>Q590-'2020 Metered Customers'!Q590</f>
        <v>7</v>
      </c>
      <c r="AG590" s="28">
        <f>R590-'2020 Metered Customers'!R590</f>
        <v>7</v>
      </c>
      <c r="AH590" s="28">
        <f>S590-'2020 Metered Customers'!S590</f>
        <v>7</v>
      </c>
      <c r="AI590" s="28">
        <f>T590-'2020 Metered Customers'!T590</f>
        <v>7</v>
      </c>
      <c r="AJ590" s="28">
        <f>U590-'2020 Metered Customers'!U590</f>
        <v>26.757000000000005</v>
      </c>
      <c r="AK590" s="28">
        <f>V590-'2020 Metered Customers'!V590</f>
        <v>15.096000000000004</v>
      </c>
      <c r="AL590" s="28">
        <f>W590-'2020 Metered Customers'!W590</f>
        <v>44.474032150441431</v>
      </c>
      <c r="AM590" s="28">
        <f>X590-'2020 Metered Customers'!X590</f>
        <v>35.342790619361608</v>
      </c>
      <c r="AN590" s="28">
        <f>Y590-'2020 Metered Customers'!Y590</f>
        <v>24.800900087818725</v>
      </c>
      <c r="AO590" s="28">
        <f>Z590-'2020 Metered Customers'!Z590</f>
        <v>35.827475241501503</v>
      </c>
      <c r="AP590" s="28">
        <f>AA590-'2020 Metered Customers'!AA590</f>
        <v>101.51225109773412</v>
      </c>
      <c r="AQ590" s="28">
        <f>AB590-'2020 Metered Customers'!AB590</f>
        <v>7</v>
      </c>
    </row>
    <row r="591" spans="1:43" ht="15.4" x14ac:dyDescent="0.45">
      <c r="A591" s="4">
        <v>1</v>
      </c>
      <c r="B591" s="85">
        <v>10151082</v>
      </c>
      <c r="C591" s="91">
        <v>0</v>
      </c>
      <c r="D591" s="50" t="s">
        <v>32</v>
      </c>
      <c r="E591" s="5" t="s">
        <v>32</v>
      </c>
      <c r="F591" s="5" t="s">
        <v>32</v>
      </c>
      <c r="G591" s="5" t="s">
        <v>32</v>
      </c>
      <c r="H591" s="5">
        <v>58540</v>
      </c>
      <c r="I591" s="5">
        <v>8910</v>
      </c>
      <c r="J591" s="5">
        <v>17770</v>
      </c>
      <c r="K591" s="5">
        <v>14860</v>
      </c>
      <c r="L591" s="52">
        <v>21040</v>
      </c>
      <c r="M591" s="5">
        <v>18290</v>
      </c>
      <c r="N591" s="5">
        <v>10040</v>
      </c>
      <c r="O591" s="7" t="s">
        <v>32</v>
      </c>
      <c r="Q591" s="65">
        <f t="shared" si="121"/>
        <v>45</v>
      </c>
      <c r="R591" s="36">
        <f t="shared" si="122"/>
        <v>45</v>
      </c>
      <c r="S591" s="36">
        <f t="shared" si="123"/>
        <v>45</v>
      </c>
      <c r="T591" s="36">
        <f t="shared" si="124"/>
        <v>45</v>
      </c>
      <c r="U591" s="36">
        <f t="shared" si="132"/>
        <v>434.49202783215401</v>
      </c>
      <c r="V591" s="36">
        <f t="shared" si="125"/>
        <v>99.790960907087737</v>
      </c>
      <c r="W591" s="36">
        <f t="shared" si="126"/>
        <v>172.96178280908191</v>
      </c>
      <c r="X591" s="36">
        <f t="shared" si="127"/>
        <v>148.92937967874295</v>
      </c>
      <c r="Y591" s="36">
        <f t="shared" si="128"/>
        <v>205.26125109773412</v>
      </c>
      <c r="Z591" s="36">
        <f t="shared" si="129"/>
        <v>177.76125109773412</v>
      </c>
      <c r="AA591" s="36">
        <f t="shared" si="130"/>
        <v>109.12313119481385</v>
      </c>
      <c r="AB591" s="66">
        <f t="shared" si="131"/>
        <v>45</v>
      </c>
      <c r="AC591" s="28">
        <f t="shared" si="133"/>
        <v>1573.3197846173489</v>
      </c>
      <c r="AF591" s="28">
        <f>Q591-'2020 Metered Customers'!Q591</f>
        <v>7</v>
      </c>
      <c r="AG591" s="28">
        <f>R591-'2020 Metered Customers'!R591</f>
        <v>7</v>
      </c>
      <c r="AH591" s="28">
        <f>S591-'2020 Metered Customers'!S591</f>
        <v>7</v>
      </c>
      <c r="AI591" s="28">
        <f>T591-'2020 Metered Customers'!T591</f>
        <v>7</v>
      </c>
      <c r="AJ591" s="28">
        <f>U591-'2020 Metered Customers'!U591</f>
        <v>228.77002783215403</v>
      </c>
      <c r="AK591" s="28">
        <f>V591-'2020 Metered Customers'!V591</f>
        <v>40.277960907087738</v>
      </c>
      <c r="AL591" s="28">
        <f>W591-'2020 Metered Customers'!W591</f>
        <v>75.35078280908192</v>
      </c>
      <c r="AM591" s="28">
        <f>X591-'2020 Metered Customers'!X591</f>
        <v>63.831379678742948</v>
      </c>
      <c r="AN591" s="28">
        <f>Y591-'2020 Metered Customers'!Y591</f>
        <v>93.58925109773412</v>
      </c>
      <c r="AO591" s="28">
        <f>Z591-'2020 Metered Customers'!Z591</f>
        <v>77.914251097734123</v>
      </c>
      <c r="AP591" s="28">
        <f>AA591-'2020 Metered Customers'!AA591</f>
        <v>44.751131194813851</v>
      </c>
      <c r="AQ591" s="28">
        <f>AB591-'2020 Metered Customers'!AB591</f>
        <v>7</v>
      </c>
    </row>
    <row r="592" spans="1:43" ht="15.4" x14ac:dyDescent="0.45">
      <c r="A592" s="4">
        <v>1</v>
      </c>
      <c r="B592" s="85">
        <v>10151084</v>
      </c>
      <c r="C592" s="91">
        <v>0</v>
      </c>
      <c r="D592" s="50" t="s">
        <v>32</v>
      </c>
      <c r="E592" s="5" t="s">
        <v>32</v>
      </c>
      <c r="F592" s="5" t="s">
        <v>32</v>
      </c>
      <c r="G592" s="5" t="s">
        <v>32</v>
      </c>
      <c r="H592" s="5">
        <v>45740</v>
      </c>
      <c r="I592" s="5">
        <v>4360</v>
      </c>
      <c r="J592" s="5">
        <v>7060</v>
      </c>
      <c r="K592" s="5">
        <v>5860</v>
      </c>
      <c r="L592" s="52">
        <v>11660</v>
      </c>
      <c r="M592" s="5">
        <v>8470</v>
      </c>
      <c r="N592" s="5">
        <v>8600</v>
      </c>
      <c r="O592" s="7" t="s">
        <v>32</v>
      </c>
      <c r="Q592" s="65">
        <f t="shared" si="121"/>
        <v>45</v>
      </c>
      <c r="R592" s="36">
        <f t="shared" si="122"/>
        <v>45</v>
      </c>
      <c r="S592" s="36">
        <f t="shared" si="123"/>
        <v>45</v>
      </c>
      <c r="T592" s="36">
        <f t="shared" si="124"/>
        <v>45</v>
      </c>
      <c r="U592" s="36">
        <f t="shared" si="132"/>
        <v>328.78248828976962</v>
      </c>
      <c r="V592" s="36">
        <f t="shared" si="125"/>
        <v>64.62</v>
      </c>
      <c r="W592" s="36">
        <f t="shared" si="126"/>
        <v>84.51262902010248</v>
      </c>
      <c r="X592" s="36">
        <f t="shared" si="127"/>
        <v>74.602359688003943</v>
      </c>
      <c r="Y592" s="36">
        <f t="shared" si="128"/>
        <v>122.50199479314688</v>
      </c>
      <c r="Z592" s="36">
        <f t="shared" si="129"/>
        <v>96.157195485318269</v>
      </c>
      <c r="AA592" s="36">
        <f t="shared" si="130"/>
        <v>97.230807996295596</v>
      </c>
      <c r="AB592" s="66">
        <f t="shared" si="131"/>
        <v>45</v>
      </c>
      <c r="AC592" s="28">
        <f t="shared" si="133"/>
        <v>1093.4074752726369</v>
      </c>
      <c r="AF592" s="28">
        <f>Q592-'2020 Metered Customers'!Q592</f>
        <v>7</v>
      </c>
      <c r="AG592" s="28">
        <f>R592-'2020 Metered Customers'!R592</f>
        <v>7</v>
      </c>
      <c r="AH592" s="28">
        <f>S592-'2020 Metered Customers'!S592</f>
        <v>7</v>
      </c>
      <c r="AI592" s="28">
        <f>T592-'2020 Metered Customers'!T592</f>
        <v>7</v>
      </c>
      <c r="AJ592" s="28">
        <f>U592-'2020 Metered Customers'!U592</f>
        <v>178.10048828976963</v>
      </c>
      <c r="AK592" s="28">
        <f>V592-'2020 Metered Customers'!V592</f>
        <v>17.028000000000006</v>
      </c>
      <c r="AL592" s="28">
        <f>W592-'2020 Metered Customers'!W592</f>
        <v>30.980629020102484</v>
      </c>
      <c r="AM592" s="28">
        <f>X592-'2020 Metered Customers'!X592</f>
        <v>23.71035968800394</v>
      </c>
      <c r="AN592" s="28">
        <f>Y592-'2020 Metered Customers'!Y592</f>
        <v>51.163994793146884</v>
      </c>
      <c r="AO592" s="28">
        <f>Z592-'2020 Metered Customers'!Z592</f>
        <v>38.536195485318267</v>
      </c>
      <c r="AP592" s="28">
        <f>AA592-'2020 Metered Customers'!AA592</f>
        <v>39.050807996295596</v>
      </c>
      <c r="AQ592" s="28">
        <f>AB592-'2020 Metered Customers'!AB592</f>
        <v>7</v>
      </c>
    </row>
    <row r="593" spans="1:43" ht="15.4" x14ac:dyDescent="0.45">
      <c r="A593" s="4">
        <v>1</v>
      </c>
      <c r="B593" s="85">
        <v>10151085</v>
      </c>
      <c r="C593" s="91">
        <v>0</v>
      </c>
      <c r="D593" s="50" t="s">
        <v>32</v>
      </c>
      <c r="E593" s="5" t="s">
        <v>32</v>
      </c>
      <c r="F593" s="5" t="s">
        <v>32</v>
      </c>
      <c r="G593" s="5" t="s">
        <v>32</v>
      </c>
      <c r="H593" s="5">
        <v>6940</v>
      </c>
      <c r="I593" s="5">
        <v>4110</v>
      </c>
      <c r="J593" s="5">
        <v>3190</v>
      </c>
      <c r="K593" s="5">
        <v>10060</v>
      </c>
      <c r="L593" s="52">
        <v>9800</v>
      </c>
      <c r="M593" s="5">
        <v>13970</v>
      </c>
      <c r="N593" s="5">
        <v>4240</v>
      </c>
      <c r="O593" s="7" t="s">
        <v>32</v>
      </c>
      <c r="Q593" s="65">
        <f t="shared" si="121"/>
        <v>45</v>
      </c>
      <c r="R593" s="36">
        <f t="shared" si="122"/>
        <v>45</v>
      </c>
      <c r="S593" s="36">
        <f t="shared" si="123"/>
        <v>45</v>
      </c>
      <c r="T593" s="36">
        <f t="shared" si="124"/>
        <v>45</v>
      </c>
      <c r="U593" s="36">
        <f t="shared" si="132"/>
        <v>76.23</v>
      </c>
      <c r="V593" s="36">
        <f t="shared" si="125"/>
        <v>63.495000000000005</v>
      </c>
      <c r="W593" s="36">
        <f t="shared" si="126"/>
        <v>59.355000000000004</v>
      </c>
      <c r="X593" s="36">
        <f t="shared" si="127"/>
        <v>109.28830235034881</v>
      </c>
      <c r="Y593" s="36">
        <f t="shared" si="128"/>
        <v>107.14107732839415</v>
      </c>
      <c r="Z593" s="36">
        <f t="shared" si="129"/>
        <v>141.57926325743654</v>
      </c>
      <c r="AA593" s="36">
        <f t="shared" si="130"/>
        <v>64.08</v>
      </c>
      <c r="AB593" s="66">
        <f t="shared" si="131"/>
        <v>45</v>
      </c>
      <c r="AC593" s="28">
        <f t="shared" si="133"/>
        <v>846.16864293617959</v>
      </c>
      <c r="AF593" s="28">
        <f>Q593-'2020 Metered Customers'!Q593</f>
        <v>7</v>
      </c>
      <c r="AG593" s="28">
        <f>R593-'2020 Metered Customers'!R593</f>
        <v>7</v>
      </c>
      <c r="AH593" s="28">
        <f>S593-'2020 Metered Customers'!S593</f>
        <v>7</v>
      </c>
      <c r="AI593" s="28">
        <f>T593-'2020 Metered Customers'!T593</f>
        <v>7</v>
      </c>
      <c r="AJ593" s="28">
        <f>U593-'2020 Metered Customers'!U593</f>
        <v>22.962000000000003</v>
      </c>
      <c r="AK593" s="28">
        <f>V593-'2020 Metered Customers'!V593</f>
        <v>16.453000000000003</v>
      </c>
      <c r="AL593" s="28">
        <f>W593-'2020 Metered Customers'!W593</f>
        <v>14.337000000000003</v>
      </c>
      <c r="AM593" s="28">
        <f>X593-'2020 Metered Customers'!X593</f>
        <v>44.830302350348816</v>
      </c>
      <c r="AN593" s="28">
        <f>Y593-'2020 Metered Customers'!Y593</f>
        <v>43.801077328394143</v>
      </c>
      <c r="AO593" s="28">
        <f>Z593-'2020 Metered Customers'!Z593</f>
        <v>60.308263257436536</v>
      </c>
      <c r="AP593" s="28">
        <f>AA593-'2020 Metered Customers'!AA593</f>
        <v>16.751999999999995</v>
      </c>
      <c r="AQ593" s="28">
        <f>AB593-'2020 Metered Customers'!AB593</f>
        <v>7</v>
      </c>
    </row>
    <row r="594" spans="1:43" ht="15.4" x14ac:dyDescent="0.45">
      <c r="A594" s="4">
        <v>1</v>
      </c>
      <c r="B594" s="85">
        <v>10151086</v>
      </c>
      <c r="C594" s="91">
        <v>0</v>
      </c>
      <c r="D594" s="50" t="s">
        <v>32</v>
      </c>
      <c r="E594" s="5" t="s">
        <v>32</v>
      </c>
      <c r="F594" s="5" t="s">
        <v>32</v>
      </c>
      <c r="G594" s="5" t="s">
        <v>32</v>
      </c>
      <c r="H594" s="5">
        <v>8030</v>
      </c>
      <c r="I594" s="5">
        <v>610</v>
      </c>
      <c r="J594" s="5">
        <v>3040</v>
      </c>
      <c r="K594" s="5">
        <v>270</v>
      </c>
      <c r="L594" s="52">
        <v>1530</v>
      </c>
      <c r="M594" s="5">
        <v>1070</v>
      </c>
      <c r="N594" s="5">
        <v>610</v>
      </c>
      <c r="O594" s="7" t="s">
        <v>32</v>
      </c>
      <c r="Q594" s="65">
        <f t="shared" si="121"/>
        <v>45</v>
      </c>
      <c r="R594" s="36">
        <f t="shared" si="122"/>
        <v>45</v>
      </c>
      <c r="S594" s="36">
        <f t="shared" si="123"/>
        <v>45</v>
      </c>
      <c r="T594" s="36">
        <f t="shared" si="124"/>
        <v>45</v>
      </c>
      <c r="U594" s="36">
        <f t="shared" si="132"/>
        <v>81.134999999999991</v>
      </c>
      <c r="V594" s="36">
        <f t="shared" si="125"/>
        <v>47.744999999999997</v>
      </c>
      <c r="W594" s="36">
        <f t="shared" si="126"/>
        <v>58.68</v>
      </c>
      <c r="X594" s="36">
        <f t="shared" si="127"/>
        <v>46.215000000000003</v>
      </c>
      <c r="Y594" s="36">
        <f t="shared" si="128"/>
        <v>51.884999999999998</v>
      </c>
      <c r="Z594" s="36">
        <f t="shared" si="129"/>
        <v>49.814999999999998</v>
      </c>
      <c r="AA594" s="36">
        <f t="shared" si="130"/>
        <v>47.744999999999997</v>
      </c>
      <c r="AB594" s="66">
        <f t="shared" si="131"/>
        <v>45</v>
      </c>
      <c r="AC594" s="28">
        <f t="shared" si="133"/>
        <v>608.21999999999991</v>
      </c>
      <c r="AF594" s="28">
        <f>Q594-'2020 Metered Customers'!Q594</f>
        <v>7</v>
      </c>
      <c r="AG594" s="28">
        <f>R594-'2020 Metered Customers'!R594</f>
        <v>7</v>
      </c>
      <c r="AH594" s="28">
        <f>S594-'2020 Metered Customers'!S594</f>
        <v>7</v>
      </c>
      <c r="AI594" s="28">
        <f>T594-'2020 Metered Customers'!T594</f>
        <v>7</v>
      </c>
      <c r="AJ594" s="28">
        <f>U594-'2020 Metered Customers'!U594</f>
        <v>25.468999999999994</v>
      </c>
      <c r="AK594" s="28">
        <f>V594-'2020 Metered Customers'!V594</f>
        <v>8.4029999999999987</v>
      </c>
      <c r="AL594" s="28">
        <f>W594-'2020 Metered Customers'!W594</f>
        <v>13.991999999999997</v>
      </c>
      <c r="AM594" s="28">
        <f>X594-'2020 Metered Customers'!X594</f>
        <v>7.6210000000000022</v>
      </c>
      <c r="AN594" s="28">
        <f>Y594-'2020 Metered Customers'!Y594</f>
        <v>10.518999999999998</v>
      </c>
      <c r="AO594" s="28">
        <f>Z594-'2020 Metered Customers'!Z594</f>
        <v>9.4609999999999985</v>
      </c>
      <c r="AP594" s="28">
        <f>AA594-'2020 Metered Customers'!AA594</f>
        <v>8.4029999999999987</v>
      </c>
      <c r="AQ594" s="28">
        <f>AB594-'2020 Metered Customers'!AB594</f>
        <v>7</v>
      </c>
    </row>
    <row r="595" spans="1:43" ht="15.4" x14ac:dyDescent="0.45">
      <c r="A595" s="4">
        <v>1</v>
      </c>
      <c r="B595" s="85">
        <v>10151087</v>
      </c>
      <c r="C595" s="91">
        <v>0</v>
      </c>
      <c r="D595" s="50" t="s">
        <v>32</v>
      </c>
      <c r="E595" s="5" t="s">
        <v>32</v>
      </c>
      <c r="F595" s="5" t="s">
        <v>32</v>
      </c>
      <c r="G595" s="5" t="s">
        <v>32</v>
      </c>
      <c r="H595" s="5">
        <v>26010</v>
      </c>
      <c r="I595" s="5">
        <v>15870</v>
      </c>
      <c r="J595" s="5">
        <v>19940</v>
      </c>
      <c r="K595" s="5">
        <v>20570</v>
      </c>
      <c r="L595" s="52">
        <v>22700</v>
      </c>
      <c r="M595" s="5">
        <v>17360</v>
      </c>
      <c r="N595" s="5">
        <v>5580</v>
      </c>
      <c r="O595" s="7" t="s">
        <v>32</v>
      </c>
      <c r="Q595" s="65">
        <f t="shared" si="121"/>
        <v>45</v>
      </c>
      <c r="R595" s="36">
        <f t="shared" si="122"/>
        <v>45</v>
      </c>
      <c r="S595" s="36">
        <f t="shared" si="123"/>
        <v>45</v>
      </c>
      <c r="T595" s="36">
        <f t="shared" si="124"/>
        <v>45</v>
      </c>
      <c r="U595" s="36">
        <f t="shared" si="132"/>
        <v>165.84114335451628</v>
      </c>
      <c r="V595" s="36">
        <f t="shared" si="125"/>
        <v>157.27052303325922</v>
      </c>
      <c r="W595" s="36">
        <f t="shared" si="126"/>
        <v>194.26125109773412</v>
      </c>
      <c r="X595" s="36">
        <f t="shared" si="127"/>
        <v>200.5612510977341</v>
      </c>
      <c r="Y595" s="36">
        <f t="shared" si="128"/>
        <v>221.86125109773411</v>
      </c>
      <c r="Z595" s="36">
        <f t="shared" si="129"/>
        <v>169.57577412061488</v>
      </c>
      <c r="AA595" s="36">
        <f t="shared" si="130"/>
        <v>72.289963510514298</v>
      </c>
      <c r="AB595" s="66">
        <f t="shared" si="131"/>
        <v>45</v>
      </c>
      <c r="AC595" s="28">
        <f t="shared" si="133"/>
        <v>1406.661157312107</v>
      </c>
      <c r="AF595" s="28">
        <f>Q595-'2020 Metered Customers'!Q595</f>
        <v>7</v>
      </c>
      <c r="AG595" s="28">
        <f>R595-'2020 Metered Customers'!R595</f>
        <v>7</v>
      </c>
      <c r="AH595" s="28">
        <f>S595-'2020 Metered Customers'!S595</f>
        <v>7</v>
      </c>
      <c r="AI595" s="28">
        <f>T595-'2020 Metered Customers'!T595</f>
        <v>7</v>
      </c>
      <c r="AJ595" s="28">
        <f>U595-'2020 Metered Customers'!U595</f>
        <v>70.619143354516268</v>
      </c>
      <c r="AK595" s="28">
        <f>V595-'2020 Metered Customers'!V595</f>
        <v>67.829523033259221</v>
      </c>
      <c r="AL595" s="28">
        <f>W595-'2020 Metered Customers'!W595</f>
        <v>87.31925109773411</v>
      </c>
      <c r="AM595" s="28">
        <f>X595-'2020 Metered Customers'!X595</f>
        <v>90.91025109773409</v>
      </c>
      <c r="AN595" s="28">
        <f>Y595-'2020 Metered Customers'!Y595</f>
        <v>103.05125109773411</v>
      </c>
      <c r="AO595" s="28">
        <f>Z595-'2020 Metered Customers'!Z595</f>
        <v>73.727774120614882</v>
      </c>
      <c r="AP595" s="28">
        <f>AA595-'2020 Metered Customers'!AA595</f>
        <v>22.013963510514294</v>
      </c>
      <c r="AQ595" s="28">
        <f>AB595-'2020 Metered Customers'!AB595</f>
        <v>7</v>
      </c>
    </row>
    <row r="596" spans="1:43" ht="15.4" x14ac:dyDescent="0.45">
      <c r="A596" s="4">
        <v>1</v>
      </c>
      <c r="B596" s="85">
        <v>17574494</v>
      </c>
      <c r="C596" s="91">
        <v>0</v>
      </c>
      <c r="D596" s="50" t="s">
        <v>32</v>
      </c>
      <c r="E596" s="5" t="s">
        <v>32</v>
      </c>
      <c r="F596" s="5" t="s">
        <v>32</v>
      </c>
      <c r="G596" s="5" t="s">
        <v>32</v>
      </c>
      <c r="H596" s="5">
        <v>7800</v>
      </c>
      <c r="I596" s="5">
        <v>110100</v>
      </c>
      <c r="J596" s="5">
        <v>176700</v>
      </c>
      <c r="K596" s="5">
        <v>104300</v>
      </c>
      <c r="L596" s="52">
        <v>115700</v>
      </c>
      <c r="M596" s="5">
        <v>133600</v>
      </c>
      <c r="N596" s="5">
        <v>12000</v>
      </c>
      <c r="O596" s="7" t="s">
        <v>32</v>
      </c>
      <c r="Q596" s="65">
        <f t="shared" si="121"/>
        <v>45</v>
      </c>
      <c r="R596" s="36">
        <f t="shared" si="122"/>
        <v>45</v>
      </c>
      <c r="S596" s="36">
        <f t="shared" si="123"/>
        <v>45</v>
      </c>
      <c r="T596" s="36">
        <f t="shared" si="124"/>
        <v>45</v>
      </c>
      <c r="U596" s="36">
        <f t="shared" si="132"/>
        <v>80.099999999999994</v>
      </c>
      <c r="V596" s="36">
        <f t="shared" si="125"/>
        <v>1095.8612510977341</v>
      </c>
      <c r="W596" s="36">
        <f t="shared" si="126"/>
        <v>1761.8612510977341</v>
      </c>
      <c r="X596" s="36">
        <f t="shared" si="127"/>
        <v>1037.8612510977341</v>
      </c>
      <c r="Y596" s="36">
        <f t="shared" si="128"/>
        <v>1151.8612510977341</v>
      </c>
      <c r="Z596" s="36">
        <f t="shared" si="129"/>
        <v>1330.8612510977341</v>
      </c>
      <c r="AA596" s="36">
        <f t="shared" si="130"/>
        <v>125.30990443724144</v>
      </c>
      <c r="AB596" s="66">
        <f t="shared" si="131"/>
        <v>45</v>
      </c>
      <c r="AC596" s="28">
        <f t="shared" si="133"/>
        <v>6808.7161599259125</v>
      </c>
      <c r="AF596" s="28">
        <f>Q596-'2020 Metered Customers'!Q596</f>
        <v>7</v>
      </c>
      <c r="AG596" s="28">
        <f>R596-'2020 Metered Customers'!R596</f>
        <v>7</v>
      </c>
      <c r="AH596" s="28">
        <f>S596-'2020 Metered Customers'!S596</f>
        <v>7</v>
      </c>
      <c r="AI596" s="28">
        <f>T596-'2020 Metered Customers'!T596</f>
        <v>7</v>
      </c>
      <c r="AJ596" s="28">
        <f>U596-'2020 Metered Customers'!U596</f>
        <v>24.939999999999998</v>
      </c>
      <c r="AK596" s="28">
        <f>V596-'2020 Metered Customers'!V596</f>
        <v>344.25825109773416</v>
      </c>
      <c r="AL596" s="28">
        <f>W596-'2020 Metered Customers'!W596</f>
        <v>515.42025109773431</v>
      </c>
      <c r="AM596" s="28">
        <f>X596-'2020 Metered Customers'!X596</f>
        <v>329.3522510977341</v>
      </c>
      <c r="AN596" s="28">
        <f>Y596-'2020 Metered Customers'!Y596</f>
        <v>358.6502510977341</v>
      </c>
      <c r="AO596" s="28">
        <f>Z596-'2020 Metered Customers'!Z596</f>
        <v>404.65325109773414</v>
      </c>
      <c r="AP596" s="28">
        <f>AA596-'2020 Metered Customers'!AA596</f>
        <v>52.509904437241445</v>
      </c>
      <c r="AQ596" s="28">
        <f>AB596-'2020 Metered Customers'!AB596</f>
        <v>7</v>
      </c>
    </row>
    <row r="597" spans="1:43" ht="15.4" x14ac:dyDescent="0.45">
      <c r="A597" s="4">
        <v>1</v>
      </c>
      <c r="B597" s="85">
        <v>41411013</v>
      </c>
      <c r="C597" s="91">
        <v>0</v>
      </c>
      <c r="D597" s="50" t="s">
        <v>32</v>
      </c>
      <c r="E597" s="5" t="s">
        <v>32</v>
      </c>
      <c r="F597" s="5" t="s">
        <v>32</v>
      </c>
      <c r="G597" s="5" t="s">
        <v>32</v>
      </c>
      <c r="H597" s="5">
        <v>26140</v>
      </c>
      <c r="I597" s="5">
        <v>12180</v>
      </c>
      <c r="J597" s="5">
        <v>24170</v>
      </c>
      <c r="K597" s="5">
        <v>35380</v>
      </c>
      <c r="L597" s="52">
        <v>33080</v>
      </c>
      <c r="M597" s="5">
        <v>38120</v>
      </c>
      <c r="N597" s="5">
        <v>7040</v>
      </c>
      <c r="O597" s="7" t="s">
        <v>32</v>
      </c>
      <c r="Q597" s="65">
        <f t="shared" si="121"/>
        <v>45</v>
      </c>
      <c r="R597" s="36">
        <f t="shared" si="122"/>
        <v>45</v>
      </c>
      <c r="S597" s="36">
        <f t="shared" si="123"/>
        <v>45</v>
      </c>
      <c r="T597" s="36">
        <f t="shared" si="124"/>
        <v>45</v>
      </c>
      <c r="U597" s="36">
        <f t="shared" si="132"/>
        <v>166.91475586549362</v>
      </c>
      <c r="V597" s="36">
        <f t="shared" si="125"/>
        <v>126.79644483705623</v>
      </c>
      <c r="W597" s="36">
        <f t="shared" si="126"/>
        <v>236.5612510977341</v>
      </c>
      <c r="X597" s="36">
        <f t="shared" si="127"/>
        <v>348.66125109773407</v>
      </c>
      <c r="Y597" s="36">
        <f t="shared" si="128"/>
        <v>325.66125109773412</v>
      </c>
      <c r="Z597" s="36">
        <f t="shared" si="129"/>
        <v>376.06125109773416</v>
      </c>
      <c r="AA597" s="36">
        <f t="shared" si="130"/>
        <v>84.347457864567502</v>
      </c>
      <c r="AB597" s="66">
        <f t="shared" si="131"/>
        <v>45</v>
      </c>
      <c r="AC597" s="28">
        <f t="shared" si="133"/>
        <v>1890.0036629580538</v>
      </c>
      <c r="AF597" s="28">
        <f>Q597-'2020 Metered Customers'!Q597</f>
        <v>7</v>
      </c>
      <c r="AG597" s="28">
        <f>R597-'2020 Metered Customers'!R597</f>
        <v>7</v>
      </c>
      <c r="AH597" s="28">
        <f>S597-'2020 Metered Customers'!S597</f>
        <v>7</v>
      </c>
      <c r="AI597" s="28">
        <f>T597-'2020 Metered Customers'!T597</f>
        <v>7</v>
      </c>
      <c r="AJ597" s="28">
        <f>U597-'2020 Metered Customers'!U597</f>
        <v>71.406755865493608</v>
      </c>
      <c r="AK597" s="28">
        <f>V597-'2020 Metered Customers'!V597</f>
        <v>53.22244483705623</v>
      </c>
      <c r="AL597" s="28">
        <f>W597-'2020 Metered Customers'!W597</f>
        <v>111.4302510977341</v>
      </c>
      <c r="AM597" s="28">
        <f>X597-'2020 Metered Customers'!X597</f>
        <v>152.22785109773406</v>
      </c>
      <c r="AN597" s="28">
        <f>Y597-'2020 Metered Customers'!Y597</f>
        <v>146.31685109773412</v>
      </c>
      <c r="AO597" s="28">
        <f>Z597-'2020 Metered Customers'!Z597</f>
        <v>159.26965109773417</v>
      </c>
      <c r="AP597" s="28">
        <f>AA597-'2020 Metered Customers'!AA597</f>
        <v>30.859457864567503</v>
      </c>
      <c r="AQ597" s="28">
        <f>AB597-'2020 Metered Customers'!AB597</f>
        <v>7</v>
      </c>
    </row>
    <row r="598" spans="1:43" ht="15.4" x14ac:dyDescent="0.45">
      <c r="A598" s="4">
        <v>1</v>
      </c>
      <c r="B598" s="85">
        <v>79529680</v>
      </c>
      <c r="C598" s="91">
        <v>0</v>
      </c>
      <c r="D598" s="50" t="s">
        <v>32</v>
      </c>
      <c r="E598" s="5" t="s">
        <v>32</v>
      </c>
      <c r="F598" s="5" t="s">
        <v>32</v>
      </c>
      <c r="G598" s="5" t="s">
        <v>32</v>
      </c>
      <c r="H598" s="5">
        <v>4120</v>
      </c>
      <c r="I598" s="5">
        <v>1330</v>
      </c>
      <c r="J598" s="5">
        <v>3260</v>
      </c>
      <c r="K598" s="5">
        <v>1500</v>
      </c>
      <c r="L598" s="52">
        <v>5650</v>
      </c>
      <c r="M598" s="5">
        <v>10408</v>
      </c>
      <c r="N598" s="5">
        <v>5255</v>
      </c>
      <c r="O598" s="7" t="s">
        <v>32</v>
      </c>
      <c r="Q598" s="65">
        <f t="shared" si="121"/>
        <v>45</v>
      </c>
      <c r="R598" s="36">
        <f t="shared" si="122"/>
        <v>45</v>
      </c>
      <c r="S598" s="36">
        <f t="shared" si="123"/>
        <v>45</v>
      </c>
      <c r="T598" s="36">
        <f t="shared" si="124"/>
        <v>45</v>
      </c>
      <c r="U598" s="36">
        <f t="shared" si="132"/>
        <v>63.54</v>
      </c>
      <c r="V598" s="36">
        <f t="shared" si="125"/>
        <v>50.984999999999999</v>
      </c>
      <c r="W598" s="36">
        <f t="shared" si="126"/>
        <v>59.67</v>
      </c>
      <c r="X598" s="36">
        <f t="shared" si="127"/>
        <v>51.75</v>
      </c>
      <c r="Y598" s="36">
        <f t="shared" si="128"/>
        <v>72.868062554886706</v>
      </c>
      <c r="Z598" s="36">
        <f t="shared" si="129"/>
        <v>112.1622804566574</v>
      </c>
      <c r="AA598" s="36">
        <f t="shared" si="130"/>
        <v>69.605932233070945</v>
      </c>
      <c r="AB598" s="66">
        <f t="shared" si="131"/>
        <v>45</v>
      </c>
      <c r="AC598" s="28">
        <f t="shared" si="133"/>
        <v>705.58127524461497</v>
      </c>
      <c r="AF598" s="28">
        <f>Q598-'2020 Metered Customers'!Q598</f>
        <v>7</v>
      </c>
      <c r="AG598" s="28">
        <f>R598-'2020 Metered Customers'!R598</f>
        <v>7</v>
      </c>
      <c r="AH598" s="28">
        <f>S598-'2020 Metered Customers'!S598</f>
        <v>7</v>
      </c>
      <c r="AI598" s="28">
        <f>T598-'2020 Metered Customers'!T598</f>
        <v>7</v>
      </c>
      <c r="AJ598" s="28">
        <f>U598-'2020 Metered Customers'!U598</f>
        <v>16.475999999999999</v>
      </c>
      <c r="AK598" s="28">
        <f>V598-'2020 Metered Customers'!V598</f>
        <v>10.058999999999997</v>
      </c>
      <c r="AL598" s="28">
        <f>W598-'2020 Metered Customers'!W598</f>
        <v>14.498000000000005</v>
      </c>
      <c r="AM598" s="28">
        <f>X598-'2020 Metered Customers'!X598</f>
        <v>10.450000000000003</v>
      </c>
      <c r="AN598" s="28">
        <f>Y598-'2020 Metered Customers'!Y598</f>
        <v>22.438062554886706</v>
      </c>
      <c r="AO598" s="28">
        <f>Z598-'2020 Metered Customers'!Z598</f>
        <v>46.207880456657392</v>
      </c>
      <c r="AP598" s="28">
        <f>AA598-'2020 Metered Customers'!AA598</f>
        <v>20.044932233070945</v>
      </c>
      <c r="AQ598" s="28">
        <f>AB598-'2020 Metered Customers'!AB598</f>
        <v>7</v>
      </c>
    </row>
    <row r="599" spans="1:43" ht="15.4" x14ac:dyDescent="0.45">
      <c r="A599" s="4">
        <v>1</v>
      </c>
      <c r="B599" s="85">
        <v>80826086</v>
      </c>
      <c r="C599" s="91">
        <v>0</v>
      </c>
      <c r="D599" s="50" t="s">
        <v>32</v>
      </c>
      <c r="E599" s="5" t="s">
        <v>32</v>
      </c>
      <c r="F599" s="5" t="s">
        <v>32</v>
      </c>
      <c r="G599" s="5" t="s">
        <v>32</v>
      </c>
      <c r="H599" s="5">
        <v>15800</v>
      </c>
      <c r="I599" s="5">
        <v>7640</v>
      </c>
      <c r="J599" s="5">
        <v>14840</v>
      </c>
      <c r="K599" s="5">
        <v>12650</v>
      </c>
      <c r="L599" s="52">
        <v>10940</v>
      </c>
      <c r="M599" s="5">
        <v>7793</v>
      </c>
      <c r="N599" s="5">
        <v>4055</v>
      </c>
      <c r="O599" s="7" t="s">
        <v>32</v>
      </c>
      <c r="Q599" s="65">
        <f t="shared" si="121"/>
        <v>45</v>
      </c>
      <c r="R599" s="36">
        <f t="shared" si="122"/>
        <v>45</v>
      </c>
      <c r="S599" s="36">
        <f t="shared" si="123"/>
        <v>45</v>
      </c>
      <c r="T599" s="36">
        <f t="shared" si="124"/>
        <v>45</v>
      </c>
      <c r="U599" s="36">
        <f t="shared" si="132"/>
        <v>116.10000000000001</v>
      </c>
      <c r="V599" s="36">
        <f t="shared" si="125"/>
        <v>89.302592530616778</v>
      </c>
      <c r="W599" s="36">
        <f t="shared" si="126"/>
        <v>148.76420852320797</v>
      </c>
      <c r="X599" s="36">
        <f t="shared" si="127"/>
        <v>130.67796699212818</v>
      </c>
      <c r="Y599" s="36">
        <f t="shared" si="128"/>
        <v>116.55583319388775</v>
      </c>
      <c r="Z599" s="36">
        <f t="shared" si="129"/>
        <v>90.566151870459336</v>
      </c>
      <c r="AA599" s="36">
        <f t="shared" si="130"/>
        <v>63.247500000000002</v>
      </c>
      <c r="AB599" s="66">
        <f t="shared" si="131"/>
        <v>45</v>
      </c>
      <c r="AC599" s="28">
        <f t="shared" si="133"/>
        <v>980.21425311029998</v>
      </c>
      <c r="AF599" s="28">
        <f>Q599-'2020 Metered Customers'!Q599</f>
        <v>7</v>
      </c>
      <c r="AG599" s="28">
        <f>R599-'2020 Metered Customers'!R599</f>
        <v>7</v>
      </c>
      <c r="AH599" s="28">
        <f>S599-'2020 Metered Customers'!S599</f>
        <v>7</v>
      </c>
      <c r="AI599" s="28">
        <f>T599-'2020 Metered Customers'!T599</f>
        <v>7</v>
      </c>
      <c r="AJ599" s="28">
        <f>U599-'2020 Metered Customers'!U599</f>
        <v>43.34</v>
      </c>
      <c r="AK599" s="28">
        <f>V599-'2020 Metered Customers'!V599</f>
        <v>34.494592530616778</v>
      </c>
      <c r="AL599" s="28">
        <f>W599-'2020 Metered Customers'!W599</f>
        <v>63.752208523207969</v>
      </c>
      <c r="AM599" s="28">
        <f>X599-'2020 Metered Customers'!X599</f>
        <v>55.082966992128178</v>
      </c>
      <c r="AN599" s="28">
        <f>Y599-'2020 Metered Customers'!Y599</f>
        <v>48.313833193887746</v>
      </c>
      <c r="AO599" s="28">
        <f>Z599-'2020 Metered Customers'!Z599</f>
        <v>35.421551870459339</v>
      </c>
      <c r="AP599" s="28">
        <f>AA599-'2020 Metered Customers'!AA599</f>
        <v>16.326500000000003</v>
      </c>
      <c r="AQ599" s="28">
        <f>AB599-'2020 Metered Customers'!AB599</f>
        <v>7</v>
      </c>
    </row>
    <row r="600" spans="1:43" ht="15.4" x14ac:dyDescent="0.45">
      <c r="A600" s="4">
        <v>1</v>
      </c>
      <c r="B600" s="85">
        <v>81266971</v>
      </c>
      <c r="C600" s="91">
        <v>0</v>
      </c>
      <c r="D600" s="50" t="s">
        <v>32</v>
      </c>
      <c r="E600" s="5" t="s">
        <v>32</v>
      </c>
      <c r="F600" s="5" t="s">
        <v>32</v>
      </c>
      <c r="G600" s="5" t="s">
        <v>32</v>
      </c>
      <c r="H600" s="5">
        <v>27800</v>
      </c>
      <c r="I600" s="5">
        <v>8360</v>
      </c>
      <c r="J600" s="5">
        <v>9110</v>
      </c>
      <c r="K600" s="5">
        <v>6200</v>
      </c>
      <c r="L600" s="52">
        <v>10570</v>
      </c>
      <c r="M600" s="5">
        <v>14589</v>
      </c>
      <c r="N600" s="5">
        <v>5473</v>
      </c>
      <c r="O600" s="7" t="s">
        <v>32</v>
      </c>
      <c r="Q600" s="65">
        <f t="shared" si="121"/>
        <v>45</v>
      </c>
      <c r="R600" s="36">
        <f t="shared" si="122"/>
        <v>45</v>
      </c>
      <c r="S600" s="36">
        <f t="shared" si="123"/>
        <v>45</v>
      </c>
      <c r="T600" s="36">
        <f t="shared" si="124"/>
        <v>45</v>
      </c>
      <c r="U600" s="36">
        <f t="shared" si="132"/>
        <v>180.62396177489657</v>
      </c>
      <c r="V600" s="36">
        <f t="shared" si="125"/>
        <v>95.248754129875891</v>
      </c>
      <c r="W600" s="36">
        <f t="shared" si="126"/>
        <v>101.44267246243749</v>
      </c>
      <c r="X600" s="36">
        <f t="shared" si="127"/>
        <v>77.410269332098537</v>
      </c>
      <c r="Y600" s="36">
        <f t="shared" si="128"/>
        <v>113.50016681649069</v>
      </c>
      <c r="Z600" s="36">
        <f t="shared" si="129"/>
        <v>146.69131052124405</v>
      </c>
      <c r="AA600" s="36">
        <f t="shared" si="130"/>
        <v>71.406297828402174</v>
      </c>
      <c r="AB600" s="66">
        <f t="shared" si="131"/>
        <v>45</v>
      </c>
      <c r="AC600" s="28">
        <f t="shared" si="133"/>
        <v>1011.3234328654455</v>
      </c>
      <c r="AF600" s="28">
        <f>Q600-'2020 Metered Customers'!Q600</f>
        <v>7</v>
      </c>
      <c r="AG600" s="28">
        <f>R600-'2020 Metered Customers'!R600</f>
        <v>7</v>
      </c>
      <c r="AH600" s="28">
        <f>S600-'2020 Metered Customers'!S600</f>
        <v>7</v>
      </c>
      <c r="AI600" s="28">
        <f>T600-'2020 Metered Customers'!T600</f>
        <v>7</v>
      </c>
      <c r="AJ600" s="28">
        <f>U600-'2020 Metered Customers'!U600</f>
        <v>81.463961774896575</v>
      </c>
      <c r="AK600" s="28">
        <f>V600-'2020 Metered Customers'!V600</f>
        <v>38.100754129875888</v>
      </c>
      <c r="AL600" s="28">
        <f>W600-'2020 Metered Customers'!W600</f>
        <v>41.069672462437481</v>
      </c>
      <c r="AM600" s="28">
        <f>X600-'2020 Metered Customers'!X600</f>
        <v>25.770269332098536</v>
      </c>
      <c r="AN600" s="28">
        <f>Y600-'2020 Metered Customers'!Y600</f>
        <v>46.849166816490694</v>
      </c>
      <c r="AO600" s="28">
        <f>Z600-'2020 Metered Customers'!Z600</f>
        <v>62.758610521244051</v>
      </c>
      <c r="AP600" s="28">
        <f>AA600-'2020 Metered Customers'!AA600</f>
        <v>21.365697828402176</v>
      </c>
      <c r="AQ600" s="28">
        <f>AB600-'2020 Metered Customers'!AB600</f>
        <v>7</v>
      </c>
    </row>
    <row r="601" spans="1:43" ht="15.4" x14ac:dyDescent="0.45">
      <c r="A601" s="4">
        <v>1</v>
      </c>
      <c r="B601" s="85">
        <v>81266972</v>
      </c>
      <c r="C601" s="91">
        <v>0</v>
      </c>
      <c r="D601" s="50" t="s">
        <v>32</v>
      </c>
      <c r="E601" s="5" t="s">
        <v>32</v>
      </c>
      <c r="F601" s="5" t="s">
        <v>32</v>
      </c>
      <c r="G601" s="5" t="s">
        <v>32</v>
      </c>
      <c r="H601" s="5">
        <v>16340</v>
      </c>
      <c r="I601" s="5">
        <v>1010</v>
      </c>
      <c r="J601" s="5">
        <v>1680</v>
      </c>
      <c r="K601" s="5">
        <v>4610</v>
      </c>
      <c r="L601" s="52">
        <v>4750</v>
      </c>
      <c r="M601" s="5">
        <v>2332</v>
      </c>
      <c r="N601" s="5">
        <v>624</v>
      </c>
      <c r="O601" s="7" t="s">
        <v>32</v>
      </c>
      <c r="Q601" s="65">
        <f t="shared" si="121"/>
        <v>45</v>
      </c>
      <c r="R601" s="36">
        <f t="shared" si="122"/>
        <v>45</v>
      </c>
      <c r="S601" s="36">
        <f t="shared" si="123"/>
        <v>45</v>
      </c>
      <c r="T601" s="36">
        <f t="shared" si="124"/>
        <v>45</v>
      </c>
      <c r="U601" s="36">
        <f t="shared" si="132"/>
        <v>118.53</v>
      </c>
      <c r="V601" s="36">
        <f t="shared" si="125"/>
        <v>49.545000000000002</v>
      </c>
      <c r="W601" s="36">
        <f t="shared" si="126"/>
        <v>52.56</v>
      </c>
      <c r="X601" s="36">
        <f t="shared" si="127"/>
        <v>65.745000000000005</v>
      </c>
      <c r="Y601" s="36">
        <f t="shared" si="128"/>
        <v>66.375</v>
      </c>
      <c r="Z601" s="36">
        <f t="shared" si="129"/>
        <v>55.494</v>
      </c>
      <c r="AA601" s="36">
        <f t="shared" si="130"/>
        <v>47.808</v>
      </c>
      <c r="AB601" s="66">
        <f t="shared" si="131"/>
        <v>45</v>
      </c>
      <c r="AC601" s="28">
        <f t="shared" si="133"/>
        <v>681.05700000000002</v>
      </c>
      <c r="AF601" s="28">
        <f>Q601-'2020 Metered Customers'!Q601</f>
        <v>7</v>
      </c>
      <c r="AG601" s="28">
        <f>R601-'2020 Metered Customers'!R601</f>
        <v>7</v>
      </c>
      <c r="AH601" s="28">
        <f>S601-'2020 Metered Customers'!S601</f>
        <v>7</v>
      </c>
      <c r="AI601" s="28">
        <f>T601-'2020 Metered Customers'!T601</f>
        <v>7</v>
      </c>
      <c r="AJ601" s="28">
        <f>U601-'2020 Metered Customers'!U601</f>
        <v>44.581999999999994</v>
      </c>
      <c r="AK601" s="28">
        <f>V601-'2020 Metered Customers'!V601</f>
        <v>9.3230000000000004</v>
      </c>
      <c r="AL601" s="28">
        <f>W601-'2020 Metered Customers'!W601</f>
        <v>10.864000000000004</v>
      </c>
      <c r="AM601" s="28">
        <f>X601-'2020 Metered Customers'!X601</f>
        <v>17.603000000000002</v>
      </c>
      <c r="AN601" s="28">
        <f>Y601-'2020 Metered Customers'!Y601</f>
        <v>17.924999999999997</v>
      </c>
      <c r="AO601" s="28">
        <f>Z601-'2020 Metered Customers'!Z601</f>
        <v>12.363599999999998</v>
      </c>
      <c r="AP601" s="28">
        <f>AA601-'2020 Metered Customers'!AA601</f>
        <v>8.4352000000000018</v>
      </c>
      <c r="AQ601" s="28">
        <f>AB601-'2020 Metered Customers'!AB601</f>
        <v>7</v>
      </c>
    </row>
    <row r="602" spans="1:43" ht="15.4" x14ac:dyDescent="0.45">
      <c r="A602" s="4">
        <v>1</v>
      </c>
      <c r="B602" s="85">
        <v>81266973</v>
      </c>
      <c r="C602" s="91">
        <v>0</v>
      </c>
      <c r="D602" s="50" t="s">
        <v>32</v>
      </c>
      <c r="E602" s="5" t="s">
        <v>32</v>
      </c>
      <c r="F602" s="5" t="s">
        <v>32</v>
      </c>
      <c r="G602" s="5" t="s">
        <v>32</v>
      </c>
      <c r="H602" s="5">
        <v>21470</v>
      </c>
      <c r="I602" s="5">
        <v>430</v>
      </c>
      <c r="J602" s="5">
        <v>17270</v>
      </c>
      <c r="K602" s="5">
        <v>16010</v>
      </c>
      <c r="L602" s="52">
        <v>15690</v>
      </c>
      <c r="M602" s="5">
        <v>15776</v>
      </c>
      <c r="N602" s="5">
        <v>13710</v>
      </c>
      <c r="O602" s="7" t="s">
        <v>32</v>
      </c>
      <c r="Q602" s="65">
        <f t="shared" si="121"/>
        <v>45</v>
      </c>
      <c r="R602" s="36">
        <f t="shared" si="122"/>
        <v>45</v>
      </c>
      <c r="S602" s="36">
        <f t="shared" si="123"/>
        <v>45</v>
      </c>
      <c r="T602" s="36">
        <f t="shared" si="124"/>
        <v>45</v>
      </c>
      <c r="U602" s="36">
        <f t="shared" si="132"/>
        <v>141.61500000000001</v>
      </c>
      <c r="V602" s="36">
        <f t="shared" si="125"/>
        <v>46.935000000000002</v>
      </c>
      <c r="W602" s="36">
        <f t="shared" si="126"/>
        <v>168.8325039207075</v>
      </c>
      <c r="X602" s="36">
        <f t="shared" si="127"/>
        <v>158.42672112200404</v>
      </c>
      <c r="Y602" s="36">
        <f t="shared" si="128"/>
        <v>155.78398263344445</v>
      </c>
      <c r="Z602" s="36">
        <f t="shared" si="129"/>
        <v>156.49421860224484</v>
      </c>
      <c r="AA602" s="36">
        <f t="shared" si="130"/>
        <v>139.43203823548185</v>
      </c>
      <c r="AB602" s="66">
        <f t="shared" si="131"/>
        <v>45</v>
      </c>
      <c r="AC602" s="28">
        <f t="shared" si="133"/>
        <v>1192.5194645138827</v>
      </c>
      <c r="AF602" s="28">
        <f>Q602-'2020 Metered Customers'!Q602</f>
        <v>7</v>
      </c>
      <c r="AG602" s="28">
        <f>R602-'2020 Metered Customers'!R602</f>
        <v>7</v>
      </c>
      <c r="AH602" s="28">
        <f>S602-'2020 Metered Customers'!S602</f>
        <v>7</v>
      </c>
      <c r="AI602" s="28">
        <f>T602-'2020 Metered Customers'!T602</f>
        <v>7</v>
      </c>
      <c r="AJ602" s="28">
        <f>U602-'2020 Metered Customers'!U602</f>
        <v>56.381</v>
      </c>
      <c r="AK602" s="28">
        <f>V602-'2020 Metered Customers'!V602</f>
        <v>7.9890000000000043</v>
      </c>
      <c r="AL602" s="28">
        <f>W602-'2020 Metered Customers'!W602</f>
        <v>73.371503920707497</v>
      </c>
      <c r="AM602" s="28">
        <f>X602-'2020 Metered Customers'!X602</f>
        <v>68.383721122004033</v>
      </c>
      <c r="AN602" s="28">
        <f>Y602-'2020 Metered Customers'!Y602</f>
        <v>67.116982633444451</v>
      </c>
      <c r="AO602" s="28">
        <f>Z602-'2020 Metered Customers'!Z602</f>
        <v>67.457418602244843</v>
      </c>
      <c r="AP602" s="28">
        <f>AA602-'2020 Metered Customers'!AA602</f>
        <v>59.279038235481863</v>
      </c>
      <c r="AQ602" s="28">
        <f>AB602-'2020 Metered Customers'!AB602</f>
        <v>7</v>
      </c>
    </row>
    <row r="603" spans="1:43" ht="15.4" x14ac:dyDescent="0.45">
      <c r="A603" s="4">
        <v>1</v>
      </c>
      <c r="B603" s="85">
        <v>81266974</v>
      </c>
      <c r="C603" s="91">
        <v>0</v>
      </c>
      <c r="D603" s="50" t="s">
        <v>32</v>
      </c>
      <c r="E603" s="5" t="s">
        <v>32</v>
      </c>
      <c r="F603" s="5" t="s">
        <v>32</v>
      </c>
      <c r="G603" s="5" t="s">
        <v>32</v>
      </c>
      <c r="H603" s="5">
        <v>12330</v>
      </c>
      <c r="I603" s="5">
        <v>2990</v>
      </c>
      <c r="J603" s="5">
        <v>20070</v>
      </c>
      <c r="K603" s="5">
        <v>39240</v>
      </c>
      <c r="L603" s="52">
        <v>42280</v>
      </c>
      <c r="M603" s="5">
        <v>3843</v>
      </c>
      <c r="N603" s="5">
        <v>32196</v>
      </c>
      <c r="O603" s="7" t="s">
        <v>32</v>
      </c>
      <c r="Q603" s="65">
        <f t="shared" si="121"/>
        <v>45</v>
      </c>
      <c r="R603" s="36">
        <f t="shared" si="122"/>
        <v>45</v>
      </c>
      <c r="S603" s="36">
        <f t="shared" si="123"/>
        <v>45</v>
      </c>
      <c r="T603" s="36">
        <f t="shared" si="124"/>
        <v>45</v>
      </c>
      <c r="U603" s="36">
        <f t="shared" si="132"/>
        <v>100.485</v>
      </c>
      <c r="V603" s="36">
        <f t="shared" si="125"/>
        <v>58.454999999999998</v>
      </c>
      <c r="W603" s="36">
        <f t="shared" si="126"/>
        <v>195.5612510977341</v>
      </c>
      <c r="X603" s="36">
        <f t="shared" si="127"/>
        <v>387.26125109773409</v>
      </c>
      <c r="Y603" s="36">
        <f t="shared" si="128"/>
        <v>417.66125109773412</v>
      </c>
      <c r="Z603" s="36">
        <f t="shared" si="129"/>
        <v>62.293500000000002</v>
      </c>
      <c r="AA603" s="36">
        <f t="shared" si="130"/>
        <v>316.82125109773415</v>
      </c>
      <c r="AB603" s="66">
        <f t="shared" si="131"/>
        <v>45</v>
      </c>
      <c r="AC603" s="28">
        <f t="shared" si="133"/>
        <v>1763.5385043909364</v>
      </c>
      <c r="AF603" s="28">
        <f>Q603-'2020 Metered Customers'!Q603</f>
        <v>7</v>
      </c>
      <c r="AG603" s="28">
        <f>R603-'2020 Metered Customers'!R603</f>
        <v>7</v>
      </c>
      <c r="AH603" s="28">
        <f>S603-'2020 Metered Customers'!S603</f>
        <v>7</v>
      </c>
      <c r="AI603" s="28">
        <f>T603-'2020 Metered Customers'!T603</f>
        <v>7</v>
      </c>
      <c r="AJ603" s="28">
        <f>U603-'2020 Metered Customers'!U603</f>
        <v>35.358999999999995</v>
      </c>
      <c r="AK603" s="28">
        <f>V603-'2020 Metered Customers'!V603</f>
        <v>13.876999999999995</v>
      </c>
      <c r="AL603" s="28">
        <f>W603-'2020 Metered Customers'!W603</f>
        <v>88.060251097734096</v>
      </c>
      <c r="AM603" s="28">
        <f>X603-'2020 Metered Customers'!X603</f>
        <v>162.14805109773408</v>
      </c>
      <c r="AN603" s="28">
        <f>Y603-'2020 Metered Customers'!Y603</f>
        <v>169.96085109773412</v>
      </c>
      <c r="AO603" s="28">
        <f>Z603-'2020 Metered Customers'!Z603</f>
        <v>15.838900000000002</v>
      </c>
      <c r="AP603" s="28">
        <f>AA603-'2020 Metered Customers'!AA603</f>
        <v>144.04497109773416</v>
      </c>
      <c r="AQ603" s="28">
        <f>AB603-'2020 Metered Customers'!AB603</f>
        <v>7</v>
      </c>
    </row>
    <row r="604" spans="1:43" ht="15.4" x14ac:dyDescent="0.45">
      <c r="A604" s="4">
        <v>1</v>
      </c>
      <c r="B604" s="85">
        <v>81266975</v>
      </c>
      <c r="C604" s="91">
        <v>0</v>
      </c>
      <c r="D604" s="50" t="s">
        <v>32</v>
      </c>
      <c r="E604" s="5" t="s">
        <v>32</v>
      </c>
      <c r="F604" s="5" t="s">
        <v>32</v>
      </c>
      <c r="G604" s="5" t="s">
        <v>32</v>
      </c>
      <c r="H604" s="5">
        <v>40330</v>
      </c>
      <c r="I604" s="5">
        <v>23040</v>
      </c>
      <c r="J604" s="5">
        <v>22310</v>
      </c>
      <c r="K604" s="5">
        <v>20160</v>
      </c>
      <c r="L604" s="52">
        <v>21845</v>
      </c>
      <c r="M604" s="5">
        <v>19482</v>
      </c>
      <c r="N604" s="5">
        <v>9357</v>
      </c>
      <c r="O604" s="7" t="s">
        <v>32</v>
      </c>
      <c r="Q604" s="65">
        <f t="shared" si="121"/>
        <v>45</v>
      </c>
      <c r="R604" s="36">
        <f t="shared" si="122"/>
        <v>45</v>
      </c>
      <c r="S604" s="36">
        <f t="shared" si="123"/>
        <v>45</v>
      </c>
      <c r="T604" s="36">
        <f t="shared" si="124"/>
        <v>45</v>
      </c>
      <c r="U604" s="36">
        <f t="shared" si="132"/>
        <v>284.10369071755878</v>
      </c>
      <c r="V604" s="36">
        <f t="shared" si="125"/>
        <v>225.26125109773412</v>
      </c>
      <c r="W604" s="36">
        <f t="shared" si="126"/>
        <v>217.96125109773411</v>
      </c>
      <c r="X604" s="36">
        <f t="shared" si="127"/>
        <v>196.46125109773411</v>
      </c>
      <c r="Y604" s="36">
        <f t="shared" si="128"/>
        <v>213.3112510977341</v>
      </c>
      <c r="Z604" s="36">
        <f t="shared" si="129"/>
        <v>189.6812510977341</v>
      </c>
      <c r="AA604" s="36">
        <f t="shared" si="130"/>
        <v>103.48253623329444</v>
      </c>
      <c r="AB604" s="66">
        <f t="shared" si="131"/>
        <v>45</v>
      </c>
      <c r="AC604" s="28">
        <f t="shared" si="133"/>
        <v>1655.2624824395239</v>
      </c>
      <c r="AF604" s="28">
        <f>Q604-'2020 Metered Customers'!Q604</f>
        <v>7</v>
      </c>
      <c r="AG604" s="28">
        <f>R604-'2020 Metered Customers'!R604</f>
        <v>7</v>
      </c>
      <c r="AH604" s="28">
        <f>S604-'2020 Metered Customers'!S604</f>
        <v>7</v>
      </c>
      <c r="AI604" s="28">
        <f>T604-'2020 Metered Customers'!T604</f>
        <v>7</v>
      </c>
      <c r="AJ604" s="28">
        <f>U604-'2020 Metered Customers'!U604</f>
        <v>156.68469071755879</v>
      </c>
      <c r="AK604" s="28">
        <f>V604-'2020 Metered Customers'!V604</f>
        <v>104.98925109773413</v>
      </c>
      <c r="AL604" s="28">
        <f>W604-'2020 Metered Customers'!W604</f>
        <v>100.8282510977341</v>
      </c>
      <c r="AM604" s="28">
        <f>X604-'2020 Metered Customers'!X604</f>
        <v>88.573251097734101</v>
      </c>
      <c r="AN604" s="28">
        <f>Y604-'2020 Metered Customers'!Y604</f>
        <v>98.177751097734102</v>
      </c>
      <c r="AO604" s="28">
        <f>Z604-'2020 Metered Customers'!Z604</f>
        <v>84.708651097734105</v>
      </c>
      <c r="AP604" s="28">
        <f>AA604-'2020 Metered Customers'!AA604</f>
        <v>42.047436233294441</v>
      </c>
      <c r="AQ604" s="28">
        <f>AB604-'2020 Metered Customers'!AB604</f>
        <v>7</v>
      </c>
    </row>
    <row r="605" spans="1:43" ht="15.4" x14ac:dyDescent="0.45">
      <c r="A605" s="4">
        <v>1</v>
      </c>
      <c r="B605" s="85">
        <v>81266976</v>
      </c>
      <c r="C605" s="91">
        <v>0</v>
      </c>
      <c r="D605" s="50" t="s">
        <v>32</v>
      </c>
      <c r="E605" s="5" t="s">
        <v>32</v>
      </c>
      <c r="F605" s="5" t="s">
        <v>32</v>
      </c>
      <c r="G605" s="5" t="s">
        <v>32</v>
      </c>
      <c r="H605" s="5">
        <v>70</v>
      </c>
      <c r="I605" s="5">
        <v>47670</v>
      </c>
      <c r="J605" s="5">
        <v>136200</v>
      </c>
      <c r="K605" s="5">
        <v>145330</v>
      </c>
      <c r="L605" s="52">
        <v>195080</v>
      </c>
      <c r="M605" s="5">
        <v>8036</v>
      </c>
      <c r="N605" s="5">
        <v>32301</v>
      </c>
      <c r="O605" s="7" t="s">
        <v>32</v>
      </c>
      <c r="Q605" s="65">
        <f t="shared" si="121"/>
        <v>45</v>
      </c>
      <c r="R605" s="36">
        <f t="shared" si="122"/>
        <v>45</v>
      </c>
      <c r="S605" s="36">
        <f t="shared" si="123"/>
        <v>45</v>
      </c>
      <c r="T605" s="36">
        <f t="shared" si="124"/>
        <v>45</v>
      </c>
      <c r="U605" s="36">
        <f t="shared" si="132"/>
        <v>45.314999999999998</v>
      </c>
      <c r="V605" s="36">
        <f t="shared" si="125"/>
        <v>471.56125109773416</v>
      </c>
      <c r="W605" s="36">
        <f t="shared" si="126"/>
        <v>1356.8612510977341</v>
      </c>
      <c r="X605" s="36">
        <f t="shared" si="127"/>
        <v>1448.1612510977341</v>
      </c>
      <c r="Y605" s="36">
        <f t="shared" si="128"/>
        <v>1945.6612510977343</v>
      </c>
      <c r="Z605" s="36">
        <f t="shared" si="129"/>
        <v>92.572981410209294</v>
      </c>
      <c r="AA605" s="36">
        <f t="shared" si="130"/>
        <v>317.8712510977341</v>
      </c>
      <c r="AB605" s="66">
        <f t="shared" si="131"/>
        <v>45</v>
      </c>
      <c r="AC605" s="28">
        <f t="shared" si="133"/>
        <v>5903.0042368988798</v>
      </c>
      <c r="AF605" s="28">
        <f>Q605-'2020 Metered Customers'!Q605</f>
        <v>7</v>
      </c>
      <c r="AG605" s="28">
        <f>R605-'2020 Metered Customers'!R605</f>
        <v>7</v>
      </c>
      <c r="AH605" s="28">
        <f>S605-'2020 Metered Customers'!S605</f>
        <v>7</v>
      </c>
      <c r="AI605" s="28">
        <f>T605-'2020 Metered Customers'!T605</f>
        <v>7</v>
      </c>
      <c r="AJ605" s="28">
        <f>U605-'2020 Metered Customers'!U605</f>
        <v>7.1609999999999943</v>
      </c>
      <c r="AK605" s="28">
        <f>V605-'2020 Metered Customers'!V605</f>
        <v>183.81315109773413</v>
      </c>
      <c r="AL605" s="28">
        <f>W605-'2020 Metered Customers'!W605</f>
        <v>411.33525109773404</v>
      </c>
      <c r="AM605" s="28">
        <f>X605-'2020 Metered Customers'!X605</f>
        <v>434.79935109773407</v>
      </c>
      <c r="AN605" s="28">
        <f>Y605-'2020 Metered Customers'!Y605</f>
        <v>562.65685109773426</v>
      </c>
      <c r="AO605" s="28">
        <f>Z605-'2020 Metered Customers'!Z605</f>
        <v>36.818181410209291</v>
      </c>
      <c r="AP605" s="28">
        <f>AA605-'2020 Metered Customers'!AA605</f>
        <v>144.3148210977341</v>
      </c>
      <c r="AQ605" s="28">
        <f>AB605-'2020 Metered Customers'!AB605</f>
        <v>7</v>
      </c>
    </row>
    <row r="606" spans="1:43" ht="15.4" x14ac:dyDescent="0.45">
      <c r="A606" s="4">
        <v>1</v>
      </c>
      <c r="B606" s="85">
        <v>81266977</v>
      </c>
      <c r="C606" s="91">
        <v>0</v>
      </c>
      <c r="D606" s="50" t="s">
        <v>32</v>
      </c>
      <c r="E606" s="5" t="s">
        <v>32</v>
      </c>
      <c r="F606" s="5" t="s">
        <v>32</v>
      </c>
      <c r="G606" s="5" t="s">
        <v>32</v>
      </c>
      <c r="H606" s="5">
        <v>3950</v>
      </c>
      <c r="I606" s="5">
        <v>7480</v>
      </c>
      <c r="J606" s="5">
        <v>6520</v>
      </c>
      <c r="K606" s="5">
        <v>7240</v>
      </c>
      <c r="L606" s="52">
        <v>7690</v>
      </c>
      <c r="M606" s="5">
        <v>6393</v>
      </c>
      <c r="N606" s="5">
        <v>3722</v>
      </c>
      <c r="O606" s="7" t="s">
        <v>32</v>
      </c>
      <c r="Q606" s="65">
        <f t="shared" si="121"/>
        <v>45</v>
      </c>
      <c r="R606" s="36">
        <f t="shared" si="122"/>
        <v>45</v>
      </c>
      <c r="S606" s="36">
        <f t="shared" si="123"/>
        <v>45</v>
      </c>
      <c r="T606" s="36">
        <f t="shared" si="124"/>
        <v>45</v>
      </c>
      <c r="U606" s="36">
        <f t="shared" si="132"/>
        <v>62.775000000000006</v>
      </c>
      <c r="V606" s="36">
        <f t="shared" si="125"/>
        <v>87.98122328633697</v>
      </c>
      <c r="W606" s="36">
        <f t="shared" si="126"/>
        <v>80.053007820658138</v>
      </c>
      <c r="X606" s="36">
        <f t="shared" si="127"/>
        <v>85.999169419917266</v>
      </c>
      <c r="Y606" s="36">
        <f t="shared" si="128"/>
        <v>89.715520419454208</v>
      </c>
      <c r="Z606" s="36">
        <f t="shared" si="129"/>
        <v>79.004170983011051</v>
      </c>
      <c r="AA606" s="36">
        <f t="shared" si="130"/>
        <v>61.748999999999995</v>
      </c>
      <c r="AB606" s="66">
        <f t="shared" si="131"/>
        <v>45</v>
      </c>
      <c r="AC606" s="28">
        <f t="shared" si="133"/>
        <v>772.27709192937766</v>
      </c>
      <c r="AF606" s="28">
        <f>Q606-'2020 Metered Customers'!Q606</f>
        <v>7</v>
      </c>
      <c r="AG606" s="28">
        <f>R606-'2020 Metered Customers'!R606</f>
        <v>7</v>
      </c>
      <c r="AH606" s="28">
        <f>S606-'2020 Metered Customers'!S606</f>
        <v>7</v>
      </c>
      <c r="AI606" s="28">
        <f>T606-'2020 Metered Customers'!T606</f>
        <v>7</v>
      </c>
      <c r="AJ606" s="28">
        <f>U606-'2020 Metered Customers'!U606</f>
        <v>16.085000000000008</v>
      </c>
      <c r="AK606" s="28">
        <f>V606-'2020 Metered Customers'!V606</f>
        <v>33.525223286336967</v>
      </c>
      <c r="AL606" s="28">
        <f>W606-'2020 Metered Customers'!W606</f>
        <v>27.709007820658137</v>
      </c>
      <c r="AM606" s="28">
        <f>X606-'2020 Metered Customers'!X606</f>
        <v>32.071169419917261</v>
      </c>
      <c r="AN606" s="28">
        <f>Y606-'2020 Metered Customers'!Y606</f>
        <v>34.797520419454202</v>
      </c>
      <c r="AO606" s="28">
        <f>Z606-'2020 Metered Customers'!Z606</f>
        <v>26.939570983011052</v>
      </c>
      <c r="AP606" s="28">
        <f>AA606-'2020 Metered Customers'!AA606</f>
        <v>15.560599999999994</v>
      </c>
      <c r="AQ606" s="28">
        <f>AB606-'2020 Metered Customers'!AB606</f>
        <v>7</v>
      </c>
    </row>
    <row r="607" spans="1:43" ht="15.4" x14ac:dyDescent="0.45">
      <c r="A607" s="4">
        <v>1</v>
      </c>
      <c r="B607" s="85">
        <v>81266978</v>
      </c>
      <c r="C607" s="91">
        <v>0</v>
      </c>
      <c r="D607" s="50" t="s">
        <v>32</v>
      </c>
      <c r="E607" s="5" t="s">
        <v>32</v>
      </c>
      <c r="F607" s="5" t="s">
        <v>32</v>
      </c>
      <c r="G607" s="5" t="s">
        <v>32</v>
      </c>
      <c r="H607" s="5">
        <v>54420</v>
      </c>
      <c r="I607" s="5">
        <v>4500</v>
      </c>
      <c r="J607" s="5">
        <v>14170</v>
      </c>
      <c r="K607" s="5">
        <v>8260</v>
      </c>
      <c r="L607" s="52">
        <v>20050</v>
      </c>
      <c r="M607" s="5">
        <v>11318</v>
      </c>
      <c r="N607" s="5">
        <v>7793</v>
      </c>
      <c r="O607" s="7" t="s">
        <v>32</v>
      </c>
      <c r="Q607" s="65">
        <f t="shared" si="121"/>
        <v>45</v>
      </c>
      <c r="R607" s="36">
        <f t="shared" si="122"/>
        <v>45</v>
      </c>
      <c r="S607" s="36">
        <f t="shared" si="123"/>
        <v>45</v>
      </c>
      <c r="T607" s="36">
        <f t="shared" si="124"/>
        <v>45</v>
      </c>
      <c r="U607" s="36">
        <f t="shared" si="132"/>
        <v>400.4667697919491</v>
      </c>
      <c r="V607" s="36">
        <f t="shared" si="125"/>
        <v>65.25</v>
      </c>
      <c r="W607" s="36">
        <f t="shared" si="126"/>
        <v>143.23097481278631</v>
      </c>
      <c r="X607" s="36">
        <f t="shared" si="127"/>
        <v>94.422898352201017</v>
      </c>
      <c r="Y607" s="36">
        <f t="shared" si="128"/>
        <v>195.36125109773411</v>
      </c>
      <c r="Z607" s="36">
        <f t="shared" si="129"/>
        <v>119.67756803349877</v>
      </c>
      <c r="AA607" s="36">
        <f t="shared" si="130"/>
        <v>90.566151870459336</v>
      </c>
      <c r="AB607" s="66">
        <f t="shared" si="131"/>
        <v>45</v>
      </c>
      <c r="AC607" s="28">
        <f t="shared" si="133"/>
        <v>1333.9756139586289</v>
      </c>
      <c r="AF607" s="28">
        <f>Q607-'2020 Metered Customers'!Q607</f>
        <v>7</v>
      </c>
      <c r="AG607" s="28">
        <f>R607-'2020 Metered Customers'!R607</f>
        <v>7</v>
      </c>
      <c r="AH607" s="28">
        <f>S607-'2020 Metered Customers'!S607</f>
        <v>7</v>
      </c>
      <c r="AI607" s="28">
        <f>T607-'2020 Metered Customers'!T607</f>
        <v>7</v>
      </c>
      <c r="AJ607" s="28">
        <f>U607-'2020 Metered Customers'!U607</f>
        <v>212.4607697919491</v>
      </c>
      <c r="AK607" s="28">
        <f>V607-'2020 Metered Customers'!V607</f>
        <v>17.350000000000001</v>
      </c>
      <c r="AL607" s="28">
        <f>W607-'2020 Metered Customers'!W607</f>
        <v>61.099974812786314</v>
      </c>
      <c r="AM607" s="28">
        <f>X607-'2020 Metered Customers'!X607</f>
        <v>37.704898352201013</v>
      </c>
      <c r="AN607" s="28">
        <f>Y607-'2020 Metered Customers'!Y607</f>
        <v>87.94625109773412</v>
      </c>
      <c r="AO607" s="28">
        <f>Z607-'2020 Metered Customers'!Z607</f>
        <v>49.810168033498769</v>
      </c>
      <c r="AP607" s="28">
        <f>AA607-'2020 Metered Customers'!AA607</f>
        <v>35.421551870459339</v>
      </c>
      <c r="AQ607" s="28">
        <f>AB607-'2020 Metered Customers'!AB607</f>
        <v>7</v>
      </c>
    </row>
    <row r="608" spans="1:43" ht="15.4" x14ac:dyDescent="0.45">
      <c r="A608" s="4">
        <v>1</v>
      </c>
      <c r="B608" s="85">
        <v>81266979</v>
      </c>
      <c r="C608" s="91">
        <v>0</v>
      </c>
      <c r="D608" s="50" t="s">
        <v>32</v>
      </c>
      <c r="E608" s="5" t="s">
        <v>32</v>
      </c>
      <c r="F608" s="5" t="s">
        <v>32</v>
      </c>
      <c r="G608" s="5" t="s">
        <v>32</v>
      </c>
      <c r="H608" s="5">
        <v>13310</v>
      </c>
      <c r="I608" s="5">
        <v>3970</v>
      </c>
      <c r="J608" s="5">
        <v>10320</v>
      </c>
      <c r="K608" s="5">
        <v>20180</v>
      </c>
      <c r="L608" s="52">
        <v>18730</v>
      </c>
      <c r="M608" s="5">
        <v>11611</v>
      </c>
      <c r="N608" s="5">
        <v>6208</v>
      </c>
      <c r="O608" s="7" t="s">
        <v>32</v>
      </c>
      <c r="Q608" s="65">
        <f t="shared" si="121"/>
        <v>45</v>
      </c>
      <c r="R608" s="36">
        <f t="shared" si="122"/>
        <v>45</v>
      </c>
      <c r="S608" s="36">
        <f t="shared" si="123"/>
        <v>45</v>
      </c>
      <c r="T608" s="36">
        <f t="shared" si="124"/>
        <v>45</v>
      </c>
      <c r="U608" s="36">
        <f t="shared" si="132"/>
        <v>104.89500000000001</v>
      </c>
      <c r="V608" s="36">
        <f t="shared" si="125"/>
        <v>62.865000000000002</v>
      </c>
      <c r="W608" s="36">
        <f t="shared" si="126"/>
        <v>111.43552737230351</v>
      </c>
      <c r="X608" s="36">
        <f t="shared" si="127"/>
        <v>196.66125109773412</v>
      </c>
      <c r="Y608" s="36">
        <f t="shared" si="128"/>
        <v>182.16125109773412</v>
      </c>
      <c r="Z608" s="36">
        <f t="shared" si="129"/>
        <v>122.09732546208618</v>
      </c>
      <c r="AA608" s="36">
        <f t="shared" si="130"/>
        <v>77.476337794312528</v>
      </c>
      <c r="AB608" s="66">
        <f t="shared" si="131"/>
        <v>45</v>
      </c>
      <c r="AC608" s="28">
        <f t="shared" si="133"/>
        <v>1082.5916928241704</v>
      </c>
      <c r="AF608" s="28">
        <f>Q608-'2020 Metered Customers'!Q608</f>
        <v>7</v>
      </c>
      <c r="AG608" s="28">
        <f>R608-'2020 Metered Customers'!R608</f>
        <v>7</v>
      </c>
      <c r="AH608" s="28">
        <f>S608-'2020 Metered Customers'!S608</f>
        <v>7</v>
      </c>
      <c r="AI608" s="28">
        <f>T608-'2020 Metered Customers'!T608</f>
        <v>7</v>
      </c>
      <c r="AJ608" s="28">
        <f>U608-'2020 Metered Customers'!U608</f>
        <v>37.613</v>
      </c>
      <c r="AK608" s="28">
        <f>V608-'2020 Metered Customers'!V608</f>
        <v>16.131</v>
      </c>
      <c r="AL608" s="28">
        <f>W608-'2020 Metered Customers'!W608</f>
        <v>45.859527372303518</v>
      </c>
      <c r="AM608" s="28">
        <f>X608-'2020 Metered Customers'!X608</f>
        <v>88.687251097734134</v>
      </c>
      <c r="AN608" s="28">
        <f>Y608-'2020 Metered Customers'!Y608</f>
        <v>80.422251097734119</v>
      </c>
      <c r="AO608" s="28">
        <f>Z608-'2020 Metered Customers'!Z608</f>
        <v>50.97002546208617</v>
      </c>
      <c r="AP608" s="28">
        <f>AA608-'2020 Metered Customers'!AA608</f>
        <v>25.818737794312526</v>
      </c>
      <c r="AQ608" s="28">
        <f>AB608-'2020 Metered Customers'!AB608</f>
        <v>7</v>
      </c>
    </row>
    <row r="609" spans="1:43" ht="15.4" x14ac:dyDescent="0.45">
      <c r="A609" s="4">
        <v>1</v>
      </c>
      <c r="B609" s="85">
        <v>81266980</v>
      </c>
      <c r="C609" s="91">
        <v>0</v>
      </c>
      <c r="D609" s="50" t="s">
        <v>32</v>
      </c>
      <c r="E609" s="5" t="s">
        <v>32</v>
      </c>
      <c r="F609" s="5" t="s">
        <v>32</v>
      </c>
      <c r="G609" s="5" t="s">
        <v>32</v>
      </c>
      <c r="H609" s="5">
        <v>10360</v>
      </c>
      <c r="I609" s="5">
        <v>16010</v>
      </c>
      <c r="J609" s="5">
        <v>11590</v>
      </c>
      <c r="K609" s="5">
        <v>13380</v>
      </c>
      <c r="L609" s="52">
        <v>14576</v>
      </c>
      <c r="M609" s="5">
        <v>11766</v>
      </c>
      <c r="N609" s="5">
        <v>865</v>
      </c>
      <c r="O609" s="7" t="s">
        <v>32</v>
      </c>
      <c r="Q609" s="65">
        <f t="shared" si="121"/>
        <v>45</v>
      </c>
      <c r="R609" s="36">
        <f t="shared" si="122"/>
        <v>45</v>
      </c>
      <c r="S609" s="36">
        <f t="shared" si="123"/>
        <v>45</v>
      </c>
      <c r="T609" s="36">
        <f t="shared" si="124"/>
        <v>45</v>
      </c>
      <c r="U609" s="36">
        <f t="shared" si="132"/>
        <v>91.62</v>
      </c>
      <c r="V609" s="36">
        <f t="shared" si="125"/>
        <v>158.42672112200404</v>
      </c>
      <c r="W609" s="36">
        <f t="shared" si="126"/>
        <v>121.92389574877444</v>
      </c>
      <c r="X609" s="36">
        <f t="shared" si="127"/>
        <v>136.70671416915479</v>
      </c>
      <c r="Y609" s="36">
        <f t="shared" si="128"/>
        <v>146.58394927014632</v>
      </c>
      <c r="Z609" s="36">
        <f t="shared" si="129"/>
        <v>123.37740191748225</v>
      </c>
      <c r="AA609" s="36">
        <f t="shared" si="130"/>
        <v>48.892499999999998</v>
      </c>
      <c r="AB609" s="66">
        <f t="shared" si="131"/>
        <v>45</v>
      </c>
      <c r="AC609" s="28">
        <f t="shared" si="133"/>
        <v>1052.5311822275621</v>
      </c>
      <c r="AF609" s="28">
        <f>Q609-'2020 Metered Customers'!Q609</f>
        <v>7</v>
      </c>
      <c r="AG609" s="28">
        <f>R609-'2020 Metered Customers'!R609</f>
        <v>7</v>
      </c>
      <c r="AH609" s="28">
        <f>S609-'2020 Metered Customers'!S609</f>
        <v>7</v>
      </c>
      <c r="AI609" s="28">
        <f>T609-'2020 Metered Customers'!T609</f>
        <v>7</v>
      </c>
      <c r="AJ609" s="28">
        <f>U609-'2020 Metered Customers'!U609</f>
        <v>30.828000000000003</v>
      </c>
      <c r="AK609" s="28">
        <f>V609-'2020 Metered Customers'!V609</f>
        <v>68.383721122004033</v>
      </c>
      <c r="AL609" s="28">
        <f>W609-'2020 Metered Customers'!W609</f>
        <v>50.886895748774435</v>
      </c>
      <c r="AM609" s="28">
        <f>X609-'2020 Metered Customers'!X609</f>
        <v>57.972714169154784</v>
      </c>
      <c r="AN609" s="28">
        <f>Y609-'2020 Metered Customers'!Y609</f>
        <v>62.707149270146317</v>
      </c>
      <c r="AO609" s="28">
        <f>Z609-'2020 Metered Customers'!Z609</f>
        <v>51.583601917482241</v>
      </c>
      <c r="AP609" s="28">
        <f>AA609-'2020 Metered Customers'!AA609</f>
        <v>8.9894999999999996</v>
      </c>
      <c r="AQ609" s="28">
        <f>AB609-'2020 Metered Customers'!AB609</f>
        <v>7</v>
      </c>
    </row>
    <row r="610" spans="1:43" ht="15.4" x14ac:dyDescent="0.45">
      <c r="A610" s="4">
        <v>1</v>
      </c>
      <c r="B610" s="85">
        <v>81266981</v>
      </c>
      <c r="C610" s="91">
        <v>0</v>
      </c>
      <c r="D610" s="50" t="s">
        <v>32</v>
      </c>
      <c r="E610" s="5" t="s">
        <v>32</v>
      </c>
      <c r="F610" s="5" t="s">
        <v>32</v>
      </c>
      <c r="G610" s="5" t="s">
        <v>32</v>
      </c>
      <c r="H610" s="5">
        <v>19740</v>
      </c>
      <c r="I610" s="5">
        <v>21820</v>
      </c>
      <c r="J610" s="5">
        <v>51660</v>
      </c>
      <c r="K610" s="5">
        <v>36600</v>
      </c>
      <c r="L610" s="52">
        <v>36060</v>
      </c>
      <c r="M610" s="5">
        <v>19921</v>
      </c>
      <c r="N610" s="5">
        <v>1698</v>
      </c>
      <c r="O610" s="7" t="s">
        <v>32</v>
      </c>
      <c r="Q610" s="65">
        <f t="shared" si="121"/>
        <v>45</v>
      </c>
      <c r="R610" s="36">
        <f t="shared" si="122"/>
        <v>45</v>
      </c>
      <c r="S610" s="36">
        <f t="shared" si="123"/>
        <v>45</v>
      </c>
      <c r="T610" s="36">
        <f t="shared" si="124"/>
        <v>45</v>
      </c>
      <c r="U610" s="36">
        <f t="shared" si="132"/>
        <v>133.82999999999998</v>
      </c>
      <c r="V610" s="36">
        <f t="shared" si="125"/>
        <v>213.0612510977341</v>
      </c>
      <c r="W610" s="36">
        <f t="shared" si="126"/>
        <v>511.46125109773408</v>
      </c>
      <c r="X610" s="36">
        <f t="shared" si="127"/>
        <v>360.86125109773411</v>
      </c>
      <c r="Y610" s="36">
        <f t="shared" si="128"/>
        <v>355.46125109773413</v>
      </c>
      <c r="Z610" s="36">
        <f t="shared" si="129"/>
        <v>194.07125109773412</v>
      </c>
      <c r="AA610" s="36">
        <f t="shared" si="130"/>
        <v>52.640999999999998</v>
      </c>
      <c r="AB610" s="66">
        <f t="shared" si="131"/>
        <v>45</v>
      </c>
      <c r="AC610" s="28">
        <f t="shared" si="133"/>
        <v>2046.3872554886707</v>
      </c>
      <c r="AF610" s="28">
        <f>Q610-'2020 Metered Customers'!Q610</f>
        <v>7</v>
      </c>
      <c r="AG610" s="28">
        <f>R610-'2020 Metered Customers'!R610</f>
        <v>7</v>
      </c>
      <c r="AH610" s="28">
        <f>S610-'2020 Metered Customers'!S610</f>
        <v>7</v>
      </c>
      <c r="AI610" s="28">
        <f>T610-'2020 Metered Customers'!T610</f>
        <v>7</v>
      </c>
      <c r="AJ610" s="28">
        <f>U610-'2020 Metered Customers'!U610</f>
        <v>52.401999999999987</v>
      </c>
      <c r="AK610" s="28">
        <f>V610-'2020 Metered Customers'!V610</f>
        <v>98.03525109773409</v>
      </c>
      <c r="AL610" s="28">
        <f>W610-'2020 Metered Customers'!W610</f>
        <v>194.06745109773408</v>
      </c>
      <c r="AM610" s="28">
        <f>X610-'2020 Metered Customers'!X610</f>
        <v>155.36325109773412</v>
      </c>
      <c r="AN610" s="28">
        <f>Y610-'2020 Metered Customers'!Y610</f>
        <v>153.97545109773415</v>
      </c>
      <c r="AO610" s="28">
        <f>Z610-'2020 Metered Customers'!Z610</f>
        <v>87.210951097734124</v>
      </c>
      <c r="AP610" s="28">
        <f>AA610-'2020 Metered Customers'!AA610</f>
        <v>10.9054</v>
      </c>
      <c r="AQ610" s="28">
        <f>AB610-'2020 Metered Customers'!AB610</f>
        <v>7</v>
      </c>
    </row>
    <row r="611" spans="1:43" ht="15.4" x14ac:dyDescent="0.45">
      <c r="A611" s="4">
        <v>1</v>
      </c>
      <c r="B611" s="85">
        <v>81266982</v>
      </c>
      <c r="C611" s="91">
        <v>0</v>
      </c>
      <c r="D611" s="50" t="s">
        <v>32</v>
      </c>
      <c r="E611" s="5" t="s">
        <v>32</v>
      </c>
      <c r="F611" s="5" t="s">
        <v>32</v>
      </c>
      <c r="G611" s="5" t="s">
        <v>32</v>
      </c>
      <c r="H611" s="5">
        <v>8740</v>
      </c>
      <c r="I611" s="5">
        <v>2220</v>
      </c>
      <c r="J611" s="5">
        <v>2520</v>
      </c>
      <c r="K611" s="5">
        <v>1530</v>
      </c>
      <c r="L611" s="52">
        <v>4930</v>
      </c>
      <c r="M611" s="5">
        <v>3510</v>
      </c>
      <c r="N611" s="5">
        <v>2440</v>
      </c>
      <c r="O611" s="7" t="s">
        <v>32</v>
      </c>
      <c r="Q611" s="65">
        <f t="shared" si="121"/>
        <v>45</v>
      </c>
      <c r="R611" s="36">
        <f t="shared" si="122"/>
        <v>45</v>
      </c>
      <c r="S611" s="36">
        <f t="shared" si="123"/>
        <v>45</v>
      </c>
      <c r="T611" s="36">
        <f t="shared" si="124"/>
        <v>45</v>
      </c>
      <c r="U611" s="36">
        <f t="shared" si="132"/>
        <v>84.33</v>
      </c>
      <c r="V611" s="36">
        <f t="shared" si="125"/>
        <v>54.99</v>
      </c>
      <c r="W611" s="36">
        <f t="shared" si="126"/>
        <v>56.34</v>
      </c>
      <c r="X611" s="36">
        <f t="shared" si="127"/>
        <v>51.884999999999998</v>
      </c>
      <c r="Y611" s="36">
        <f t="shared" si="128"/>
        <v>67.185000000000002</v>
      </c>
      <c r="Z611" s="36">
        <f t="shared" si="129"/>
        <v>60.795000000000002</v>
      </c>
      <c r="AA611" s="36">
        <f t="shared" si="130"/>
        <v>55.980000000000004</v>
      </c>
      <c r="AB611" s="66">
        <f t="shared" si="131"/>
        <v>45</v>
      </c>
      <c r="AC611" s="28">
        <f t="shared" si="133"/>
        <v>656.505</v>
      </c>
      <c r="AF611" s="28">
        <f>Q611-'2020 Metered Customers'!Q611</f>
        <v>7</v>
      </c>
      <c r="AG611" s="28">
        <f>R611-'2020 Metered Customers'!R611</f>
        <v>7</v>
      </c>
      <c r="AH611" s="28">
        <f>S611-'2020 Metered Customers'!S611</f>
        <v>7</v>
      </c>
      <c r="AI611" s="28">
        <f>T611-'2020 Metered Customers'!T611</f>
        <v>7</v>
      </c>
      <c r="AJ611" s="28">
        <f>U611-'2020 Metered Customers'!U611</f>
        <v>27.101999999999997</v>
      </c>
      <c r="AK611" s="28">
        <f>V611-'2020 Metered Customers'!V611</f>
        <v>12.106000000000002</v>
      </c>
      <c r="AL611" s="28">
        <f>W611-'2020 Metered Customers'!W611</f>
        <v>12.796000000000006</v>
      </c>
      <c r="AM611" s="28">
        <f>X611-'2020 Metered Customers'!X611</f>
        <v>10.518999999999998</v>
      </c>
      <c r="AN611" s="28">
        <f>Y611-'2020 Metered Customers'!Y611</f>
        <v>18.338999999999999</v>
      </c>
      <c r="AO611" s="28">
        <f>Z611-'2020 Metered Customers'!Z611</f>
        <v>15.073</v>
      </c>
      <c r="AP611" s="28">
        <f>AA611-'2020 Metered Customers'!AA611</f>
        <v>12.612000000000002</v>
      </c>
      <c r="AQ611" s="28">
        <f>AB611-'2020 Metered Customers'!AB611</f>
        <v>7</v>
      </c>
    </row>
    <row r="612" spans="1:43" ht="15.4" x14ac:dyDescent="0.45">
      <c r="A612" s="4">
        <v>1</v>
      </c>
      <c r="B612" s="85">
        <v>81278728</v>
      </c>
      <c r="C612" s="91">
        <v>0</v>
      </c>
      <c r="D612" s="50" t="s">
        <v>32</v>
      </c>
      <c r="E612" s="5" t="s">
        <v>32</v>
      </c>
      <c r="F612" s="5" t="s">
        <v>32</v>
      </c>
      <c r="G612" s="5" t="s">
        <v>32</v>
      </c>
      <c r="H612" s="5">
        <v>650</v>
      </c>
      <c r="I612" s="5">
        <v>1300</v>
      </c>
      <c r="J612" s="5">
        <v>500</v>
      </c>
      <c r="K612" s="5">
        <v>980</v>
      </c>
      <c r="L612" s="52">
        <v>12760</v>
      </c>
      <c r="M612" s="5">
        <v>62276</v>
      </c>
      <c r="N612" s="5">
        <v>8663</v>
      </c>
      <c r="O612" s="7" t="s">
        <v>32</v>
      </c>
      <c r="Q612" s="65">
        <f t="shared" si="121"/>
        <v>45</v>
      </c>
      <c r="R612" s="36">
        <f t="shared" si="122"/>
        <v>45</v>
      </c>
      <c r="S612" s="36">
        <f t="shared" si="123"/>
        <v>45</v>
      </c>
      <c r="T612" s="36">
        <f t="shared" si="124"/>
        <v>45</v>
      </c>
      <c r="U612" s="36">
        <f t="shared" si="132"/>
        <v>47.924999999999997</v>
      </c>
      <c r="V612" s="36">
        <f t="shared" si="125"/>
        <v>50.85</v>
      </c>
      <c r="W612" s="36">
        <f t="shared" si="126"/>
        <v>47.25</v>
      </c>
      <c r="X612" s="36">
        <f t="shared" si="127"/>
        <v>49.41</v>
      </c>
      <c r="Y612" s="36">
        <f t="shared" si="128"/>
        <v>131.58640834757051</v>
      </c>
      <c r="Z612" s="36">
        <f t="shared" si="129"/>
        <v>617.6212510977341</v>
      </c>
      <c r="AA612" s="36">
        <f t="shared" si="130"/>
        <v>97.751097136230783</v>
      </c>
      <c r="AB612" s="66">
        <f t="shared" si="131"/>
        <v>45</v>
      </c>
      <c r="AC612" s="28">
        <f t="shared" si="133"/>
        <v>1267.3937565815354</v>
      </c>
      <c r="AF612" s="28">
        <f>Q612-'2020 Metered Customers'!Q612</f>
        <v>7</v>
      </c>
      <c r="AG612" s="28">
        <f>R612-'2020 Metered Customers'!R612</f>
        <v>7</v>
      </c>
      <c r="AH612" s="28">
        <f>S612-'2020 Metered Customers'!S612</f>
        <v>7</v>
      </c>
      <c r="AI612" s="28">
        <f>T612-'2020 Metered Customers'!T612</f>
        <v>7</v>
      </c>
      <c r="AJ612" s="28">
        <f>U612-'2020 Metered Customers'!U612</f>
        <v>8.4949999999999974</v>
      </c>
      <c r="AK612" s="28">
        <f>V612-'2020 Metered Customers'!V612</f>
        <v>9.990000000000002</v>
      </c>
      <c r="AL612" s="28">
        <f>W612-'2020 Metered Customers'!W612</f>
        <v>8.1499999999999986</v>
      </c>
      <c r="AM612" s="28">
        <f>X612-'2020 Metered Customers'!X612</f>
        <v>9.2539999999999978</v>
      </c>
      <c r="AN612" s="28">
        <f>Y612-'2020 Metered Customers'!Y612</f>
        <v>55.518408347570514</v>
      </c>
      <c r="AO612" s="28">
        <f>Z612-'2020 Metered Customers'!Z612</f>
        <v>221.35057109773413</v>
      </c>
      <c r="AP612" s="28">
        <f>AA612-'2020 Metered Customers'!AA612</f>
        <v>39.300197136230778</v>
      </c>
      <c r="AQ612" s="28">
        <f>AB612-'2020 Metered Customers'!AB612</f>
        <v>7</v>
      </c>
    </row>
    <row r="613" spans="1:43" ht="15.4" x14ac:dyDescent="0.45">
      <c r="A613" s="4">
        <v>1</v>
      </c>
      <c r="B613" s="85">
        <v>81278729</v>
      </c>
      <c r="C613" s="91">
        <v>0</v>
      </c>
      <c r="D613" s="50" t="s">
        <v>32</v>
      </c>
      <c r="E613" s="5" t="s">
        <v>32</v>
      </c>
      <c r="F613" s="5" t="s">
        <v>32</v>
      </c>
      <c r="G613" s="5" t="s">
        <v>32</v>
      </c>
      <c r="H613" s="5">
        <v>610</v>
      </c>
      <c r="I613" s="5">
        <v>1190</v>
      </c>
      <c r="J613" s="5">
        <v>3110</v>
      </c>
      <c r="K613" s="5">
        <v>1790</v>
      </c>
      <c r="L613" s="52">
        <v>2760</v>
      </c>
      <c r="M613" s="5">
        <v>2280</v>
      </c>
      <c r="N613" s="5">
        <v>2432</v>
      </c>
      <c r="O613" s="7" t="s">
        <v>32</v>
      </c>
      <c r="Q613" s="65">
        <f t="shared" si="121"/>
        <v>45</v>
      </c>
      <c r="R613" s="36">
        <f t="shared" si="122"/>
        <v>45</v>
      </c>
      <c r="S613" s="36">
        <f t="shared" si="123"/>
        <v>45</v>
      </c>
      <c r="T613" s="36">
        <f t="shared" si="124"/>
        <v>45</v>
      </c>
      <c r="U613" s="36">
        <f t="shared" si="132"/>
        <v>47.744999999999997</v>
      </c>
      <c r="V613" s="36">
        <f t="shared" si="125"/>
        <v>50.354999999999997</v>
      </c>
      <c r="W613" s="36">
        <f t="shared" si="126"/>
        <v>58.994999999999997</v>
      </c>
      <c r="X613" s="36">
        <f t="shared" si="127"/>
        <v>53.055</v>
      </c>
      <c r="Y613" s="36">
        <f t="shared" si="128"/>
        <v>57.42</v>
      </c>
      <c r="Z613" s="36">
        <f t="shared" si="129"/>
        <v>55.26</v>
      </c>
      <c r="AA613" s="36">
        <f t="shared" si="130"/>
        <v>55.944000000000003</v>
      </c>
      <c r="AB613" s="66">
        <f t="shared" si="131"/>
        <v>45</v>
      </c>
      <c r="AC613" s="28">
        <f t="shared" si="133"/>
        <v>603.774</v>
      </c>
      <c r="AF613" s="28">
        <f>Q613-'2020 Metered Customers'!Q613</f>
        <v>7</v>
      </c>
      <c r="AG613" s="28">
        <f>R613-'2020 Metered Customers'!R613</f>
        <v>7</v>
      </c>
      <c r="AH613" s="28">
        <f>S613-'2020 Metered Customers'!S613</f>
        <v>7</v>
      </c>
      <c r="AI613" s="28">
        <f>T613-'2020 Metered Customers'!T613</f>
        <v>7</v>
      </c>
      <c r="AJ613" s="28">
        <f>U613-'2020 Metered Customers'!U613</f>
        <v>8.4029999999999987</v>
      </c>
      <c r="AK613" s="28">
        <f>V613-'2020 Metered Customers'!V613</f>
        <v>9.7369999999999948</v>
      </c>
      <c r="AL613" s="28">
        <f>W613-'2020 Metered Customers'!W613</f>
        <v>14.152999999999999</v>
      </c>
      <c r="AM613" s="28">
        <f>X613-'2020 Metered Customers'!X613</f>
        <v>11.116999999999997</v>
      </c>
      <c r="AN613" s="28">
        <f>Y613-'2020 Metered Customers'!Y613</f>
        <v>13.347999999999999</v>
      </c>
      <c r="AO613" s="28">
        <f>Z613-'2020 Metered Customers'!Z613</f>
        <v>12.244</v>
      </c>
      <c r="AP613" s="28">
        <f>AA613-'2020 Metered Customers'!AA613</f>
        <v>12.593600000000002</v>
      </c>
      <c r="AQ613" s="28">
        <f>AB613-'2020 Metered Customers'!AB613</f>
        <v>7</v>
      </c>
    </row>
    <row r="614" spans="1:43" ht="15.4" x14ac:dyDescent="0.45">
      <c r="A614" s="4">
        <v>1</v>
      </c>
      <c r="B614" s="85">
        <v>81278730</v>
      </c>
      <c r="C614" s="91">
        <v>0</v>
      </c>
      <c r="D614" s="50" t="s">
        <v>32</v>
      </c>
      <c r="E614" s="5" t="s">
        <v>32</v>
      </c>
      <c r="F614" s="5" t="s">
        <v>32</v>
      </c>
      <c r="G614" s="5" t="s">
        <v>32</v>
      </c>
      <c r="H614" s="5">
        <v>7690</v>
      </c>
      <c r="I614" s="5">
        <v>8680</v>
      </c>
      <c r="J614" s="5">
        <v>17810</v>
      </c>
      <c r="K614" s="5">
        <v>25050</v>
      </c>
      <c r="L614" s="52">
        <v>24640</v>
      </c>
      <c r="M614" s="5">
        <v>13570</v>
      </c>
      <c r="N614" s="5">
        <v>2940</v>
      </c>
      <c r="O614" s="7" t="s">
        <v>32</v>
      </c>
      <c r="Q614" s="65">
        <f t="shared" si="121"/>
        <v>45</v>
      </c>
      <c r="R614" s="36">
        <f t="shared" si="122"/>
        <v>45</v>
      </c>
      <c r="S614" s="36">
        <f t="shared" si="123"/>
        <v>45</v>
      </c>
      <c r="T614" s="36">
        <f t="shared" si="124"/>
        <v>45</v>
      </c>
      <c r="U614" s="36">
        <f t="shared" si="132"/>
        <v>79.605000000000004</v>
      </c>
      <c r="V614" s="36">
        <f t="shared" si="125"/>
        <v>97.891492618435507</v>
      </c>
      <c r="W614" s="36">
        <f t="shared" si="126"/>
        <v>173.29212512015187</v>
      </c>
      <c r="X614" s="36">
        <f t="shared" si="127"/>
        <v>245.36125109773411</v>
      </c>
      <c r="Y614" s="36">
        <f t="shared" si="128"/>
        <v>241.26125109773409</v>
      </c>
      <c r="Z614" s="36">
        <f t="shared" si="129"/>
        <v>138.27584014673704</v>
      </c>
      <c r="AA614" s="36">
        <f t="shared" si="130"/>
        <v>58.230000000000004</v>
      </c>
      <c r="AB614" s="66">
        <f t="shared" si="131"/>
        <v>45</v>
      </c>
      <c r="AC614" s="28">
        <f t="shared" si="133"/>
        <v>1258.9169600807927</v>
      </c>
      <c r="AF614" s="28">
        <f>Q614-'2020 Metered Customers'!Q614</f>
        <v>7</v>
      </c>
      <c r="AG614" s="28">
        <f>R614-'2020 Metered Customers'!R614</f>
        <v>7</v>
      </c>
      <c r="AH614" s="28">
        <f>S614-'2020 Metered Customers'!S614</f>
        <v>7</v>
      </c>
      <c r="AI614" s="28">
        <f>T614-'2020 Metered Customers'!T614</f>
        <v>7</v>
      </c>
      <c r="AJ614" s="28">
        <f>U614-'2020 Metered Customers'!U614</f>
        <v>24.686999999999998</v>
      </c>
      <c r="AK614" s="28">
        <f>V614-'2020 Metered Customers'!V614</f>
        <v>39.367492618435506</v>
      </c>
      <c r="AL614" s="28">
        <f>W614-'2020 Metered Customers'!W614</f>
        <v>75.509125120151865</v>
      </c>
      <c r="AM614" s="28">
        <f>X614-'2020 Metered Customers'!X614</f>
        <v>116.44625109773412</v>
      </c>
      <c r="AN614" s="28">
        <f>Y614-'2020 Metered Customers'!Y614</f>
        <v>114.1092510977341</v>
      </c>
      <c r="AO614" s="28">
        <f>Z614-'2020 Metered Customers'!Z614</f>
        <v>58.724840146737037</v>
      </c>
      <c r="AP614" s="28">
        <f>AA614-'2020 Metered Customers'!AA614</f>
        <v>13.762</v>
      </c>
      <c r="AQ614" s="28">
        <f>AB614-'2020 Metered Customers'!AB614</f>
        <v>7</v>
      </c>
    </row>
    <row r="615" spans="1:43" ht="15.4" x14ac:dyDescent="0.45">
      <c r="A615" s="4">
        <v>1</v>
      </c>
      <c r="B615" s="85">
        <v>81278731</v>
      </c>
      <c r="C615" s="91">
        <v>0</v>
      </c>
      <c r="D615" s="50" t="s">
        <v>32</v>
      </c>
      <c r="E615" s="5" t="s">
        <v>32</v>
      </c>
      <c r="F615" s="5" t="s">
        <v>32</v>
      </c>
      <c r="G615" s="5" t="s">
        <v>32</v>
      </c>
      <c r="H615" s="5">
        <v>3450</v>
      </c>
      <c r="I615" s="5">
        <v>900</v>
      </c>
      <c r="J615" s="5">
        <v>4690</v>
      </c>
      <c r="K615" s="5">
        <v>2470</v>
      </c>
      <c r="L615" s="52">
        <v>15009</v>
      </c>
      <c r="M615" s="5">
        <v>2051</v>
      </c>
      <c r="N615" s="5">
        <v>8889</v>
      </c>
      <c r="O615" s="7" t="s">
        <v>32</v>
      </c>
      <c r="Q615" s="65">
        <f t="shared" si="121"/>
        <v>45</v>
      </c>
      <c r="R615" s="36">
        <f t="shared" si="122"/>
        <v>45</v>
      </c>
      <c r="S615" s="36">
        <f t="shared" si="123"/>
        <v>45</v>
      </c>
      <c r="T615" s="36">
        <f t="shared" si="124"/>
        <v>45</v>
      </c>
      <c r="U615" s="36">
        <f t="shared" si="132"/>
        <v>60.524999999999999</v>
      </c>
      <c r="V615" s="36">
        <f t="shared" si="125"/>
        <v>49.05</v>
      </c>
      <c r="W615" s="36">
        <f t="shared" si="126"/>
        <v>66.105000000000004</v>
      </c>
      <c r="X615" s="36">
        <f t="shared" si="127"/>
        <v>56.115000000000002</v>
      </c>
      <c r="Y615" s="36">
        <f t="shared" si="128"/>
        <v>150.15990478747852</v>
      </c>
      <c r="Z615" s="36">
        <f t="shared" si="129"/>
        <v>54.229500000000002</v>
      </c>
      <c r="AA615" s="36">
        <f t="shared" si="130"/>
        <v>99.617531193775989</v>
      </c>
      <c r="AB615" s="66">
        <f t="shared" si="131"/>
        <v>45</v>
      </c>
      <c r="AC615" s="28">
        <f t="shared" si="133"/>
        <v>760.80193598125459</v>
      </c>
      <c r="AF615" s="28">
        <f>Q615-'2020 Metered Customers'!Q615</f>
        <v>7</v>
      </c>
      <c r="AG615" s="28">
        <f>R615-'2020 Metered Customers'!R615</f>
        <v>7</v>
      </c>
      <c r="AH615" s="28">
        <f>S615-'2020 Metered Customers'!S615</f>
        <v>7</v>
      </c>
      <c r="AI615" s="28">
        <f>T615-'2020 Metered Customers'!T615</f>
        <v>7</v>
      </c>
      <c r="AJ615" s="28">
        <f>U615-'2020 Metered Customers'!U615</f>
        <v>14.934999999999995</v>
      </c>
      <c r="AK615" s="28">
        <f>V615-'2020 Metered Customers'!V615</f>
        <v>9.07</v>
      </c>
      <c r="AL615" s="28">
        <f>W615-'2020 Metered Customers'!W615</f>
        <v>17.787000000000006</v>
      </c>
      <c r="AM615" s="28">
        <f>X615-'2020 Metered Customers'!X615</f>
        <v>12.681000000000004</v>
      </c>
      <c r="AN615" s="28">
        <f>Y615-'2020 Metered Customers'!Y615</f>
        <v>64.42120478747853</v>
      </c>
      <c r="AO615" s="28">
        <f>Z615-'2020 Metered Customers'!Z615</f>
        <v>11.717300000000002</v>
      </c>
      <c r="AP615" s="28">
        <f>AA615-'2020 Metered Customers'!AA615</f>
        <v>40.19483119377599</v>
      </c>
      <c r="AQ615" s="28">
        <f>AB615-'2020 Metered Customers'!AB615</f>
        <v>7</v>
      </c>
    </row>
    <row r="616" spans="1:43" ht="15.4" x14ac:dyDescent="0.45">
      <c r="A616" s="4">
        <v>1</v>
      </c>
      <c r="B616" s="85">
        <v>81278732</v>
      </c>
      <c r="C616" s="91">
        <v>0</v>
      </c>
      <c r="D616" s="50" t="s">
        <v>32</v>
      </c>
      <c r="E616" s="5" t="s">
        <v>32</v>
      </c>
      <c r="F616" s="5" t="s">
        <v>32</v>
      </c>
      <c r="G616" s="5" t="s">
        <v>32</v>
      </c>
      <c r="H616" s="5">
        <v>90</v>
      </c>
      <c r="I616" s="5" t="s">
        <v>32</v>
      </c>
      <c r="J616" s="5" t="s">
        <v>32</v>
      </c>
      <c r="K616" s="5">
        <v>9240</v>
      </c>
      <c r="L616" s="52" t="s">
        <v>32</v>
      </c>
      <c r="M616" s="5" t="s">
        <v>32</v>
      </c>
      <c r="N616" s="5" t="s">
        <v>32</v>
      </c>
      <c r="O616" s="7" t="s">
        <v>32</v>
      </c>
      <c r="Q616" s="65">
        <f t="shared" si="121"/>
        <v>45</v>
      </c>
      <c r="R616" s="36">
        <f t="shared" si="122"/>
        <v>45</v>
      </c>
      <c r="S616" s="36">
        <f t="shared" si="123"/>
        <v>45</v>
      </c>
      <c r="T616" s="36">
        <f t="shared" si="124"/>
        <v>45</v>
      </c>
      <c r="U616" s="36">
        <f t="shared" si="132"/>
        <v>45.405000000000001</v>
      </c>
      <c r="V616" s="36">
        <f t="shared" si="125"/>
        <v>45</v>
      </c>
      <c r="W616" s="36">
        <f t="shared" si="126"/>
        <v>45</v>
      </c>
      <c r="X616" s="36">
        <f t="shared" si="127"/>
        <v>102.51628497341483</v>
      </c>
      <c r="Y616" s="36">
        <f t="shared" si="128"/>
        <v>45</v>
      </c>
      <c r="Z616" s="36">
        <f t="shared" si="129"/>
        <v>45</v>
      </c>
      <c r="AA616" s="36">
        <f t="shared" si="130"/>
        <v>45</v>
      </c>
      <c r="AB616" s="66">
        <f t="shared" si="131"/>
        <v>45</v>
      </c>
      <c r="AC616" s="28">
        <f t="shared" si="133"/>
        <v>597.9212849734148</v>
      </c>
      <c r="AF616" s="28">
        <f>Q616-'2020 Metered Customers'!Q616</f>
        <v>7</v>
      </c>
      <c r="AG616" s="28">
        <f>R616-'2020 Metered Customers'!R616</f>
        <v>7</v>
      </c>
      <c r="AH616" s="28">
        <f>S616-'2020 Metered Customers'!S616</f>
        <v>7</v>
      </c>
      <c r="AI616" s="28">
        <f>T616-'2020 Metered Customers'!T616</f>
        <v>7</v>
      </c>
      <c r="AJ616" s="28">
        <f>U616-'2020 Metered Customers'!U616</f>
        <v>7.2070000000000007</v>
      </c>
      <c r="AK616" s="28">
        <f>V616-'2020 Metered Customers'!V616</f>
        <v>7</v>
      </c>
      <c r="AL616" s="28">
        <f>W616-'2020 Metered Customers'!W616</f>
        <v>7</v>
      </c>
      <c r="AM616" s="28">
        <f>X616-'2020 Metered Customers'!X616</f>
        <v>41.584284973414825</v>
      </c>
      <c r="AN616" s="28">
        <f>Y616-'2020 Metered Customers'!Y616</f>
        <v>7</v>
      </c>
      <c r="AO616" s="28">
        <f>Z616-'2020 Metered Customers'!Z616</f>
        <v>7</v>
      </c>
      <c r="AP616" s="28">
        <f>AA616-'2020 Metered Customers'!AA616</f>
        <v>7</v>
      </c>
      <c r="AQ616" s="28">
        <f>AB616-'2020 Metered Customers'!AB616</f>
        <v>7</v>
      </c>
    </row>
    <row r="617" spans="1:43" ht="15.4" x14ac:dyDescent="0.45">
      <c r="A617" s="4">
        <v>1</v>
      </c>
      <c r="B617" s="85">
        <v>81278733</v>
      </c>
      <c r="C617" s="91">
        <v>0</v>
      </c>
      <c r="D617" s="50" t="s">
        <v>32</v>
      </c>
      <c r="E617" s="5" t="s">
        <v>32</v>
      </c>
      <c r="F617" s="5" t="s">
        <v>32</v>
      </c>
      <c r="G617" s="5" t="s">
        <v>32</v>
      </c>
      <c r="H617" s="5">
        <v>1850</v>
      </c>
      <c r="I617" s="5">
        <v>5470</v>
      </c>
      <c r="J617" s="5">
        <v>6640</v>
      </c>
      <c r="K617" s="5">
        <v>16670</v>
      </c>
      <c r="L617" s="52">
        <v>15200</v>
      </c>
      <c r="M617" s="5">
        <v>55526</v>
      </c>
      <c r="N617" s="5">
        <v>2537</v>
      </c>
      <c r="O617" s="7" t="s">
        <v>32</v>
      </c>
      <c r="Q617" s="65">
        <f t="shared" si="121"/>
        <v>45</v>
      </c>
      <c r="R617" s="36">
        <f t="shared" si="122"/>
        <v>45</v>
      </c>
      <c r="S617" s="36">
        <f t="shared" si="123"/>
        <v>45</v>
      </c>
      <c r="T617" s="36">
        <f t="shared" si="124"/>
        <v>45</v>
      </c>
      <c r="U617" s="36">
        <f t="shared" si="132"/>
        <v>53.325000000000003</v>
      </c>
      <c r="V617" s="36">
        <f t="shared" si="125"/>
        <v>71.38152215507192</v>
      </c>
      <c r="W617" s="36">
        <f t="shared" si="126"/>
        <v>81.044034753868004</v>
      </c>
      <c r="X617" s="36">
        <f t="shared" si="127"/>
        <v>163.87736925465825</v>
      </c>
      <c r="Y617" s="36">
        <f t="shared" si="128"/>
        <v>151.73728932283754</v>
      </c>
      <c r="Z617" s="36">
        <f t="shared" si="129"/>
        <v>550.1212510977341</v>
      </c>
      <c r="AA617" s="36">
        <f t="shared" si="130"/>
        <v>56.416499999999999</v>
      </c>
      <c r="AB617" s="66">
        <f t="shared" si="131"/>
        <v>45</v>
      </c>
      <c r="AC617" s="28">
        <f t="shared" si="133"/>
        <v>1352.9029665841699</v>
      </c>
      <c r="AF617" s="28">
        <f>Q617-'2020 Metered Customers'!Q617</f>
        <v>7</v>
      </c>
      <c r="AG617" s="28">
        <f>R617-'2020 Metered Customers'!R617</f>
        <v>7</v>
      </c>
      <c r="AH617" s="28">
        <f>S617-'2020 Metered Customers'!S617</f>
        <v>7</v>
      </c>
      <c r="AI617" s="28">
        <f>T617-'2020 Metered Customers'!T617</f>
        <v>7</v>
      </c>
      <c r="AJ617" s="28">
        <f>U617-'2020 Metered Customers'!U617</f>
        <v>11.255000000000003</v>
      </c>
      <c r="AK617" s="28">
        <f>V617-'2020 Metered Customers'!V617</f>
        <v>21.347522155071921</v>
      </c>
      <c r="AL617" s="28">
        <f>W617-'2020 Metered Customers'!W617</f>
        <v>28.436034753868</v>
      </c>
      <c r="AM617" s="28">
        <f>X617-'2020 Metered Customers'!X617</f>
        <v>70.996369254658248</v>
      </c>
      <c r="AN617" s="28">
        <f>Y617-'2020 Metered Customers'!Y617</f>
        <v>65.177289322837538</v>
      </c>
      <c r="AO617" s="28">
        <f>Z617-'2020 Metered Customers'!Z617</f>
        <v>204.00307109773411</v>
      </c>
      <c r="AP617" s="28">
        <f>AA617-'2020 Metered Customers'!AA617</f>
        <v>12.835099999999997</v>
      </c>
      <c r="AQ617" s="28">
        <f>AB617-'2020 Metered Customers'!AB617</f>
        <v>7</v>
      </c>
    </row>
    <row r="618" spans="1:43" ht="15.4" x14ac:dyDescent="0.45">
      <c r="A618" s="4">
        <v>1</v>
      </c>
      <c r="B618" s="85">
        <v>81278734</v>
      </c>
      <c r="C618" s="91">
        <v>0</v>
      </c>
      <c r="D618" s="50" t="s">
        <v>32</v>
      </c>
      <c r="E618" s="5" t="s">
        <v>32</v>
      </c>
      <c r="F618" s="5" t="s">
        <v>32</v>
      </c>
      <c r="G618" s="5" t="s">
        <v>32</v>
      </c>
      <c r="H618" s="5">
        <v>22490</v>
      </c>
      <c r="I618" s="5">
        <v>9750</v>
      </c>
      <c r="J618" s="5">
        <v>13170</v>
      </c>
      <c r="K618" s="5">
        <v>15830</v>
      </c>
      <c r="L618" s="52">
        <v>22570</v>
      </c>
      <c r="M618" s="5">
        <v>1788</v>
      </c>
      <c r="N618" s="5">
        <v>4760</v>
      </c>
      <c r="O618" s="7" t="s">
        <v>32</v>
      </c>
      <c r="Q618" s="65">
        <f t="shared" si="121"/>
        <v>45</v>
      </c>
      <c r="R618" s="36">
        <f t="shared" si="122"/>
        <v>45</v>
      </c>
      <c r="S618" s="36">
        <f t="shared" si="123"/>
        <v>45</v>
      </c>
      <c r="T618" s="36">
        <f t="shared" si="124"/>
        <v>45</v>
      </c>
      <c r="U618" s="36">
        <f t="shared" si="132"/>
        <v>146.20499999999998</v>
      </c>
      <c r="V618" s="36">
        <f t="shared" si="125"/>
        <v>106.7281494395567</v>
      </c>
      <c r="W618" s="36">
        <f t="shared" si="126"/>
        <v>134.97241703603754</v>
      </c>
      <c r="X618" s="36">
        <f t="shared" si="127"/>
        <v>156.94018072218927</v>
      </c>
      <c r="Y618" s="36">
        <f t="shared" si="128"/>
        <v>220.5612510977341</v>
      </c>
      <c r="Z618" s="36">
        <f t="shared" si="129"/>
        <v>53.045999999999999</v>
      </c>
      <c r="AA618" s="36">
        <f t="shared" si="130"/>
        <v>66.42</v>
      </c>
      <c r="AB618" s="66">
        <f t="shared" si="131"/>
        <v>45</v>
      </c>
      <c r="AC618" s="28">
        <f t="shared" si="133"/>
        <v>1109.8729982955178</v>
      </c>
      <c r="AF618" s="28">
        <f>Q618-'2020 Metered Customers'!Q618</f>
        <v>7</v>
      </c>
      <c r="AG618" s="28">
        <f>R618-'2020 Metered Customers'!R618</f>
        <v>7</v>
      </c>
      <c r="AH618" s="28">
        <f>S618-'2020 Metered Customers'!S618</f>
        <v>7</v>
      </c>
      <c r="AI618" s="28">
        <f>T618-'2020 Metered Customers'!T618</f>
        <v>7</v>
      </c>
      <c r="AJ618" s="28">
        <f>U618-'2020 Metered Customers'!U618</f>
        <v>58.726999999999975</v>
      </c>
      <c r="AK618" s="28">
        <f>V618-'2020 Metered Customers'!V618</f>
        <v>43.603149439556702</v>
      </c>
      <c r="AL618" s="28">
        <f>W618-'2020 Metered Customers'!W618</f>
        <v>57.141417036037538</v>
      </c>
      <c r="AM618" s="28">
        <f>X618-'2020 Metered Customers'!X618</f>
        <v>67.671180722189263</v>
      </c>
      <c r="AN618" s="28">
        <f>Y618-'2020 Metered Customers'!Y618</f>
        <v>102.3102510977341</v>
      </c>
      <c r="AO618" s="28">
        <f>Z618-'2020 Metered Customers'!Z618</f>
        <v>11.112400000000001</v>
      </c>
      <c r="AP618" s="28">
        <f>AA618-'2020 Metered Customers'!AA618</f>
        <v>17.948</v>
      </c>
      <c r="AQ618" s="28">
        <f>AB618-'2020 Metered Customers'!AB618</f>
        <v>7</v>
      </c>
    </row>
    <row r="619" spans="1:43" ht="15.4" x14ac:dyDescent="0.45">
      <c r="A619" s="4">
        <v>1</v>
      </c>
      <c r="B619" s="85">
        <v>81278735</v>
      </c>
      <c r="C619" s="91">
        <v>0</v>
      </c>
      <c r="D619" s="50" t="s">
        <v>32</v>
      </c>
      <c r="E619" s="5" t="s">
        <v>32</v>
      </c>
      <c r="F619" s="5" t="s">
        <v>32</v>
      </c>
      <c r="G619" s="5" t="s">
        <v>32</v>
      </c>
      <c r="H619" s="5">
        <v>27390</v>
      </c>
      <c r="I619" s="5">
        <v>13550</v>
      </c>
      <c r="J619" s="5">
        <v>17650</v>
      </c>
      <c r="K619" s="5">
        <v>21250</v>
      </c>
      <c r="L619" s="52">
        <v>17479</v>
      </c>
      <c r="M619" s="5">
        <v>11534</v>
      </c>
      <c r="N619" s="5">
        <v>3725</v>
      </c>
      <c r="O619" s="7" t="s">
        <v>32</v>
      </c>
      <c r="Q619" s="65">
        <f t="shared" si="121"/>
        <v>45</v>
      </c>
      <c r="R619" s="36">
        <f t="shared" si="122"/>
        <v>45</v>
      </c>
      <c r="S619" s="36">
        <f t="shared" si="123"/>
        <v>45</v>
      </c>
      <c r="T619" s="36">
        <f t="shared" si="124"/>
        <v>45</v>
      </c>
      <c r="U619" s="36">
        <f t="shared" si="132"/>
        <v>177.23795308642957</v>
      </c>
      <c r="V619" s="36">
        <f t="shared" si="125"/>
        <v>138.11066899120206</v>
      </c>
      <c r="W619" s="36">
        <f t="shared" si="126"/>
        <v>171.97075587587204</v>
      </c>
      <c r="X619" s="36">
        <f t="shared" si="127"/>
        <v>207.36125109773411</v>
      </c>
      <c r="Y619" s="36">
        <f t="shared" si="128"/>
        <v>170.55854249604801</v>
      </c>
      <c r="Z619" s="36">
        <f t="shared" si="129"/>
        <v>121.46141651327652</v>
      </c>
      <c r="AA619" s="36">
        <f t="shared" si="130"/>
        <v>61.762500000000003</v>
      </c>
      <c r="AB619" s="66">
        <f t="shared" si="131"/>
        <v>45</v>
      </c>
      <c r="AC619" s="28">
        <f t="shared" si="133"/>
        <v>1273.4630880605623</v>
      </c>
      <c r="AF619" s="28">
        <f>Q619-'2020 Metered Customers'!Q619</f>
        <v>7</v>
      </c>
      <c r="AG619" s="28">
        <f>R619-'2020 Metered Customers'!R619</f>
        <v>7</v>
      </c>
      <c r="AH619" s="28">
        <f>S619-'2020 Metered Customers'!S619</f>
        <v>7</v>
      </c>
      <c r="AI619" s="28">
        <f>T619-'2020 Metered Customers'!T619</f>
        <v>7</v>
      </c>
      <c r="AJ619" s="28">
        <f>U619-'2020 Metered Customers'!U619</f>
        <v>78.97995308642956</v>
      </c>
      <c r="AK619" s="28">
        <f>V619-'2020 Metered Customers'!V619</f>
        <v>58.645668991202058</v>
      </c>
      <c r="AL619" s="28">
        <f>W619-'2020 Metered Customers'!W619</f>
        <v>74.875755875872045</v>
      </c>
      <c r="AM619" s="28">
        <f>X619-'2020 Metered Customers'!X619</f>
        <v>94.786251097734123</v>
      </c>
      <c r="AN619" s="28">
        <f>Y619-'2020 Metered Customers'!Y619</f>
        <v>74.198842496048002</v>
      </c>
      <c r="AO619" s="28">
        <f>Z619-'2020 Metered Customers'!Z619</f>
        <v>50.665216513276519</v>
      </c>
      <c r="AP619" s="28">
        <f>AA619-'2020 Metered Customers'!AA619</f>
        <v>15.567500000000003</v>
      </c>
      <c r="AQ619" s="28">
        <f>AB619-'2020 Metered Customers'!AB619</f>
        <v>7</v>
      </c>
    </row>
    <row r="620" spans="1:43" ht="15.4" x14ac:dyDescent="0.45">
      <c r="A620" s="4">
        <v>1</v>
      </c>
      <c r="B620" s="85">
        <v>81278736</v>
      </c>
      <c r="C620" s="91">
        <v>0</v>
      </c>
      <c r="D620" s="50" t="s">
        <v>32</v>
      </c>
      <c r="E620" s="5" t="s">
        <v>32</v>
      </c>
      <c r="F620" s="5" t="s">
        <v>32</v>
      </c>
      <c r="G620" s="5" t="s">
        <v>32</v>
      </c>
      <c r="H620" s="5">
        <v>9150</v>
      </c>
      <c r="I620" s="5">
        <v>7580</v>
      </c>
      <c r="J620" s="5">
        <v>7810</v>
      </c>
      <c r="K620" s="5">
        <v>6640</v>
      </c>
      <c r="L620" s="52">
        <v>6983</v>
      </c>
      <c r="M620" s="5">
        <v>6962</v>
      </c>
      <c r="N620" s="5">
        <v>4295</v>
      </c>
      <c r="O620" s="7" t="s">
        <v>32</v>
      </c>
      <c r="Q620" s="65">
        <f t="shared" si="121"/>
        <v>45</v>
      </c>
      <c r="R620" s="36">
        <f t="shared" si="122"/>
        <v>45</v>
      </c>
      <c r="S620" s="36">
        <f t="shared" si="123"/>
        <v>45</v>
      </c>
      <c r="T620" s="36">
        <f t="shared" si="124"/>
        <v>45</v>
      </c>
      <c r="U620" s="36">
        <f t="shared" si="132"/>
        <v>86.175000000000011</v>
      </c>
      <c r="V620" s="36">
        <f t="shared" si="125"/>
        <v>88.807079064011845</v>
      </c>
      <c r="W620" s="36">
        <f t="shared" si="126"/>
        <v>90.706547352664074</v>
      </c>
      <c r="X620" s="36">
        <f t="shared" si="127"/>
        <v>81.044034753868004</v>
      </c>
      <c r="Y620" s="36">
        <f t="shared" si="128"/>
        <v>83.876720071292823</v>
      </c>
      <c r="Z620" s="36">
        <f t="shared" si="129"/>
        <v>83.703290357981103</v>
      </c>
      <c r="AA620" s="36">
        <f t="shared" si="130"/>
        <v>64.327500000000001</v>
      </c>
      <c r="AB620" s="66">
        <f t="shared" si="131"/>
        <v>45</v>
      </c>
      <c r="AC620" s="28">
        <f t="shared" si="133"/>
        <v>803.64017159981779</v>
      </c>
      <c r="AF620" s="28">
        <f>Q620-'2020 Metered Customers'!Q620</f>
        <v>7</v>
      </c>
      <c r="AG620" s="28">
        <f>R620-'2020 Metered Customers'!R620</f>
        <v>7</v>
      </c>
      <c r="AH620" s="28">
        <f>S620-'2020 Metered Customers'!S620</f>
        <v>7</v>
      </c>
      <c r="AI620" s="28">
        <f>T620-'2020 Metered Customers'!T620</f>
        <v>7</v>
      </c>
      <c r="AJ620" s="28">
        <f>U620-'2020 Metered Customers'!U620</f>
        <v>28.045000000000009</v>
      </c>
      <c r="AK620" s="28">
        <f>V620-'2020 Metered Customers'!V620</f>
        <v>34.131079064011843</v>
      </c>
      <c r="AL620" s="28">
        <f>W620-'2020 Metered Customers'!W620</f>
        <v>35.524547352664072</v>
      </c>
      <c r="AM620" s="28">
        <f>X620-'2020 Metered Customers'!X620</f>
        <v>28.436034753868</v>
      </c>
      <c r="AN620" s="28">
        <f>Y620-'2020 Metered Customers'!Y620</f>
        <v>30.514120071292822</v>
      </c>
      <c r="AO620" s="28">
        <f>Z620-'2020 Metered Customers'!Z620</f>
        <v>30.386890357981102</v>
      </c>
      <c r="AP620" s="28">
        <f>AA620-'2020 Metered Customers'!AA620</f>
        <v>16.878500000000003</v>
      </c>
      <c r="AQ620" s="28">
        <f>AB620-'2020 Metered Customers'!AB620</f>
        <v>7</v>
      </c>
    </row>
    <row r="621" spans="1:43" ht="15.4" x14ac:dyDescent="0.45">
      <c r="A621" s="4">
        <v>1</v>
      </c>
      <c r="B621" s="85">
        <v>81278737</v>
      </c>
      <c r="C621" s="91">
        <v>0</v>
      </c>
      <c r="D621" s="50" t="s">
        <v>32</v>
      </c>
      <c r="E621" s="5" t="s">
        <v>32</v>
      </c>
      <c r="F621" s="5" t="s">
        <v>32</v>
      </c>
      <c r="G621" s="5" t="s">
        <v>32</v>
      </c>
      <c r="H621" s="5">
        <v>11020</v>
      </c>
      <c r="I621" s="5">
        <v>2140</v>
      </c>
      <c r="J621" s="5">
        <v>7050</v>
      </c>
      <c r="K621" s="5">
        <v>16790</v>
      </c>
      <c r="L621" s="52">
        <v>21470</v>
      </c>
      <c r="M621" s="5">
        <v>17963</v>
      </c>
      <c r="N621" s="5">
        <v>2733</v>
      </c>
      <c r="O621" s="7" t="s">
        <v>32</v>
      </c>
      <c r="Q621" s="65">
        <f t="shared" si="121"/>
        <v>45</v>
      </c>
      <c r="R621" s="36">
        <f t="shared" si="122"/>
        <v>45</v>
      </c>
      <c r="S621" s="36">
        <f t="shared" si="123"/>
        <v>45</v>
      </c>
      <c r="T621" s="36">
        <f t="shared" si="124"/>
        <v>45</v>
      </c>
      <c r="U621" s="36">
        <f t="shared" si="132"/>
        <v>94.59</v>
      </c>
      <c r="V621" s="36">
        <f t="shared" si="125"/>
        <v>54.63</v>
      </c>
      <c r="W621" s="36">
        <f t="shared" si="126"/>
        <v>84.430043442334991</v>
      </c>
      <c r="X621" s="36">
        <f t="shared" si="127"/>
        <v>164.86839618786809</v>
      </c>
      <c r="Y621" s="36">
        <f t="shared" si="128"/>
        <v>209.5612510977341</v>
      </c>
      <c r="Z621" s="36">
        <f t="shared" si="129"/>
        <v>174.55568445999441</v>
      </c>
      <c r="AA621" s="36">
        <f t="shared" si="130"/>
        <v>57.298500000000004</v>
      </c>
      <c r="AB621" s="66">
        <f t="shared" si="131"/>
        <v>45</v>
      </c>
      <c r="AC621" s="28">
        <f t="shared" si="133"/>
        <v>1064.9338751879318</v>
      </c>
      <c r="AF621" s="28">
        <f>Q621-'2020 Metered Customers'!Q621</f>
        <v>7</v>
      </c>
      <c r="AG621" s="28">
        <f>R621-'2020 Metered Customers'!R621</f>
        <v>7</v>
      </c>
      <c r="AH621" s="28">
        <f>S621-'2020 Metered Customers'!S621</f>
        <v>7</v>
      </c>
      <c r="AI621" s="28">
        <f>T621-'2020 Metered Customers'!T621</f>
        <v>7</v>
      </c>
      <c r="AJ621" s="28">
        <f>U621-'2020 Metered Customers'!U621</f>
        <v>32.346000000000004</v>
      </c>
      <c r="AK621" s="28">
        <f>V621-'2020 Metered Customers'!V621</f>
        <v>11.922000000000004</v>
      </c>
      <c r="AL621" s="28">
        <f>W621-'2020 Metered Customers'!W621</f>
        <v>30.920043442334986</v>
      </c>
      <c r="AM621" s="28">
        <f>X621-'2020 Metered Customers'!X621</f>
        <v>71.471396187868095</v>
      </c>
      <c r="AN621" s="28">
        <f>Y621-'2020 Metered Customers'!Y621</f>
        <v>96.0402510977341</v>
      </c>
      <c r="AO621" s="28">
        <f>Z621-'2020 Metered Customers'!Z621</f>
        <v>76.114784459994411</v>
      </c>
      <c r="AP621" s="28">
        <f>AA621-'2020 Metered Customers'!AA621</f>
        <v>13.285900000000005</v>
      </c>
      <c r="AQ621" s="28">
        <f>AB621-'2020 Metered Customers'!AB621</f>
        <v>7</v>
      </c>
    </row>
    <row r="622" spans="1:43" ht="15.4" x14ac:dyDescent="0.45">
      <c r="A622" s="4">
        <v>1</v>
      </c>
      <c r="B622" s="85">
        <v>81278738</v>
      </c>
      <c r="C622" s="91">
        <v>0</v>
      </c>
      <c r="D622" s="50" t="s">
        <v>32</v>
      </c>
      <c r="E622" s="5" t="s">
        <v>32</v>
      </c>
      <c r="F622" s="5" t="s">
        <v>32</v>
      </c>
      <c r="G622" s="5" t="s">
        <v>32</v>
      </c>
      <c r="H622" s="5">
        <v>6790</v>
      </c>
      <c r="I622" s="5">
        <v>26070</v>
      </c>
      <c r="J622" s="5">
        <v>98940</v>
      </c>
      <c r="K622" s="5">
        <v>60490</v>
      </c>
      <c r="L622" s="52">
        <v>18650</v>
      </c>
      <c r="M622" s="5">
        <v>15750</v>
      </c>
      <c r="N622" s="5">
        <v>5558</v>
      </c>
      <c r="O622" s="7" t="s">
        <v>32</v>
      </c>
      <c r="Q622" s="65">
        <f t="shared" si="121"/>
        <v>45</v>
      </c>
      <c r="R622" s="36">
        <f t="shared" si="122"/>
        <v>45</v>
      </c>
      <c r="S622" s="36">
        <f t="shared" si="123"/>
        <v>45</v>
      </c>
      <c r="T622" s="36">
        <f t="shared" si="124"/>
        <v>45</v>
      </c>
      <c r="U622" s="36">
        <f t="shared" si="132"/>
        <v>75.555000000000007</v>
      </c>
      <c r="V622" s="36">
        <f t="shared" si="125"/>
        <v>255.5612510977341</v>
      </c>
      <c r="W622" s="36">
        <f t="shared" si="126"/>
        <v>984.26125109773409</v>
      </c>
      <c r="X622" s="36">
        <f t="shared" si="127"/>
        <v>599.7612510977342</v>
      </c>
      <c r="Y622" s="36">
        <f t="shared" si="128"/>
        <v>181.36125109773411</v>
      </c>
      <c r="Z622" s="36">
        <f t="shared" si="129"/>
        <v>156.27949610004936</v>
      </c>
      <c r="AA622" s="36">
        <f t="shared" si="130"/>
        <v>72.108275239425822</v>
      </c>
      <c r="AB622" s="66">
        <f t="shared" si="131"/>
        <v>45</v>
      </c>
      <c r="AC622" s="28">
        <f t="shared" si="133"/>
        <v>2549.8877757304117</v>
      </c>
      <c r="AF622" s="28">
        <f>Q622-'2020 Metered Customers'!Q622</f>
        <v>7</v>
      </c>
      <c r="AG622" s="28">
        <f>R622-'2020 Metered Customers'!R622</f>
        <v>7</v>
      </c>
      <c r="AH622" s="28">
        <f>S622-'2020 Metered Customers'!S622</f>
        <v>7</v>
      </c>
      <c r="AI622" s="28">
        <f>T622-'2020 Metered Customers'!T622</f>
        <v>7</v>
      </c>
      <c r="AJ622" s="28">
        <f>U622-'2020 Metered Customers'!U622</f>
        <v>22.617000000000004</v>
      </c>
      <c r="AK622" s="28">
        <f>V622-'2020 Metered Customers'!V622</f>
        <v>122.26025109773411</v>
      </c>
      <c r="AL622" s="28">
        <f>W622-'2020 Metered Customers'!W622</f>
        <v>315.57705109773406</v>
      </c>
      <c r="AM622" s="28">
        <f>X622-'2020 Metered Customers'!X622</f>
        <v>216.76055109773421</v>
      </c>
      <c r="AN622" s="28">
        <f>Y622-'2020 Metered Customers'!Y622</f>
        <v>79.966251097734101</v>
      </c>
      <c r="AO622" s="28">
        <f>Z622-'2020 Metered Customers'!Z622</f>
        <v>67.35449610004936</v>
      </c>
      <c r="AP622" s="28">
        <f>AA622-'2020 Metered Customers'!AA622</f>
        <v>21.88067523942582</v>
      </c>
      <c r="AQ622" s="28">
        <f>AB622-'2020 Metered Customers'!AB622</f>
        <v>7</v>
      </c>
    </row>
    <row r="623" spans="1:43" ht="15.4" x14ac:dyDescent="0.45">
      <c r="A623" s="4">
        <v>1</v>
      </c>
      <c r="B623" s="85">
        <v>81278739</v>
      </c>
      <c r="C623" s="91">
        <v>0</v>
      </c>
      <c r="D623" s="50" t="s">
        <v>32</v>
      </c>
      <c r="E623" s="5" t="s">
        <v>32</v>
      </c>
      <c r="F623" s="5" t="s">
        <v>32</v>
      </c>
      <c r="G623" s="5" t="s">
        <v>32</v>
      </c>
      <c r="H623" s="5">
        <v>12280</v>
      </c>
      <c r="I623" s="5">
        <v>13420</v>
      </c>
      <c r="J623" s="5">
        <v>7980</v>
      </c>
      <c r="K623" s="5">
        <v>5980</v>
      </c>
      <c r="L623" s="52">
        <v>6050</v>
      </c>
      <c r="M623" s="5">
        <v>5178</v>
      </c>
      <c r="N623" s="5">
        <v>6413</v>
      </c>
      <c r="O623" s="7" t="s">
        <v>32</v>
      </c>
      <c r="Q623" s="65">
        <f t="shared" si="121"/>
        <v>45</v>
      </c>
      <c r="R623" s="36">
        <f t="shared" si="122"/>
        <v>45</v>
      </c>
      <c r="S623" s="36">
        <f t="shared" si="123"/>
        <v>45</v>
      </c>
      <c r="T623" s="36">
        <f t="shared" si="124"/>
        <v>45</v>
      </c>
      <c r="U623" s="36">
        <f t="shared" si="132"/>
        <v>100.25999999999999</v>
      </c>
      <c r="V623" s="36">
        <f t="shared" si="125"/>
        <v>137.03705648022472</v>
      </c>
      <c r="W623" s="36">
        <f t="shared" si="126"/>
        <v>92.110502174711357</v>
      </c>
      <c r="X623" s="36">
        <f t="shared" si="127"/>
        <v>75.593386621213796</v>
      </c>
      <c r="Y623" s="36">
        <f t="shared" si="128"/>
        <v>76.171485665586218</v>
      </c>
      <c r="Z623" s="36">
        <f t="shared" si="129"/>
        <v>68.970023284261288</v>
      </c>
      <c r="AA623" s="36">
        <f t="shared" si="130"/>
        <v>79.169342138546028</v>
      </c>
      <c r="AB623" s="66">
        <f t="shared" si="131"/>
        <v>45</v>
      </c>
      <c r="AC623" s="28">
        <f t="shared" si="133"/>
        <v>854.3117963645434</v>
      </c>
      <c r="AF623" s="28">
        <f>Q623-'2020 Metered Customers'!Q623</f>
        <v>7</v>
      </c>
      <c r="AG623" s="28">
        <f>R623-'2020 Metered Customers'!R623</f>
        <v>7</v>
      </c>
      <c r="AH623" s="28">
        <f>S623-'2020 Metered Customers'!S623</f>
        <v>7</v>
      </c>
      <c r="AI623" s="28">
        <f>T623-'2020 Metered Customers'!T623</f>
        <v>7</v>
      </c>
      <c r="AJ623" s="28">
        <f>U623-'2020 Metered Customers'!U623</f>
        <v>35.243999999999986</v>
      </c>
      <c r="AK623" s="28">
        <f>V623-'2020 Metered Customers'!V623</f>
        <v>58.131056480224714</v>
      </c>
      <c r="AL623" s="28">
        <f>W623-'2020 Metered Customers'!W623</f>
        <v>36.554502174711359</v>
      </c>
      <c r="AM623" s="28">
        <f>X623-'2020 Metered Customers'!X623</f>
        <v>24.43738662121379</v>
      </c>
      <c r="AN623" s="28">
        <f>Y623-'2020 Metered Customers'!Y623</f>
        <v>24.861485665586216</v>
      </c>
      <c r="AO623" s="28">
        <f>Z623-'2020 Metered Customers'!Z623</f>
        <v>19.578423284261291</v>
      </c>
      <c r="AP623" s="28">
        <f>AA623-'2020 Metered Customers'!AA623</f>
        <v>27.060742138546026</v>
      </c>
      <c r="AQ623" s="28">
        <f>AB623-'2020 Metered Customers'!AB623</f>
        <v>7</v>
      </c>
    </row>
    <row r="624" spans="1:43" ht="15.4" x14ac:dyDescent="0.45">
      <c r="A624" s="4">
        <v>1</v>
      </c>
      <c r="B624" s="85">
        <v>81461971</v>
      </c>
      <c r="C624" s="91">
        <v>0</v>
      </c>
      <c r="D624" s="50" t="s">
        <v>32</v>
      </c>
      <c r="E624" s="5" t="s">
        <v>32</v>
      </c>
      <c r="F624" s="5" t="s">
        <v>32</v>
      </c>
      <c r="G624" s="5" t="s">
        <v>32</v>
      </c>
      <c r="H624" s="5">
        <v>2620</v>
      </c>
      <c r="I624" s="5">
        <v>390</v>
      </c>
      <c r="J624" s="5">
        <v>450</v>
      </c>
      <c r="K624" s="5">
        <v>160</v>
      </c>
      <c r="L624" s="52">
        <v>280</v>
      </c>
      <c r="M624" s="5">
        <v>530</v>
      </c>
      <c r="N624" s="5">
        <v>300</v>
      </c>
      <c r="O624" s="7" t="s">
        <v>32</v>
      </c>
      <c r="Q624" s="65">
        <f t="shared" si="121"/>
        <v>45</v>
      </c>
      <c r="R624" s="36">
        <f t="shared" si="122"/>
        <v>45</v>
      </c>
      <c r="S624" s="36">
        <f t="shared" si="123"/>
        <v>45</v>
      </c>
      <c r="T624" s="36">
        <f t="shared" si="124"/>
        <v>45</v>
      </c>
      <c r="U624" s="36">
        <f t="shared" si="132"/>
        <v>56.79</v>
      </c>
      <c r="V624" s="36">
        <f t="shared" si="125"/>
        <v>46.755000000000003</v>
      </c>
      <c r="W624" s="36">
        <f t="shared" si="126"/>
        <v>47.024999999999999</v>
      </c>
      <c r="X624" s="36">
        <f t="shared" si="127"/>
        <v>45.72</v>
      </c>
      <c r="Y624" s="36">
        <f t="shared" si="128"/>
        <v>46.26</v>
      </c>
      <c r="Z624" s="36">
        <f t="shared" si="129"/>
        <v>47.384999999999998</v>
      </c>
      <c r="AA624" s="36">
        <f t="shared" si="130"/>
        <v>46.35</v>
      </c>
      <c r="AB624" s="66">
        <f t="shared" si="131"/>
        <v>45</v>
      </c>
      <c r="AC624" s="28">
        <f t="shared" si="133"/>
        <v>561.28499999999997</v>
      </c>
      <c r="AF624" s="28">
        <f>Q624-'2020 Metered Customers'!Q624</f>
        <v>7</v>
      </c>
      <c r="AG624" s="28">
        <f>R624-'2020 Metered Customers'!R624</f>
        <v>7</v>
      </c>
      <c r="AH624" s="28">
        <f>S624-'2020 Metered Customers'!S624</f>
        <v>7</v>
      </c>
      <c r="AI624" s="28">
        <f>T624-'2020 Metered Customers'!T624</f>
        <v>7</v>
      </c>
      <c r="AJ624" s="28">
        <f>U624-'2020 Metered Customers'!U624</f>
        <v>13.025999999999996</v>
      </c>
      <c r="AK624" s="28">
        <f>V624-'2020 Metered Customers'!V624</f>
        <v>7.8970000000000056</v>
      </c>
      <c r="AL624" s="28">
        <f>W624-'2020 Metered Customers'!W624</f>
        <v>8.0349999999999966</v>
      </c>
      <c r="AM624" s="28">
        <f>X624-'2020 Metered Customers'!X624</f>
        <v>7.3680000000000021</v>
      </c>
      <c r="AN624" s="28">
        <f>Y624-'2020 Metered Customers'!Y624</f>
        <v>7.6439999999999984</v>
      </c>
      <c r="AO624" s="28">
        <f>Z624-'2020 Metered Customers'!Z624</f>
        <v>8.2190000000000012</v>
      </c>
      <c r="AP624" s="28">
        <f>AA624-'2020 Metered Customers'!AA624</f>
        <v>7.6900000000000048</v>
      </c>
      <c r="AQ624" s="28">
        <f>AB624-'2020 Metered Customers'!AB624</f>
        <v>7</v>
      </c>
    </row>
    <row r="625" spans="1:43" ht="15.4" x14ac:dyDescent="0.45">
      <c r="A625" s="4">
        <v>1</v>
      </c>
      <c r="B625" s="85">
        <v>81461972</v>
      </c>
      <c r="C625" s="91">
        <v>0</v>
      </c>
      <c r="D625" s="50" t="s">
        <v>32</v>
      </c>
      <c r="E625" s="5" t="s">
        <v>32</v>
      </c>
      <c r="F625" s="5" t="s">
        <v>32</v>
      </c>
      <c r="G625" s="5" t="s">
        <v>32</v>
      </c>
      <c r="H625" s="5">
        <v>2860</v>
      </c>
      <c r="I625" s="5">
        <v>610</v>
      </c>
      <c r="J625" s="5">
        <v>1790</v>
      </c>
      <c r="K625" s="5">
        <v>190</v>
      </c>
      <c r="L625" s="52">
        <v>990</v>
      </c>
      <c r="M625" s="5">
        <v>33972</v>
      </c>
      <c r="N625" s="5">
        <v>639</v>
      </c>
      <c r="O625" s="7" t="s">
        <v>32</v>
      </c>
      <c r="Q625" s="65">
        <f t="shared" si="121"/>
        <v>45</v>
      </c>
      <c r="R625" s="36">
        <f t="shared" si="122"/>
        <v>45</v>
      </c>
      <c r="S625" s="36">
        <f t="shared" si="123"/>
        <v>45</v>
      </c>
      <c r="T625" s="36">
        <f t="shared" si="124"/>
        <v>45</v>
      </c>
      <c r="U625" s="36">
        <f t="shared" si="132"/>
        <v>57.87</v>
      </c>
      <c r="V625" s="36">
        <f t="shared" si="125"/>
        <v>47.744999999999997</v>
      </c>
      <c r="W625" s="36">
        <f t="shared" si="126"/>
        <v>53.055</v>
      </c>
      <c r="X625" s="36">
        <f t="shared" si="127"/>
        <v>45.854999999999997</v>
      </c>
      <c r="Y625" s="36">
        <f t="shared" si="128"/>
        <v>49.454999999999998</v>
      </c>
      <c r="Z625" s="36">
        <f t="shared" si="129"/>
        <v>334.58125109773414</v>
      </c>
      <c r="AA625" s="36">
        <f t="shared" si="130"/>
        <v>47.875500000000002</v>
      </c>
      <c r="AB625" s="66">
        <f t="shared" si="131"/>
        <v>45</v>
      </c>
      <c r="AC625" s="28">
        <f t="shared" si="133"/>
        <v>861.43675109773415</v>
      </c>
      <c r="AF625" s="28">
        <f>Q625-'2020 Metered Customers'!Q625</f>
        <v>7</v>
      </c>
      <c r="AG625" s="28">
        <f>R625-'2020 Metered Customers'!R625</f>
        <v>7</v>
      </c>
      <c r="AH625" s="28">
        <f>S625-'2020 Metered Customers'!S625</f>
        <v>7</v>
      </c>
      <c r="AI625" s="28">
        <f>T625-'2020 Metered Customers'!T625</f>
        <v>7</v>
      </c>
      <c r="AJ625" s="28">
        <f>U625-'2020 Metered Customers'!U625</f>
        <v>13.577999999999996</v>
      </c>
      <c r="AK625" s="28">
        <f>V625-'2020 Metered Customers'!V625</f>
        <v>8.4029999999999987</v>
      </c>
      <c r="AL625" s="28">
        <f>W625-'2020 Metered Customers'!W625</f>
        <v>11.116999999999997</v>
      </c>
      <c r="AM625" s="28">
        <f>X625-'2020 Metered Customers'!X625</f>
        <v>7.4369999999999976</v>
      </c>
      <c r="AN625" s="28">
        <f>Y625-'2020 Metered Customers'!Y625</f>
        <v>9.277000000000001</v>
      </c>
      <c r="AO625" s="28">
        <f>Z625-'2020 Metered Customers'!Z625</f>
        <v>148.60929109773414</v>
      </c>
      <c r="AP625" s="28">
        <f>AA625-'2020 Metered Customers'!AA625</f>
        <v>8.4697000000000031</v>
      </c>
      <c r="AQ625" s="28">
        <f>AB625-'2020 Metered Customers'!AB625</f>
        <v>7</v>
      </c>
    </row>
    <row r="626" spans="1:43" ht="15.4" x14ac:dyDescent="0.45">
      <c r="A626" s="4">
        <v>1</v>
      </c>
      <c r="B626" s="85">
        <v>81461973</v>
      </c>
      <c r="C626" s="91">
        <v>0</v>
      </c>
      <c r="D626" s="50" t="s">
        <v>32</v>
      </c>
      <c r="E626" s="5" t="s">
        <v>32</v>
      </c>
      <c r="F626" s="5" t="s">
        <v>32</v>
      </c>
      <c r="G626" s="5" t="s">
        <v>32</v>
      </c>
      <c r="H626" s="5">
        <v>14180</v>
      </c>
      <c r="I626" s="5">
        <v>12470</v>
      </c>
      <c r="J626" s="5">
        <v>11240</v>
      </c>
      <c r="K626" s="5">
        <v>10280</v>
      </c>
      <c r="L626" s="52">
        <v>14005</v>
      </c>
      <c r="M626" s="5">
        <v>13442</v>
      </c>
      <c r="N626" s="5">
        <v>5317</v>
      </c>
      <c r="O626" s="7" t="s">
        <v>32</v>
      </c>
      <c r="Q626" s="65">
        <f t="shared" si="121"/>
        <v>45</v>
      </c>
      <c r="R626" s="36">
        <f t="shared" si="122"/>
        <v>45</v>
      </c>
      <c r="S626" s="36">
        <f t="shared" si="123"/>
        <v>45</v>
      </c>
      <c r="T626" s="36">
        <f t="shared" si="124"/>
        <v>45</v>
      </c>
      <c r="U626" s="36">
        <f t="shared" si="132"/>
        <v>108.81</v>
      </c>
      <c r="V626" s="36">
        <f t="shared" si="125"/>
        <v>129.19142659231338</v>
      </c>
      <c r="W626" s="36">
        <f t="shared" si="126"/>
        <v>119.03340052691237</v>
      </c>
      <c r="X626" s="36">
        <f t="shared" si="127"/>
        <v>111.10518506123356</v>
      </c>
      <c r="Y626" s="36">
        <f t="shared" si="128"/>
        <v>141.86831277962276</v>
      </c>
      <c r="Z626" s="36">
        <f t="shared" si="129"/>
        <v>137.21874475131318</v>
      </c>
      <c r="AA626" s="36">
        <f t="shared" si="130"/>
        <v>70.117962815229362</v>
      </c>
      <c r="AB626" s="66">
        <f t="shared" si="131"/>
        <v>45</v>
      </c>
      <c r="AC626" s="28">
        <f t="shared" si="133"/>
        <v>1042.3450325266244</v>
      </c>
      <c r="AF626" s="28">
        <f>Q626-'2020 Metered Customers'!Q626</f>
        <v>7</v>
      </c>
      <c r="AG626" s="28">
        <f>R626-'2020 Metered Customers'!R626</f>
        <v>7</v>
      </c>
      <c r="AH626" s="28">
        <f>S626-'2020 Metered Customers'!S626</f>
        <v>7</v>
      </c>
      <c r="AI626" s="28">
        <f>T626-'2020 Metered Customers'!T626</f>
        <v>7</v>
      </c>
      <c r="AJ626" s="28">
        <f>U626-'2020 Metered Customers'!U626</f>
        <v>39.614000000000004</v>
      </c>
      <c r="AK626" s="28">
        <f>V626-'2020 Metered Customers'!V626</f>
        <v>54.370426592313379</v>
      </c>
      <c r="AL626" s="28">
        <f>W626-'2020 Metered Customers'!W626</f>
        <v>49.501400526912377</v>
      </c>
      <c r="AM626" s="28">
        <f>X626-'2020 Metered Customers'!X626</f>
        <v>45.701185061233559</v>
      </c>
      <c r="AN626" s="28">
        <f>Y626-'2020 Metered Customers'!Y626</f>
        <v>60.446812779622761</v>
      </c>
      <c r="AO626" s="28">
        <f>Z626-'2020 Metered Customers'!Z626</f>
        <v>58.218144751313176</v>
      </c>
      <c r="AP626" s="28">
        <f>AA626-'2020 Metered Customers'!AA626</f>
        <v>20.42056281522936</v>
      </c>
      <c r="AQ626" s="28">
        <f>AB626-'2020 Metered Customers'!AB626</f>
        <v>7</v>
      </c>
    </row>
    <row r="627" spans="1:43" ht="15.4" x14ac:dyDescent="0.45">
      <c r="A627" s="4">
        <v>1</v>
      </c>
      <c r="B627" s="85">
        <v>81462033</v>
      </c>
      <c r="C627" s="91">
        <v>0</v>
      </c>
      <c r="D627" s="50" t="s">
        <v>32</v>
      </c>
      <c r="E627" s="5" t="s">
        <v>32</v>
      </c>
      <c r="F627" s="5" t="s">
        <v>32</v>
      </c>
      <c r="G627" s="5" t="s">
        <v>32</v>
      </c>
      <c r="H627" s="5">
        <v>11510</v>
      </c>
      <c r="I627" s="5">
        <v>12050</v>
      </c>
      <c r="J627" s="5">
        <v>23250</v>
      </c>
      <c r="K627" s="5">
        <v>25440</v>
      </c>
      <c r="L627" s="52">
        <v>25750</v>
      </c>
      <c r="M627" s="5">
        <v>19860</v>
      </c>
      <c r="N627" s="5">
        <v>1330</v>
      </c>
      <c r="O627" s="7" t="s">
        <v>32</v>
      </c>
      <c r="Q627" s="65">
        <f t="shared" si="121"/>
        <v>45</v>
      </c>
      <c r="R627" s="36">
        <f t="shared" si="122"/>
        <v>45</v>
      </c>
      <c r="S627" s="36">
        <f t="shared" si="123"/>
        <v>45</v>
      </c>
      <c r="T627" s="36">
        <f t="shared" si="124"/>
        <v>45</v>
      </c>
      <c r="U627" s="36">
        <f t="shared" si="132"/>
        <v>96.795000000000002</v>
      </c>
      <c r="V627" s="36">
        <f t="shared" si="125"/>
        <v>125.72283232607889</v>
      </c>
      <c r="W627" s="36">
        <f t="shared" si="126"/>
        <v>227.36125109773411</v>
      </c>
      <c r="X627" s="36">
        <f t="shared" si="127"/>
        <v>249.26125109773412</v>
      </c>
      <c r="Y627" s="36">
        <f t="shared" si="128"/>
        <v>252.36125109773411</v>
      </c>
      <c r="Z627" s="36">
        <f t="shared" si="129"/>
        <v>193.46125109773411</v>
      </c>
      <c r="AA627" s="36">
        <f t="shared" si="130"/>
        <v>50.984999999999999</v>
      </c>
      <c r="AB627" s="66">
        <f t="shared" si="131"/>
        <v>45</v>
      </c>
      <c r="AC627" s="28">
        <f t="shared" si="133"/>
        <v>1420.9478367170152</v>
      </c>
      <c r="AF627" s="28">
        <f>Q627-'2020 Metered Customers'!Q627</f>
        <v>7</v>
      </c>
      <c r="AG627" s="28">
        <f>R627-'2020 Metered Customers'!R627</f>
        <v>7</v>
      </c>
      <c r="AH627" s="28">
        <f>S627-'2020 Metered Customers'!S627</f>
        <v>7</v>
      </c>
      <c r="AI627" s="28">
        <f>T627-'2020 Metered Customers'!T627</f>
        <v>7</v>
      </c>
      <c r="AJ627" s="28">
        <f>U627-'2020 Metered Customers'!U627</f>
        <v>33.472999999999999</v>
      </c>
      <c r="AK627" s="28">
        <f>V627-'2020 Metered Customers'!V627</f>
        <v>52.707832326078886</v>
      </c>
      <c r="AL627" s="28">
        <f>W627-'2020 Metered Customers'!W627</f>
        <v>106.1862510977341</v>
      </c>
      <c r="AM627" s="28">
        <f>X627-'2020 Metered Customers'!X627</f>
        <v>118.6692510977341</v>
      </c>
      <c r="AN627" s="28">
        <f>Y627-'2020 Metered Customers'!Y627</f>
        <v>120.4362510977341</v>
      </c>
      <c r="AO627" s="28">
        <f>Z627-'2020 Metered Customers'!Z627</f>
        <v>86.863251097734107</v>
      </c>
      <c r="AP627" s="28">
        <f>AA627-'2020 Metered Customers'!AA627</f>
        <v>10.058999999999997</v>
      </c>
      <c r="AQ627" s="28">
        <f>AB627-'2020 Metered Customers'!AB627</f>
        <v>7</v>
      </c>
    </row>
    <row r="628" spans="1:43" ht="15.4" x14ac:dyDescent="0.45">
      <c r="A628" s="4">
        <v>1</v>
      </c>
      <c r="B628" s="85">
        <v>81619972</v>
      </c>
      <c r="C628" s="91">
        <v>0</v>
      </c>
      <c r="D628" s="50" t="s">
        <v>32</v>
      </c>
      <c r="E628" s="5" t="s">
        <v>32</v>
      </c>
      <c r="F628" s="5" t="s">
        <v>32</v>
      </c>
      <c r="G628" s="5" t="s">
        <v>32</v>
      </c>
      <c r="H628" s="5">
        <v>4270</v>
      </c>
      <c r="I628" s="5" t="s">
        <v>32</v>
      </c>
      <c r="J628" s="5">
        <v>1590</v>
      </c>
      <c r="K628" s="5">
        <v>2530</v>
      </c>
      <c r="L628" s="52">
        <v>3680</v>
      </c>
      <c r="M628" s="5">
        <v>1650</v>
      </c>
      <c r="N628" s="5">
        <v>686</v>
      </c>
      <c r="O628" s="7" t="s">
        <v>32</v>
      </c>
      <c r="Q628" s="65">
        <f t="shared" si="121"/>
        <v>45</v>
      </c>
      <c r="R628" s="36">
        <f t="shared" si="122"/>
        <v>45</v>
      </c>
      <c r="S628" s="36">
        <f t="shared" si="123"/>
        <v>45</v>
      </c>
      <c r="T628" s="36">
        <f t="shared" si="124"/>
        <v>45</v>
      </c>
      <c r="U628" s="36">
        <f t="shared" si="132"/>
        <v>64.215000000000003</v>
      </c>
      <c r="V628" s="36">
        <f t="shared" si="125"/>
        <v>45</v>
      </c>
      <c r="W628" s="36">
        <f t="shared" si="126"/>
        <v>52.155000000000001</v>
      </c>
      <c r="X628" s="36">
        <f t="shared" si="127"/>
        <v>56.384999999999998</v>
      </c>
      <c r="Y628" s="36">
        <f t="shared" si="128"/>
        <v>61.56</v>
      </c>
      <c r="Z628" s="36">
        <f t="shared" si="129"/>
        <v>52.424999999999997</v>
      </c>
      <c r="AA628" s="36">
        <f t="shared" si="130"/>
        <v>48.087000000000003</v>
      </c>
      <c r="AB628" s="66">
        <f t="shared" si="131"/>
        <v>45</v>
      </c>
      <c r="AC628" s="28">
        <f t="shared" si="133"/>
        <v>604.827</v>
      </c>
      <c r="AF628" s="28">
        <f>Q628-'2020 Metered Customers'!Q628</f>
        <v>7</v>
      </c>
      <c r="AG628" s="28">
        <f>R628-'2020 Metered Customers'!R628</f>
        <v>7</v>
      </c>
      <c r="AH628" s="28">
        <f>S628-'2020 Metered Customers'!S628</f>
        <v>7</v>
      </c>
      <c r="AI628" s="28">
        <f>T628-'2020 Metered Customers'!T628</f>
        <v>7</v>
      </c>
      <c r="AJ628" s="28">
        <f>U628-'2020 Metered Customers'!U628</f>
        <v>16.821000000000005</v>
      </c>
      <c r="AK628" s="28">
        <f>V628-'2020 Metered Customers'!V628</f>
        <v>7</v>
      </c>
      <c r="AL628" s="28">
        <f>W628-'2020 Metered Customers'!W628</f>
        <v>10.657000000000004</v>
      </c>
      <c r="AM628" s="28">
        <f>X628-'2020 Metered Customers'!X628</f>
        <v>12.818999999999996</v>
      </c>
      <c r="AN628" s="28">
        <f>Y628-'2020 Metered Customers'!Y628</f>
        <v>15.463999999999999</v>
      </c>
      <c r="AO628" s="28">
        <f>Z628-'2020 Metered Customers'!Z628</f>
        <v>10.794999999999995</v>
      </c>
      <c r="AP628" s="28">
        <f>AA628-'2020 Metered Customers'!AA628</f>
        <v>8.5778000000000034</v>
      </c>
      <c r="AQ628" s="28">
        <f>AB628-'2020 Metered Customers'!AB628</f>
        <v>7</v>
      </c>
    </row>
    <row r="629" spans="1:43" ht="15.4" x14ac:dyDescent="0.45">
      <c r="A629" s="4">
        <v>1</v>
      </c>
      <c r="B629" s="85">
        <v>81619973</v>
      </c>
      <c r="C629" s="91">
        <v>0</v>
      </c>
      <c r="D629" s="50" t="s">
        <v>32</v>
      </c>
      <c r="E629" s="5" t="s">
        <v>32</v>
      </c>
      <c r="F629" s="5" t="s">
        <v>32</v>
      </c>
      <c r="G629" s="5" t="s">
        <v>32</v>
      </c>
      <c r="H629" s="5">
        <v>4110</v>
      </c>
      <c r="I629" s="5">
        <v>460</v>
      </c>
      <c r="J629" s="5">
        <v>1150</v>
      </c>
      <c r="K629" s="5">
        <v>930</v>
      </c>
      <c r="L629" s="52">
        <v>290</v>
      </c>
      <c r="M629" s="5">
        <v>1060</v>
      </c>
      <c r="N629" s="5">
        <v>515</v>
      </c>
      <c r="O629" s="7" t="s">
        <v>32</v>
      </c>
      <c r="Q629" s="65">
        <f t="shared" si="121"/>
        <v>45</v>
      </c>
      <c r="R629" s="36">
        <f t="shared" si="122"/>
        <v>45</v>
      </c>
      <c r="S629" s="36">
        <f t="shared" si="123"/>
        <v>45</v>
      </c>
      <c r="T629" s="36">
        <f t="shared" si="124"/>
        <v>45</v>
      </c>
      <c r="U629" s="36">
        <f t="shared" si="132"/>
        <v>63.495000000000005</v>
      </c>
      <c r="V629" s="36">
        <f t="shared" si="125"/>
        <v>47.07</v>
      </c>
      <c r="W629" s="36">
        <f t="shared" si="126"/>
        <v>50.174999999999997</v>
      </c>
      <c r="X629" s="36">
        <f t="shared" si="127"/>
        <v>49.185000000000002</v>
      </c>
      <c r="Y629" s="36">
        <f t="shared" si="128"/>
        <v>46.305</v>
      </c>
      <c r="Z629" s="36">
        <f t="shared" si="129"/>
        <v>49.77</v>
      </c>
      <c r="AA629" s="36">
        <f t="shared" si="130"/>
        <v>47.317500000000003</v>
      </c>
      <c r="AB629" s="66">
        <f t="shared" si="131"/>
        <v>45</v>
      </c>
      <c r="AC629" s="28">
        <f t="shared" si="133"/>
        <v>578.3175</v>
      </c>
      <c r="AF629" s="28">
        <f>Q629-'2020 Metered Customers'!Q629</f>
        <v>7</v>
      </c>
      <c r="AG629" s="28">
        <f>R629-'2020 Metered Customers'!R629</f>
        <v>7</v>
      </c>
      <c r="AH629" s="28">
        <f>S629-'2020 Metered Customers'!S629</f>
        <v>7</v>
      </c>
      <c r="AI629" s="28">
        <f>T629-'2020 Metered Customers'!T629</f>
        <v>7</v>
      </c>
      <c r="AJ629" s="28">
        <f>U629-'2020 Metered Customers'!U629</f>
        <v>16.453000000000003</v>
      </c>
      <c r="AK629" s="28">
        <f>V629-'2020 Metered Customers'!V629</f>
        <v>8.0579999999999998</v>
      </c>
      <c r="AL629" s="28">
        <f>W629-'2020 Metered Customers'!W629</f>
        <v>9.644999999999996</v>
      </c>
      <c r="AM629" s="28">
        <f>X629-'2020 Metered Customers'!X629</f>
        <v>9.1390000000000029</v>
      </c>
      <c r="AN629" s="28">
        <f>Y629-'2020 Metered Customers'!Y629</f>
        <v>7.6670000000000016</v>
      </c>
      <c r="AO629" s="28">
        <f>Z629-'2020 Metered Customers'!Z629</f>
        <v>9.4380000000000024</v>
      </c>
      <c r="AP629" s="28">
        <f>AA629-'2020 Metered Customers'!AA629</f>
        <v>8.1844999999999999</v>
      </c>
      <c r="AQ629" s="28">
        <f>AB629-'2020 Metered Customers'!AB629</f>
        <v>7</v>
      </c>
    </row>
    <row r="630" spans="1:43" ht="15.4" x14ac:dyDescent="0.45">
      <c r="A630" s="4">
        <v>1</v>
      </c>
      <c r="B630" s="85">
        <v>81619975</v>
      </c>
      <c r="C630" s="91">
        <v>0</v>
      </c>
      <c r="D630" s="50" t="s">
        <v>32</v>
      </c>
      <c r="E630" s="5" t="s">
        <v>32</v>
      </c>
      <c r="F630" s="5" t="s">
        <v>32</v>
      </c>
      <c r="G630" s="5" t="s">
        <v>32</v>
      </c>
      <c r="H630" s="5">
        <v>12020</v>
      </c>
      <c r="I630" s="5">
        <v>11320</v>
      </c>
      <c r="J630" s="5">
        <v>15370</v>
      </c>
      <c r="K630" s="5">
        <v>8740</v>
      </c>
      <c r="L630" s="52">
        <v>13920</v>
      </c>
      <c r="M630" s="5">
        <v>8854</v>
      </c>
      <c r="N630" s="5">
        <v>6338</v>
      </c>
      <c r="O630" s="7" t="s">
        <v>32</v>
      </c>
      <c r="Q630" s="65">
        <f t="shared" si="121"/>
        <v>45</v>
      </c>
      <c r="R630" s="36">
        <f t="shared" si="122"/>
        <v>45</v>
      </c>
      <c r="S630" s="36">
        <f t="shared" si="123"/>
        <v>45</v>
      </c>
      <c r="T630" s="36">
        <f t="shared" si="124"/>
        <v>45</v>
      </c>
      <c r="U630" s="36">
        <f t="shared" si="132"/>
        <v>99.09</v>
      </c>
      <c r="V630" s="36">
        <f t="shared" si="125"/>
        <v>119.69408514905228</v>
      </c>
      <c r="W630" s="36">
        <f t="shared" si="126"/>
        <v>153.14124414488481</v>
      </c>
      <c r="X630" s="36">
        <f t="shared" si="127"/>
        <v>98.38700608504044</v>
      </c>
      <c r="Y630" s="36">
        <f t="shared" si="128"/>
        <v>141.16633536859911</v>
      </c>
      <c r="Z630" s="36">
        <f t="shared" si="129"/>
        <v>99.328481671589799</v>
      </c>
      <c r="AA630" s="36">
        <f t="shared" si="130"/>
        <v>78.549950305289869</v>
      </c>
      <c r="AB630" s="66">
        <f t="shared" si="131"/>
        <v>45</v>
      </c>
      <c r="AC630" s="28">
        <f t="shared" si="133"/>
        <v>1014.3571027244562</v>
      </c>
      <c r="AF630" s="28">
        <f>Q630-'2020 Metered Customers'!Q630</f>
        <v>7</v>
      </c>
      <c r="AG630" s="28">
        <f>R630-'2020 Metered Customers'!R630</f>
        <v>7</v>
      </c>
      <c r="AH630" s="28">
        <f>S630-'2020 Metered Customers'!S630</f>
        <v>7</v>
      </c>
      <c r="AI630" s="28">
        <f>T630-'2020 Metered Customers'!T630</f>
        <v>7</v>
      </c>
      <c r="AJ630" s="28">
        <f>U630-'2020 Metered Customers'!U630</f>
        <v>34.646000000000001</v>
      </c>
      <c r="AK630" s="28">
        <f>V630-'2020 Metered Customers'!V630</f>
        <v>49.81808514905228</v>
      </c>
      <c r="AL630" s="28">
        <f>W630-'2020 Metered Customers'!W630</f>
        <v>65.850244144884812</v>
      </c>
      <c r="AM630" s="28">
        <f>X630-'2020 Metered Customers'!X630</f>
        <v>39.605006085040436</v>
      </c>
      <c r="AN630" s="28">
        <f>Y630-'2020 Metered Customers'!Y630</f>
        <v>60.11033536859911</v>
      </c>
      <c r="AO630" s="28">
        <f>Z630-'2020 Metered Customers'!Z630</f>
        <v>40.056281671589801</v>
      </c>
      <c r="AP630" s="28">
        <f>AA630-'2020 Metered Customers'!AA630</f>
        <v>26.606350305289865</v>
      </c>
      <c r="AQ630" s="28">
        <f>AB630-'2020 Metered Customers'!AB630</f>
        <v>7</v>
      </c>
    </row>
    <row r="631" spans="1:43" ht="15.4" x14ac:dyDescent="0.45">
      <c r="A631" s="4">
        <v>1</v>
      </c>
      <c r="B631" s="85">
        <v>81619977</v>
      </c>
      <c r="C631" s="91">
        <v>0</v>
      </c>
      <c r="D631" s="50" t="s">
        <v>32</v>
      </c>
      <c r="E631" s="5" t="s">
        <v>32</v>
      </c>
      <c r="F631" s="5" t="s">
        <v>32</v>
      </c>
      <c r="G631" s="5" t="s">
        <v>32</v>
      </c>
      <c r="H631" s="5">
        <v>9430</v>
      </c>
      <c r="I631" s="5">
        <v>1980</v>
      </c>
      <c r="J631" s="5">
        <v>1530</v>
      </c>
      <c r="K631" s="5">
        <v>5630</v>
      </c>
      <c r="L631" s="52">
        <v>38065</v>
      </c>
      <c r="M631" s="5">
        <v>27965</v>
      </c>
      <c r="N631" s="5">
        <v>1137</v>
      </c>
      <c r="O631" s="7" t="s">
        <v>32</v>
      </c>
      <c r="Q631" s="65">
        <f t="shared" si="121"/>
        <v>45</v>
      </c>
      <c r="R631" s="36">
        <f t="shared" si="122"/>
        <v>45</v>
      </c>
      <c r="S631" s="36">
        <f t="shared" si="123"/>
        <v>45</v>
      </c>
      <c r="T631" s="36">
        <f t="shared" si="124"/>
        <v>45</v>
      </c>
      <c r="U631" s="36">
        <f t="shared" si="132"/>
        <v>87.435000000000002</v>
      </c>
      <c r="V631" s="36">
        <f t="shared" si="125"/>
        <v>53.91</v>
      </c>
      <c r="W631" s="36">
        <f t="shared" si="126"/>
        <v>51.884999999999998</v>
      </c>
      <c r="X631" s="36">
        <f t="shared" si="127"/>
        <v>72.702891399351728</v>
      </c>
      <c r="Y631" s="36">
        <f t="shared" si="128"/>
        <v>375.51125109773409</v>
      </c>
      <c r="Z631" s="36">
        <f t="shared" si="129"/>
        <v>274.51125109773409</v>
      </c>
      <c r="AA631" s="36">
        <f t="shared" si="130"/>
        <v>50.116500000000002</v>
      </c>
      <c r="AB631" s="66">
        <f t="shared" si="131"/>
        <v>45</v>
      </c>
      <c r="AC631" s="28">
        <f t="shared" si="133"/>
        <v>1191.07189359482</v>
      </c>
      <c r="AF631" s="28">
        <f>Q631-'2020 Metered Customers'!Q631</f>
        <v>7</v>
      </c>
      <c r="AG631" s="28">
        <f>R631-'2020 Metered Customers'!R631</f>
        <v>7</v>
      </c>
      <c r="AH631" s="28">
        <f>S631-'2020 Metered Customers'!S631</f>
        <v>7</v>
      </c>
      <c r="AI631" s="28">
        <f>T631-'2020 Metered Customers'!T631</f>
        <v>7</v>
      </c>
      <c r="AJ631" s="28">
        <f>U631-'2020 Metered Customers'!U631</f>
        <v>28.689</v>
      </c>
      <c r="AK631" s="28">
        <f>V631-'2020 Metered Customers'!V631</f>
        <v>11.553999999999995</v>
      </c>
      <c r="AL631" s="28">
        <f>W631-'2020 Metered Customers'!W631</f>
        <v>10.518999999999998</v>
      </c>
      <c r="AM631" s="28">
        <f>X631-'2020 Metered Customers'!X631</f>
        <v>22.316891399351725</v>
      </c>
      <c r="AN631" s="28">
        <f>Y631-'2020 Metered Customers'!Y631</f>
        <v>159.1283010977341</v>
      </c>
      <c r="AO631" s="28">
        <f>Z631-'2020 Metered Customers'!Z631</f>
        <v>133.06175109773409</v>
      </c>
      <c r="AP631" s="28">
        <f>AA631-'2020 Metered Customers'!AA631</f>
        <v>9.6150999999999982</v>
      </c>
      <c r="AQ631" s="28">
        <f>AB631-'2020 Metered Customers'!AB631</f>
        <v>7</v>
      </c>
    </row>
    <row r="632" spans="1:43" ht="15.4" x14ac:dyDescent="0.45">
      <c r="A632" s="4">
        <v>1</v>
      </c>
      <c r="B632" s="85">
        <v>81619985</v>
      </c>
      <c r="C632" s="91">
        <v>0</v>
      </c>
      <c r="D632" s="50" t="s">
        <v>32</v>
      </c>
      <c r="E632" s="5" t="s">
        <v>32</v>
      </c>
      <c r="F632" s="5" t="s">
        <v>32</v>
      </c>
      <c r="G632" s="5" t="s">
        <v>32</v>
      </c>
      <c r="H632" s="5">
        <v>6760</v>
      </c>
      <c r="I632" s="5">
        <v>640</v>
      </c>
      <c r="J632" s="5">
        <v>3170</v>
      </c>
      <c r="K632" s="5">
        <v>2160</v>
      </c>
      <c r="L632" s="52">
        <v>2910</v>
      </c>
      <c r="M632" s="5">
        <v>2220</v>
      </c>
      <c r="N632" s="5">
        <v>2632</v>
      </c>
      <c r="O632" s="7" t="s">
        <v>32</v>
      </c>
      <c r="Q632" s="65">
        <f t="shared" si="121"/>
        <v>45</v>
      </c>
      <c r="R632" s="36">
        <f t="shared" si="122"/>
        <v>45</v>
      </c>
      <c r="S632" s="36">
        <f t="shared" si="123"/>
        <v>45</v>
      </c>
      <c r="T632" s="36">
        <f t="shared" si="124"/>
        <v>45</v>
      </c>
      <c r="U632" s="36">
        <f t="shared" si="132"/>
        <v>75.42</v>
      </c>
      <c r="V632" s="36">
        <f t="shared" si="125"/>
        <v>47.88</v>
      </c>
      <c r="W632" s="36">
        <f t="shared" si="126"/>
        <v>59.265000000000001</v>
      </c>
      <c r="X632" s="36">
        <f t="shared" si="127"/>
        <v>54.72</v>
      </c>
      <c r="Y632" s="36">
        <f t="shared" si="128"/>
        <v>58.094999999999999</v>
      </c>
      <c r="Z632" s="36">
        <f t="shared" si="129"/>
        <v>54.99</v>
      </c>
      <c r="AA632" s="36">
        <f t="shared" si="130"/>
        <v>56.844000000000001</v>
      </c>
      <c r="AB632" s="66">
        <f t="shared" si="131"/>
        <v>45</v>
      </c>
      <c r="AC632" s="28">
        <f t="shared" si="133"/>
        <v>632.21400000000006</v>
      </c>
      <c r="AF632" s="28">
        <f>Q632-'2020 Metered Customers'!Q632</f>
        <v>7</v>
      </c>
      <c r="AG632" s="28">
        <f>R632-'2020 Metered Customers'!R632</f>
        <v>7</v>
      </c>
      <c r="AH632" s="28">
        <f>S632-'2020 Metered Customers'!S632</f>
        <v>7</v>
      </c>
      <c r="AI632" s="28">
        <f>T632-'2020 Metered Customers'!T632</f>
        <v>7</v>
      </c>
      <c r="AJ632" s="28">
        <f>U632-'2020 Metered Customers'!U632</f>
        <v>22.548000000000002</v>
      </c>
      <c r="AK632" s="28">
        <f>V632-'2020 Metered Customers'!V632</f>
        <v>8.4720000000000013</v>
      </c>
      <c r="AL632" s="28">
        <f>W632-'2020 Metered Customers'!W632</f>
        <v>14.290999999999997</v>
      </c>
      <c r="AM632" s="28">
        <f>X632-'2020 Metered Customers'!X632</f>
        <v>11.967999999999996</v>
      </c>
      <c r="AN632" s="28">
        <f>Y632-'2020 Metered Customers'!Y632</f>
        <v>13.692999999999998</v>
      </c>
      <c r="AO632" s="28">
        <f>Z632-'2020 Metered Customers'!Z632</f>
        <v>12.106000000000002</v>
      </c>
      <c r="AP632" s="28">
        <f>AA632-'2020 Metered Customers'!AA632</f>
        <v>13.053600000000003</v>
      </c>
      <c r="AQ632" s="28">
        <f>AB632-'2020 Metered Customers'!AB632</f>
        <v>7</v>
      </c>
    </row>
    <row r="633" spans="1:43" ht="15.4" x14ac:dyDescent="0.45">
      <c r="A633" s="4">
        <v>1</v>
      </c>
      <c r="B633" s="85">
        <v>81619986</v>
      </c>
      <c r="C633" s="91">
        <v>0</v>
      </c>
      <c r="D633" s="50" t="s">
        <v>32</v>
      </c>
      <c r="E633" s="5" t="s">
        <v>32</v>
      </c>
      <c r="F633" s="5" t="s">
        <v>32</v>
      </c>
      <c r="G633" s="5" t="s">
        <v>32</v>
      </c>
      <c r="H633" s="5">
        <v>17320</v>
      </c>
      <c r="I633" s="5">
        <v>4990</v>
      </c>
      <c r="J633" s="5" t="s">
        <v>32</v>
      </c>
      <c r="K633" s="5">
        <v>6790</v>
      </c>
      <c r="L633" s="52">
        <v>2350</v>
      </c>
      <c r="M633" s="5">
        <v>16650</v>
      </c>
      <c r="N633" s="5">
        <v>17942</v>
      </c>
      <c r="O633" s="7" t="s">
        <v>32</v>
      </c>
      <c r="Q633" s="65">
        <f t="shared" si="121"/>
        <v>45</v>
      </c>
      <c r="R633" s="36">
        <f t="shared" si="122"/>
        <v>45</v>
      </c>
      <c r="S633" s="36">
        <f t="shared" si="123"/>
        <v>45</v>
      </c>
      <c r="T633" s="36">
        <f t="shared" si="124"/>
        <v>45</v>
      </c>
      <c r="U633" s="36">
        <f t="shared" si="132"/>
        <v>122.94</v>
      </c>
      <c r="V633" s="36">
        <f t="shared" si="125"/>
        <v>67.454999999999998</v>
      </c>
      <c r="W633" s="36">
        <f t="shared" si="126"/>
        <v>45</v>
      </c>
      <c r="X633" s="36">
        <f t="shared" si="127"/>
        <v>82.282818420380309</v>
      </c>
      <c r="Y633" s="36">
        <f t="shared" si="128"/>
        <v>55.575000000000003</v>
      </c>
      <c r="Z633" s="36">
        <f t="shared" si="129"/>
        <v>163.71219809912327</v>
      </c>
      <c r="AA633" s="36">
        <f t="shared" si="130"/>
        <v>174.38225474668269</v>
      </c>
      <c r="AB633" s="66">
        <f t="shared" si="131"/>
        <v>45</v>
      </c>
      <c r="AC633" s="28">
        <f t="shared" si="133"/>
        <v>936.34727126618623</v>
      </c>
      <c r="AF633" s="28">
        <f>Q633-'2020 Metered Customers'!Q633</f>
        <v>7</v>
      </c>
      <c r="AG633" s="28">
        <f>R633-'2020 Metered Customers'!R633</f>
        <v>7</v>
      </c>
      <c r="AH633" s="28">
        <f>S633-'2020 Metered Customers'!S633</f>
        <v>7</v>
      </c>
      <c r="AI633" s="28">
        <f>T633-'2020 Metered Customers'!T633</f>
        <v>7</v>
      </c>
      <c r="AJ633" s="28">
        <f>U633-'2020 Metered Customers'!U633</f>
        <v>46.835999999999984</v>
      </c>
      <c r="AK633" s="28">
        <f>V633-'2020 Metered Customers'!V633</f>
        <v>18.476999999999997</v>
      </c>
      <c r="AL633" s="28">
        <f>W633-'2020 Metered Customers'!W633</f>
        <v>7</v>
      </c>
      <c r="AM633" s="28">
        <f>X633-'2020 Metered Customers'!X633</f>
        <v>29.344818420380307</v>
      </c>
      <c r="AN633" s="28">
        <f>Y633-'2020 Metered Customers'!Y633</f>
        <v>12.405000000000001</v>
      </c>
      <c r="AO633" s="28">
        <f>Z633-'2020 Metered Customers'!Z633</f>
        <v>70.917198099123269</v>
      </c>
      <c r="AP633" s="28">
        <f>AA633-'2020 Metered Customers'!AA633</f>
        <v>76.03165474668269</v>
      </c>
      <c r="AQ633" s="28">
        <f>AB633-'2020 Metered Customers'!AB633</f>
        <v>7</v>
      </c>
    </row>
    <row r="634" spans="1:43" ht="15.4" x14ac:dyDescent="0.45">
      <c r="A634" s="4">
        <v>1</v>
      </c>
      <c r="B634" s="85">
        <v>81766985</v>
      </c>
      <c r="C634" s="91">
        <v>0</v>
      </c>
      <c r="D634" s="50" t="s">
        <v>32</v>
      </c>
      <c r="E634" s="5" t="s">
        <v>32</v>
      </c>
      <c r="F634" s="5" t="s">
        <v>32</v>
      </c>
      <c r="G634" s="5" t="s">
        <v>32</v>
      </c>
      <c r="H634" s="5">
        <v>6640</v>
      </c>
      <c r="I634" s="5">
        <v>720</v>
      </c>
      <c r="J634" s="5">
        <v>1340</v>
      </c>
      <c r="K634" s="5">
        <v>560</v>
      </c>
      <c r="L634" s="52">
        <v>840</v>
      </c>
      <c r="M634" s="5">
        <v>440</v>
      </c>
      <c r="N634" s="5">
        <v>489</v>
      </c>
      <c r="O634" s="7" t="s">
        <v>32</v>
      </c>
      <c r="Q634" s="65">
        <f t="shared" si="121"/>
        <v>45</v>
      </c>
      <c r="R634" s="36">
        <f t="shared" si="122"/>
        <v>45</v>
      </c>
      <c r="S634" s="36">
        <f t="shared" si="123"/>
        <v>45</v>
      </c>
      <c r="T634" s="36">
        <f t="shared" si="124"/>
        <v>45</v>
      </c>
      <c r="U634" s="36">
        <f t="shared" si="132"/>
        <v>74.88</v>
      </c>
      <c r="V634" s="36">
        <f t="shared" si="125"/>
        <v>48.24</v>
      </c>
      <c r="W634" s="36">
        <f t="shared" si="126"/>
        <v>51.03</v>
      </c>
      <c r="X634" s="36">
        <f t="shared" si="127"/>
        <v>47.52</v>
      </c>
      <c r="Y634" s="36">
        <f t="shared" si="128"/>
        <v>48.78</v>
      </c>
      <c r="Z634" s="36">
        <f t="shared" si="129"/>
        <v>46.98</v>
      </c>
      <c r="AA634" s="36">
        <f t="shared" si="130"/>
        <v>47.200499999999998</v>
      </c>
      <c r="AB634" s="66">
        <f t="shared" si="131"/>
        <v>45</v>
      </c>
      <c r="AC634" s="28">
        <f t="shared" si="133"/>
        <v>589.63049999999998</v>
      </c>
      <c r="AF634" s="28">
        <f>Q634-'2020 Metered Customers'!Q634</f>
        <v>7</v>
      </c>
      <c r="AG634" s="28">
        <f>R634-'2020 Metered Customers'!R634</f>
        <v>7</v>
      </c>
      <c r="AH634" s="28">
        <f>S634-'2020 Metered Customers'!S634</f>
        <v>7</v>
      </c>
      <c r="AI634" s="28">
        <f>T634-'2020 Metered Customers'!T634</f>
        <v>7</v>
      </c>
      <c r="AJ634" s="28">
        <f>U634-'2020 Metered Customers'!U634</f>
        <v>22.271999999999991</v>
      </c>
      <c r="AK634" s="28">
        <f>V634-'2020 Metered Customers'!V634</f>
        <v>8.6559999999999988</v>
      </c>
      <c r="AL634" s="28">
        <f>W634-'2020 Metered Customers'!W634</f>
        <v>10.082000000000001</v>
      </c>
      <c r="AM634" s="28">
        <f>X634-'2020 Metered Customers'!X634</f>
        <v>8.2880000000000038</v>
      </c>
      <c r="AN634" s="28">
        <f>Y634-'2020 Metered Customers'!Y634</f>
        <v>8.9320000000000022</v>
      </c>
      <c r="AO634" s="28">
        <f>Z634-'2020 Metered Customers'!Z634</f>
        <v>8.0119999999999933</v>
      </c>
      <c r="AP634" s="28">
        <f>AA634-'2020 Metered Customers'!AA634</f>
        <v>8.1246999999999971</v>
      </c>
      <c r="AQ634" s="28">
        <f>AB634-'2020 Metered Customers'!AB634</f>
        <v>7</v>
      </c>
    </row>
    <row r="635" spans="1:43" ht="15.4" x14ac:dyDescent="0.45">
      <c r="A635" s="4">
        <v>1</v>
      </c>
      <c r="B635" s="85">
        <v>81766986</v>
      </c>
      <c r="C635" s="91">
        <v>0</v>
      </c>
      <c r="D635" s="50" t="s">
        <v>32</v>
      </c>
      <c r="E635" s="5" t="s">
        <v>32</v>
      </c>
      <c r="F635" s="5" t="s">
        <v>32</v>
      </c>
      <c r="G635" s="5" t="s">
        <v>32</v>
      </c>
      <c r="H635" s="5">
        <v>5510</v>
      </c>
      <c r="I635" s="5">
        <v>2340</v>
      </c>
      <c r="J635" s="5">
        <v>1000</v>
      </c>
      <c r="K635" s="5">
        <v>1590</v>
      </c>
      <c r="L635" s="52">
        <v>3130</v>
      </c>
      <c r="M635" s="5">
        <v>5213</v>
      </c>
      <c r="N635" s="5">
        <v>658</v>
      </c>
      <c r="O635" s="7" t="s">
        <v>32</v>
      </c>
      <c r="Q635" s="65">
        <f t="shared" si="121"/>
        <v>45</v>
      </c>
      <c r="R635" s="36">
        <f t="shared" si="122"/>
        <v>45</v>
      </c>
      <c r="S635" s="36">
        <f t="shared" si="123"/>
        <v>45</v>
      </c>
      <c r="T635" s="36">
        <f t="shared" si="124"/>
        <v>45</v>
      </c>
      <c r="U635" s="36">
        <f t="shared" si="132"/>
        <v>69.795000000000002</v>
      </c>
      <c r="V635" s="36">
        <f t="shared" si="125"/>
        <v>55.53</v>
      </c>
      <c r="W635" s="36">
        <f t="shared" si="126"/>
        <v>49.5</v>
      </c>
      <c r="X635" s="36">
        <f t="shared" si="127"/>
        <v>52.155000000000001</v>
      </c>
      <c r="Y635" s="36">
        <f t="shared" si="128"/>
        <v>59.085000000000001</v>
      </c>
      <c r="Z635" s="36">
        <f t="shared" si="129"/>
        <v>69.259072806447492</v>
      </c>
      <c r="AA635" s="36">
        <f t="shared" si="130"/>
        <v>47.960999999999999</v>
      </c>
      <c r="AB635" s="66">
        <f t="shared" si="131"/>
        <v>45</v>
      </c>
      <c r="AC635" s="28">
        <f t="shared" si="133"/>
        <v>628.28507280644749</v>
      </c>
      <c r="AF635" s="28">
        <f>Q635-'2020 Metered Customers'!Q635</f>
        <v>7</v>
      </c>
      <c r="AG635" s="28">
        <f>R635-'2020 Metered Customers'!R635</f>
        <v>7</v>
      </c>
      <c r="AH635" s="28">
        <f>S635-'2020 Metered Customers'!S635</f>
        <v>7</v>
      </c>
      <c r="AI635" s="28">
        <f>T635-'2020 Metered Customers'!T635</f>
        <v>7</v>
      </c>
      <c r="AJ635" s="28">
        <f>U635-'2020 Metered Customers'!U635</f>
        <v>19.673000000000002</v>
      </c>
      <c r="AK635" s="28">
        <f>V635-'2020 Metered Customers'!V635</f>
        <v>12.382000000000005</v>
      </c>
      <c r="AL635" s="28">
        <f>W635-'2020 Metered Customers'!W635</f>
        <v>9.2999999999999972</v>
      </c>
      <c r="AM635" s="28">
        <f>X635-'2020 Metered Customers'!X635</f>
        <v>10.657000000000004</v>
      </c>
      <c r="AN635" s="28">
        <f>Y635-'2020 Metered Customers'!Y635</f>
        <v>14.198999999999998</v>
      </c>
      <c r="AO635" s="28">
        <f>Z635-'2020 Metered Customers'!Z635</f>
        <v>19.79047280644749</v>
      </c>
      <c r="AP635" s="28">
        <f>AA635-'2020 Metered Customers'!AA635</f>
        <v>8.5133999999999972</v>
      </c>
      <c r="AQ635" s="28">
        <f>AB635-'2020 Metered Customers'!AB635</f>
        <v>7</v>
      </c>
    </row>
    <row r="636" spans="1:43" ht="15.4" x14ac:dyDescent="0.45">
      <c r="A636" s="4">
        <v>1</v>
      </c>
      <c r="B636" s="85">
        <v>82008706</v>
      </c>
      <c r="C636" s="91">
        <v>0</v>
      </c>
      <c r="D636" s="50" t="s">
        <v>32</v>
      </c>
      <c r="E636" s="5" t="s">
        <v>32</v>
      </c>
      <c r="F636" s="5" t="s">
        <v>32</v>
      </c>
      <c r="G636" s="5" t="s">
        <v>32</v>
      </c>
      <c r="H636" s="5">
        <v>13110</v>
      </c>
      <c r="I636" s="5">
        <v>7440</v>
      </c>
      <c r="J636" s="5">
        <v>10530</v>
      </c>
      <c r="K636" s="5">
        <v>14020</v>
      </c>
      <c r="L636" s="52">
        <v>12890</v>
      </c>
      <c r="M636" s="5">
        <v>6330</v>
      </c>
      <c r="N636" s="5">
        <v>85</v>
      </c>
      <c r="O636" s="7" t="s">
        <v>32</v>
      </c>
      <c r="Q636" s="65">
        <f t="shared" si="121"/>
        <v>45</v>
      </c>
      <c r="R636" s="36">
        <f t="shared" si="122"/>
        <v>45</v>
      </c>
      <c r="S636" s="36">
        <f t="shared" si="123"/>
        <v>45</v>
      </c>
      <c r="T636" s="36">
        <f t="shared" si="124"/>
        <v>45</v>
      </c>
      <c r="U636" s="36">
        <f t="shared" si="132"/>
        <v>103.995</v>
      </c>
      <c r="V636" s="36">
        <f t="shared" si="125"/>
        <v>87.650880975267015</v>
      </c>
      <c r="W636" s="36">
        <f t="shared" si="126"/>
        <v>113.16982450542075</v>
      </c>
      <c r="X636" s="36">
        <f t="shared" si="127"/>
        <v>141.99219114627397</v>
      </c>
      <c r="Y636" s="36">
        <f t="shared" si="128"/>
        <v>132.66002085854785</v>
      </c>
      <c r="Z636" s="36">
        <f t="shared" si="129"/>
        <v>78.483881843075878</v>
      </c>
      <c r="AA636" s="36">
        <f t="shared" si="130"/>
        <v>45.3825</v>
      </c>
      <c r="AB636" s="66">
        <f t="shared" si="131"/>
        <v>45</v>
      </c>
      <c r="AC636" s="28">
        <f t="shared" si="133"/>
        <v>928.33429932858553</v>
      </c>
      <c r="AF636" s="28">
        <f>Q636-'2020 Metered Customers'!Q636</f>
        <v>7</v>
      </c>
      <c r="AG636" s="28">
        <f>R636-'2020 Metered Customers'!R636</f>
        <v>7</v>
      </c>
      <c r="AH636" s="28">
        <f>S636-'2020 Metered Customers'!S636</f>
        <v>7</v>
      </c>
      <c r="AI636" s="28">
        <f>T636-'2020 Metered Customers'!T636</f>
        <v>7</v>
      </c>
      <c r="AJ636" s="28">
        <f>U636-'2020 Metered Customers'!U636</f>
        <v>37.153000000000006</v>
      </c>
      <c r="AK636" s="28">
        <f>V636-'2020 Metered Customers'!V636</f>
        <v>33.282880975267013</v>
      </c>
      <c r="AL636" s="28">
        <f>W636-'2020 Metered Customers'!W636</f>
        <v>46.69082450542075</v>
      </c>
      <c r="AM636" s="28">
        <f>X636-'2020 Metered Customers'!X636</f>
        <v>60.506191146273977</v>
      </c>
      <c r="AN636" s="28">
        <f>Y636-'2020 Metered Customers'!Y636</f>
        <v>56.033020858547857</v>
      </c>
      <c r="AO636" s="28">
        <f>Z636-'2020 Metered Customers'!Z636</f>
        <v>26.557881843075876</v>
      </c>
      <c r="AP636" s="28">
        <f>AA636-'2020 Metered Customers'!AA636</f>
        <v>7.1955000000000027</v>
      </c>
      <c r="AQ636" s="28">
        <f>AB636-'2020 Metered Customers'!AB636</f>
        <v>7</v>
      </c>
    </row>
    <row r="637" spans="1:43" ht="15.4" x14ac:dyDescent="0.45">
      <c r="A637" s="4">
        <v>1</v>
      </c>
      <c r="B637" s="85">
        <v>82008707</v>
      </c>
      <c r="C637" s="91">
        <v>0</v>
      </c>
      <c r="D637" s="50" t="s">
        <v>32</v>
      </c>
      <c r="E637" s="5" t="s">
        <v>32</v>
      </c>
      <c r="F637" s="5" t="s">
        <v>32</v>
      </c>
      <c r="G637" s="5" t="s">
        <v>32</v>
      </c>
      <c r="H637" s="5">
        <v>27010</v>
      </c>
      <c r="I637" s="5">
        <v>2950</v>
      </c>
      <c r="J637" s="5">
        <v>7610</v>
      </c>
      <c r="K637" s="5">
        <v>9440</v>
      </c>
      <c r="L637" s="52">
        <v>22108</v>
      </c>
      <c r="M637" s="5">
        <v>17807</v>
      </c>
      <c r="N637" s="5">
        <v>10643</v>
      </c>
      <c r="O637" s="7" t="s">
        <v>32</v>
      </c>
      <c r="Q637" s="65">
        <f t="shared" si="121"/>
        <v>45</v>
      </c>
      <c r="R637" s="36">
        <f t="shared" si="122"/>
        <v>45</v>
      </c>
      <c r="S637" s="36">
        <f t="shared" si="123"/>
        <v>45</v>
      </c>
      <c r="T637" s="36">
        <f t="shared" si="124"/>
        <v>45</v>
      </c>
      <c r="U637" s="36">
        <f t="shared" si="132"/>
        <v>174.09970113126505</v>
      </c>
      <c r="V637" s="36">
        <f t="shared" si="125"/>
        <v>58.274999999999999</v>
      </c>
      <c r="W637" s="36">
        <f t="shared" si="126"/>
        <v>89.054835797314311</v>
      </c>
      <c r="X637" s="36">
        <f t="shared" si="127"/>
        <v>104.16799652876458</v>
      </c>
      <c r="Y637" s="36">
        <f t="shared" si="128"/>
        <v>215.9412510977341</v>
      </c>
      <c r="Z637" s="36">
        <f t="shared" si="129"/>
        <v>173.26734944682161</v>
      </c>
      <c r="AA637" s="36">
        <f t="shared" si="130"/>
        <v>114.10304153419335</v>
      </c>
      <c r="AB637" s="66">
        <f t="shared" si="131"/>
        <v>45</v>
      </c>
      <c r="AC637" s="28">
        <f t="shared" si="133"/>
        <v>1153.909175536093</v>
      </c>
      <c r="AF637" s="28">
        <f>Q637-'2020 Metered Customers'!Q637</f>
        <v>7</v>
      </c>
      <c r="AG637" s="28">
        <f>R637-'2020 Metered Customers'!R637</f>
        <v>7</v>
      </c>
      <c r="AH637" s="28">
        <f>S637-'2020 Metered Customers'!S637</f>
        <v>7</v>
      </c>
      <c r="AI637" s="28">
        <f>T637-'2020 Metered Customers'!T637</f>
        <v>7</v>
      </c>
      <c r="AJ637" s="28">
        <f>U637-'2020 Metered Customers'!U637</f>
        <v>76.677701131265039</v>
      </c>
      <c r="AK637" s="28">
        <f>V637-'2020 Metered Customers'!V637</f>
        <v>13.784999999999997</v>
      </c>
      <c r="AL637" s="28">
        <f>W637-'2020 Metered Customers'!W637</f>
        <v>34.312835797314307</v>
      </c>
      <c r="AM637" s="28">
        <f>X637-'2020 Metered Customers'!X637</f>
        <v>42.375996528764574</v>
      </c>
      <c r="AN637" s="28">
        <f>Y637-'2020 Metered Customers'!Y637</f>
        <v>99.676851097734101</v>
      </c>
      <c r="AO637" s="28">
        <f>Z637-'2020 Metered Customers'!Z637</f>
        <v>75.497249446821613</v>
      </c>
      <c r="AP637" s="28">
        <f>AA637-'2020 Metered Customers'!AA637</f>
        <v>47.138141534193352</v>
      </c>
      <c r="AQ637" s="28">
        <f>AB637-'2020 Metered Customers'!AB637</f>
        <v>7</v>
      </c>
    </row>
    <row r="638" spans="1:43" ht="15.4" x14ac:dyDescent="0.45">
      <c r="A638" s="4">
        <v>1</v>
      </c>
      <c r="B638" s="85">
        <v>82008708</v>
      </c>
      <c r="C638" s="91">
        <v>0</v>
      </c>
      <c r="D638" s="50" t="s">
        <v>32</v>
      </c>
      <c r="E638" s="5" t="s">
        <v>32</v>
      </c>
      <c r="F638" s="5" t="s">
        <v>32</v>
      </c>
      <c r="G638" s="5" t="s">
        <v>32</v>
      </c>
      <c r="H638" s="5">
        <v>7280</v>
      </c>
      <c r="I638" s="5">
        <v>500</v>
      </c>
      <c r="J638" s="5">
        <v>2010</v>
      </c>
      <c r="K638" s="5">
        <v>20370</v>
      </c>
      <c r="L638" s="52">
        <v>28410</v>
      </c>
      <c r="M638" s="5">
        <v>27200</v>
      </c>
      <c r="N638" s="5">
        <v>17311</v>
      </c>
      <c r="O638" s="7" t="s">
        <v>32</v>
      </c>
      <c r="Q638" s="65">
        <f t="shared" si="121"/>
        <v>45</v>
      </c>
      <c r="R638" s="36">
        <f t="shared" si="122"/>
        <v>45</v>
      </c>
      <c r="S638" s="36">
        <f t="shared" si="123"/>
        <v>45</v>
      </c>
      <c r="T638" s="36">
        <f t="shared" si="124"/>
        <v>45</v>
      </c>
      <c r="U638" s="36">
        <f t="shared" si="132"/>
        <v>77.759999999999991</v>
      </c>
      <c r="V638" s="36">
        <f t="shared" si="125"/>
        <v>47.25</v>
      </c>
      <c r="W638" s="36">
        <f t="shared" si="126"/>
        <v>54.045000000000002</v>
      </c>
      <c r="X638" s="36">
        <f t="shared" si="127"/>
        <v>198.5612510977341</v>
      </c>
      <c r="Y638" s="36">
        <f t="shared" si="128"/>
        <v>278.96125109773413</v>
      </c>
      <c r="Z638" s="36">
        <f t="shared" si="129"/>
        <v>266.86125109773411</v>
      </c>
      <c r="AA638" s="36">
        <f t="shared" si="130"/>
        <v>169.17110478955422</v>
      </c>
      <c r="AB638" s="66">
        <f t="shared" si="131"/>
        <v>45</v>
      </c>
      <c r="AC638" s="28">
        <f t="shared" si="133"/>
        <v>1317.6098580827565</v>
      </c>
      <c r="AF638" s="28">
        <f>Q638-'2020 Metered Customers'!Q638</f>
        <v>7</v>
      </c>
      <c r="AG638" s="28">
        <f>R638-'2020 Metered Customers'!R638</f>
        <v>7</v>
      </c>
      <c r="AH638" s="28">
        <f>S638-'2020 Metered Customers'!S638</f>
        <v>7</v>
      </c>
      <c r="AI638" s="28">
        <f>T638-'2020 Metered Customers'!T638</f>
        <v>7</v>
      </c>
      <c r="AJ638" s="28">
        <f>U638-'2020 Metered Customers'!U638</f>
        <v>23.743999999999986</v>
      </c>
      <c r="AK638" s="28">
        <f>V638-'2020 Metered Customers'!V638</f>
        <v>8.1499999999999986</v>
      </c>
      <c r="AL638" s="28">
        <f>W638-'2020 Metered Customers'!W638</f>
        <v>11.623000000000005</v>
      </c>
      <c r="AM638" s="28">
        <f>X638-'2020 Metered Customers'!X638</f>
        <v>89.770251097734103</v>
      </c>
      <c r="AN638" s="28">
        <f>Y638-'2020 Metered Customers'!Y638</f>
        <v>134.31495109773414</v>
      </c>
      <c r="AO638" s="28">
        <f>Z638-'2020 Metered Customers'!Z638</f>
        <v>128.70125109773412</v>
      </c>
      <c r="AP638" s="28">
        <f>AA638-'2020 Metered Customers'!AA638</f>
        <v>73.533804789554225</v>
      </c>
      <c r="AQ638" s="28">
        <f>AB638-'2020 Metered Customers'!AB638</f>
        <v>7</v>
      </c>
    </row>
    <row r="639" spans="1:43" ht="15.4" x14ac:dyDescent="0.45">
      <c r="A639" s="4">
        <v>1</v>
      </c>
      <c r="B639" s="85">
        <v>82008709</v>
      </c>
      <c r="C639" s="91">
        <v>0</v>
      </c>
      <c r="D639" s="50" t="s">
        <v>32</v>
      </c>
      <c r="E639" s="5" t="s">
        <v>32</v>
      </c>
      <c r="F639" s="5" t="s">
        <v>32</v>
      </c>
      <c r="G639" s="5" t="s">
        <v>32</v>
      </c>
      <c r="H639" s="5">
        <v>20150</v>
      </c>
      <c r="I639" s="5">
        <v>10630</v>
      </c>
      <c r="J639" s="5">
        <v>61020</v>
      </c>
      <c r="K639" s="5">
        <v>30370</v>
      </c>
      <c r="L639" s="52">
        <v>19880</v>
      </c>
      <c r="M639" s="5">
        <v>14136</v>
      </c>
      <c r="N639" s="5">
        <v>3365</v>
      </c>
      <c r="O639" s="7" t="s">
        <v>32</v>
      </c>
      <c r="Q639" s="65">
        <f t="shared" si="121"/>
        <v>45</v>
      </c>
      <c r="R639" s="36">
        <f t="shared" si="122"/>
        <v>45</v>
      </c>
      <c r="S639" s="36">
        <f t="shared" si="123"/>
        <v>45</v>
      </c>
      <c r="T639" s="36">
        <f t="shared" si="124"/>
        <v>45</v>
      </c>
      <c r="U639" s="36">
        <f t="shared" si="132"/>
        <v>135.67500000000001</v>
      </c>
      <c r="V639" s="36">
        <f t="shared" si="125"/>
        <v>113.99568028309562</v>
      </c>
      <c r="W639" s="36">
        <f t="shared" si="126"/>
        <v>605.06125109773416</v>
      </c>
      <c r="X639" s="36">
        <f t="shared" si="127"/>
        <v>298.5612510977341</v>
      </c>
      <c r="Y639" s="36">
        <f t="shared" si="128"/>
        <v>193.66125109773412</v>
      </c>
      <c r="Z639" s="36">
        <f t="shared" si="129"/>
        <v>142.95018384837684</v>
      </c>
      <c r="AA639" s="36">
        <f t="shared" si="130"/>
        <v>60.142499999999998</v>
      </c>
      <c r="AB639" s="66">
        <f t="shared" si="131"/>
        <v>45</v>
      </c>
      <c r="AC639" s="28">
        <f t="shared" si="133"/>
        <v>1775.0471174246748</v>
      </c>
      <c r="AF639" s="28">
        <f>Q639-'2020 Metered Customers'!Q639</f>
        <v>7</v>
      </c>
      <c r="AG639" s="28">
        <f>R639-'2020 Metered Customers'!R639</f>
        <v>7</v>
      </c>
      <c r="AH639" s="28">
        <f>S639-'2020 Metered Customers'!S639</f>
        <v>7</v>
      </c>
      <c r="AI639" s="28">
        <f>T639-'2020 Metered Customers'!T639</f>
        <v>7</v>
      </c>
      <c r="AJ639" s="28">
        <f>U639-'2020 Metered Customers'!U639</f>
        <v>53.345000000000013</v>
      </c>
      <c r="AK639" s="28">
        <f>V639-'2020 Metered Customers'!V639</f>
        <v>47.086680283095617</v>
      </c>
      <c r="AL639" s="28">
        <f>W639-'2020 Metered Customers'!W639</f>
        <v>218.12265109773415</v>
      </c>
      <c r="AM639" s="28">
        <f>X639-'2020 Metered Customers'!X639</f>
        <v>139.35215109773409</v>
      </c>
      <c r="AN639" s="28">
        <f>Y639-'2020 Metered Customers'!Y639</f>
        <v>86.977251097734126</v>
      </c>
      <c r="AO639" s="28">
        <f>Z639-'2020 Metered Customers'!Z639</f>
        <v>60.965383848376831</v>
      </c>
      <c r="AP639" s="28">
        <f>AA639-'2020 Metered Customers'!AA639</f>
        <v>14.7395</v>
      </c>
      <c r="AQ639" s="28">
        <f>AB639-'2020 Metered Customers'!AB639</f>
        <v>7</v>
      </c>
    </row>
    <row r="640" spans="1:43" ht="15.4" x14ac:dyDescent="0.45">
      <c r="A640" s="4">
        <v>1</v>
      </c>
      <c r="B640" s="85">
        <v>82008710</v>
      </c>
      <c r="C640" s="91">
        <v>0</v>
      </c>
      <c r="D640" s="50" t="s">
        <v>32</v>
      </c>
      <c r="E640" s="5" t="s">
        <v>32</v>
      </c>
      <c r="F640" s="5" t="s">
        <v>32</v>
      </c>
      <c r="G640" s="5" t="s">
        <v>32</v>
      </c>
      <c r="H640" s="5">
        <v>39280</v>
      </c>
      <c r="I640" s="5">
        <v>59830</v>
      </c>
      <c r="J640" s="5">
        <v>55930</v>
      </c>
      <c r="K640" s="5">
        <v>43940</v>
      </c>
      <c r="L640" s="52">
        <v>44738</v>
      </c>
      <c r="M640" s="5">
        <v>37204</v>
      </c>
      <c r="N640" s="5">
        <v>25646</v>
      </c>
      <c r="O640" s="7" t="s">
        <v>32</v>
      </c>
      <c r="Q640" s="65">
        <f t="shared" si="121"/>
        <v>45</v>
      </c>
      <c r="R640" s="36">
        <f t="shared" si="122"/>
        <v>45</v>
      </c>
      <c r="S640" s="36">
        <f t="shared" si="123"/>
        <v>45</v>
      </c>
      <c r="T640" s="36">
        <f t="shared" si="124"/>
        <v>45</v>
      </c>
      <c r="U640" s="36">
        <f t="shared" si="132"/>
        <v>275.43220505197257</v>
      </c>
      <c r="V640" s="36">
        <f t="shared" si="125"/>
        <v>593.16125109773407</v>
      </c>
      <c r="W640" s="36">
        <f t="shared" si="126"/>
        <v>554.16125109773407</v>
      </c>
      <c r="X640" s="36">
        <f t="shared" si="127"/>
        <v>434.26125109773415</v>
      </c>
      <c r="Y640" s="36">
        <f t="shared" si="128"/>
        <v>442.24125109773411</v>
      </c>
      <c r="Z640" s="36">
        <f t="shared" si="129"/>
        <v>366.90125109773413</v>
      </c>
      <c r="AA640" s="36">
        <f t="shared" si="130"/>
        <v>251.32125109773409</v>
      </c>
      <c r="AB640" s="66">
        <f t="shared" si="131"/>
        <v>45</v>
      </c>
      <c r="AC640" s="28">
        <f t="shared" si="133"/>
        <v>3142.479711638377</v>
      </c>
      <c r="AF640" s="28">
        <f>Q640-'2020 Metered Customers'!Q640</f>
        <v>7</v>
      </c>
      <c r="AG640" s="28">
        <f>R640-'2020 Metered Customers'!R640</f>
        <v>7</v>
      </c>
      <c r="AH640" s="28">
        <f>S640-'2020 Metered Customers'!S640</f>
        <v>7</v>
      </c>
      <c r="AI640" s="28">
        <f>T640-'2020 Metered Customers'!T640</f>
        <v>7</v>
      </c>
      <c r="AJ640" s="28">
        <f>U640-'2020 Metered Customers'!U640</f>
        <v>151.01620505197258</v>
      </c>
      <c r="AK640" s="28">
        <f>V640-'2020 Metered Customers'!V640</f>
        <v>215.06435109773406</v>
      </c>
      <c r="AL640" s="28">
        <f>W640-'2020 Metered Customers'!W640</f>
        <v>205.04135109773409</v>
      </c>
      <c r="AM640" s="28">
        <f>X640-'2020 Metered Customers'!X640</f>
        <v>174.22705109773415</v>
      </c>
      <c r="AN640" s="28">
        <f>Y640-'2020 Metered Customers'!Y640</f>
        <v>176.27791109773409</v>
      </c>
      <c r="AO640" s="28">
        <f>Z640-'2020 Metered Customers'!Z640</f>
        <v>156.91553109773412</v>
      </c>
      <c r="AP640" s="28">
        <f>AA640-'2020 Metered Customers'!AA640</f>
        <v>119.84345109773409</v>
      </c>
      <c r="AQ640" s="28">
        <f>AB640-'2020 Metered Customers'!AB640</f>
        <v>7</v>
      </c>
    </row>
    <row r="641" spans="1:43" ht="15.4" x14ac:dyDescent="0.45">
      <c r="A641" s="4">
        <v>1</v>
      </c>
      <c r="B641" s="85">
        <v>82008711</v>
      </c>
      <c r="C641" s="91">
        <v>0</v>
      </c>
      <c r="D641" s="50" t="s">
        <v>32</v>
      </c>
      <c r="E641" s="5" t="s">
        <v>32</v>
      </c>
      <c r="F641" s="5" t="s">
        <v>32</v>
      </c>
      <c r="G641" s="5" t="s">
        <v>32</v>
      </c>
      <c r="H641" s="5">
        <v>7230</v>
      </c>
      <c r="I641" s="5">
        <v>17040</v>
      </c>
      <c r="J641" s="5">
        <v>25980</v>
      </c>
      <c r="K641" s="5">
        <v>15810</v>
      </c>
      <c r="L641" s="52">
        <v>17550</v>
      </c>
      <c r="M641" s="5">
        <v>16150</v>
      </c>
      <c r="N641" s="5">
        <v>8353</v>
      </c>
      <c r="O641" s="7" t="s">
        <v>32</v>
      </c>
      <c r="Q641" s="65">
        <f t="shared" si="121"/>
        <v>45</v>
      </c>
      <c r="R641" s="36">
        <f t="shared" si="122"/>
        <v>45</v>
      </c>
      <c r="S641" s="36">
        <f t="shared" si="123"/>
        <v>45</v>
      </c>
      <c r="T641" s="36">
        <f t="shared" si="124"/>
        <v>45</v>
      </c>
      <c r="U641" s="36">
        <f t="shared" si="132"/>
        <v>77.534999999999997</v>
      </c>
      <c r="V641" s="36">
        <f t="shared" si="125"/>
        <v>166.93303563205529</v>
      </c>
      <c r="W641" s="36">
        <f t="shared" si="126"/>
        <v>254.66125109773412</v>
      </c>
      <c r="X641" s="36">
        <f t="shared" si="127"/>
        <v>156.77500956665432</v>
      </c>
      <c r="Y641" s="36">
        <f t="shared" si="128"/>
        <v>171.14490009819718</v>
      </c>
      <c r="Z641" s="36">
        <f t="shared" si="129"/>
        <v>159.58291921074888</v>
      </c>
      <c r="AA641" s="36">
        <f t="shared" si="130"/>
        <v>95.190944225438656</v>
      </c>
      <c r="AB641" s="66">
        <f t="shared" si="131"/>
        <v>45</v>
      </c>
      <c r="AC641" s="28">
        <f t="shared" si="133"/>
        <v>1306.8230598308285</v>
      </c>
      <c r="AF641" s="28">
        <f>Q641-'2020 Metered Customers'!Q641</f>
        <v>7</v>
      </c>
      <c r="AG641" s="28">
        <f>R641-'2020 Metered Customers'!R641</f>
        <v>7</v>
      </c>
      <c r="AH641" s="28">
        <f>S641-'2020 Metered Customers'!S641</f>
        <v>7</v>
      </c>
      <c r="AI641" s="28">
        <f>T641-'2020 Metered Customers'!T641</f>
        <v>7</v>
      </c>
      <c r="AJ641" s="28">
        <f>U641-'2020 Metered Customers'!U641</f>
        <v>23.628999999999991</v>
      </c>
      <c r="AK641" s="28">
        <f>V641-'2020 Metered Customers'!V641</f>
        <v>72.4610356320553</v>
      </c>
      <c r="AL641" s="28">
        <f>W641-'2020 Metered Customers'!W641</f>
        <v>121.74725109773414</v>
      </c>
      <c r="AM641" s="28">
        <f>X641-'2020 Metered Customers'!X641</f>
        <v>67.592009566654326</v>
      </c>
      <c r="AN641" s="28">
        <f>Y641-'2020 Metered Customers'!Y641</f>
        <v>74.479900098197177</v>
      </c>
      <c r="AO641" s="28">
        <f>Z641-'2020 Metered Customers'!Z641</f>
        <v>68.937919210748873</v>
      </c>
      <c r="AP641" s="28">
        <f>AA641-'2020 Metered Customers'!AA641</f>
        <v>38.073044225438657</v>
      </c>
      <c r="AQ641" s="28">
        <f>AB641-'2020 Metered Customers'!AB641</f>
        <v>7</v>
      </c>
    </row>
    <row r="642" spans="1:43" ht="15.4" x14ac:dyDescent="0.45">
      <c r="A642" s="4">
        <v>1</v>
      </c>
      <c r="B642" s="85">
        <v>82008712</v>
      </c>
      <c r="C642" s="91">
        <v>0</v>
      </c>
      <c r="D642" s="50" t="s">
        <v>32</v>
      </c>
      <c r="E642" s="5" t="s">
        <v>32</v>
      </c>
      <c r="F642" s="5" t="s">
        <v>32</v>
      </c>
      <c r="G642" s="5" t="s">
        <v>32</v>
      </c>
      <c r="H642" s="5">
        <v>40770</v>
      </c>
      <c r="I642" s="5">
        <v>34850</v>
      </c>
      <c r="J642" s="5">
        <v>43880</v>
      </c>
      <c r="K642" s="5">
        <v>31990</v>
      </c>
      <c r="L642" s="52">
        <v>36100</v>
      </c>
      <c r="M642" s="5">
        <v>23200</v>
      </c>
      <c r="N642" s="5">
        <v>6179</v>
      </c>
      <c r="O642" s="7" t="s">
        <v>32</v>
      </c>
      <c r="Q642" s="65">
        <f t="shared" si="121"/>
        <v>45</v>
      </c>
      <c r="R642" s="36">
        <f t="shared" si="122"/>
        <v>45</v>
      </c>
      <c r="S642" s="36">
        <f t="shared" si="123"/>
        <v>45</v>
      </c>
      <c r="T642" s="36">
        <f t="shared" si="124"/>
        <v>45</v>
      </c>
      <c r="U642" s="36">
        <f t="shared" si="132"/>
        <v>287.73745613932823</v>
      </c>
      <c r="V642" s="36">
        <f t="shared" si="125"/>
        <v>343.36125109773411</v>
      </c>
      <c r="W642" s="36">
        <f t="shared" si="126"/>
        <v>433.66125109773412</v>
      </c>
      <c r="X642" s="36">
        <f t="shared" si="127"/>
        <v>314.76125109773409</v>
      </c>
      <c r="Y642" s="36">
        <f t="shared" si="128"/>
        <v>355.86125109773411</v>
      </c>
      <c r="Z642" s="36">
        <f t="shared" si="129"/>
        <v>226.86125109773411</v>
      </c>
      <c r="AA642" s="36">
        <f t="shared" si="130"/>
        <v>77.236839618786803</v>
      </c>
      <c r="AB642" s="66">
        <f t="shared" si="131"/>
        <v>45</v>
      </c>
      <c r="AC642" s="28">
        <f t="shared" si="133"/>
        <v>2264.4805512467856</v>
      </c>
      <c r="AF642" s="28">
        <f>Q642-'2020 Metered Customers'!Q642</f>
        <v>7</v>
      </c>
      <c r="AG642" s="28">
        <f>R642-'2020 Metered Customers'!R642</f>
        <v>7</v>
      </c>
      <c r="AH642" s="28">
        <f>S642-'2020 Metered Customers'!S642</f>
        <v>7</v>
      </c>
      <c r="AI642" s="28">
        <f>T642-'2020 Metered Customers'!T642</f>
        <v>7</v>
      </c>
      <c r="AJ642" s="28">
        <f>U642-'2020 Metered Customers'!U642</f>
        <v>158.42645613932822</v>
      </c>
      <c r="AK642" s="28">
        <f>V642-'2020 Metered Customers'!V642</f>
        <v>150.86575109773412</v>
      </c>
      <c r="AL642" s="28">
        <f>W642-'2020 Metered Customers'!W642</f>
        <v>174.07285109773414</v>
      </c>
      <c r="AM642" s="28">
        <f>X642-'2020 Metered Customers'!X642</f>
        <v>143.51555109773409</v>
      </c>
      <c r="AN642" s="28">
        <f>Y642-'2020 Metered Customers'!Y642</f>
        <v>154.07825109773412</v>
      </c>
      <c r="AO642" s="28">
        <f>Z642-'2020 Metered Customers'!Z642</f>
        <v>105.9012510977341</v>
      </c>
      <c r="AP642" s="28">
        <f>AA642-'2020 Metered Customers'!AA642</f>
        <v>25.643039618786801</v>
      </c>
      <c r="AQ642" s="28">
        <f>AB642-'2020 Metered Customers'!AB642</f>
        <v>7</v>
      </c>
    </row>
    <row r="643" spans="1:43" ht="15.4" x14ac:dyDescent="0.45">
      <c r="A643" s="4">
        <v>1</v>
      </c>
      <c r="B643" s="85">
        <v>82008713</v>
      </c>
      <c r="C643" s="91">
        <v>0</v>
      </c>
      <c r="D643" s="50" t="s">
        <v>32</v>
      </c>
      <c r="E643" s="5" t="s">
        <v>32</v>
      </c>
      <c r="F643" s="5" t="s">
        <v>32</v>
      </c>
      <c r="G643" s="5" t="s">
        <v>32</v>
      </c>
      <c r="H643" s="5">
        <v>11170</v>
      </c>
      <c r="I643" s="5">
        <v>5700</v>
      </c>
      <c r="J643" s="5">
        <v>6880</v>
      </c>
      <c r="K643" s="5">
        <v>6130</v>
      </c>
      <c r="L643" s="52">
        <v>8510</v>
      </c>
      <c r="M643" s="5">
        <v>6528</v>
      </c>
      <c r="N643" s="5">
        <v>2358</v>
      </c>
      <c r="O643" s="7" t="s">
        <v>32</v>
      </c>
      <c r="Q643" s="65">
        <f t="shared" si="121"/>
        <v>45</v>
      </c>
      <c r="R643" s="36">
        <f t="shared" si="122"/>
        <v>45</v>
      </c>
      <c r="S643" s="36">
        <f t="shared" si="123"/>
        <v>45</v>
      </c>
      <c r="T643" s="36">
        <f t="shared" si="124"/>
        <v>45</v>
      </c>
      <c r="U643" s="36">
        <f t="shared" si="132"/>
        <v>95.265000000000001</v>
      </c>
      <c r="V643" s="36">
        <f t="shared" si="125"/>
        <v>73.28099044372415</v>
      </c>
      <c r="W643" s="36">
        <f t="shared" si="126"/>
        <v>83.026088620287709</v>
      </c>
      <c r="X643" s="36">
        <f t="shared" si="127"/>
        <v>76.832170287726115</v>
      </c>
      <c r="Y643" s="36">
        <f t="shared" si="128"/>
        <v>96.48753779638821</v>
      </c>
      <c r="Z643" s="36">
        <f t="shared" si="129"/>
        <v>80.119076282872129</v>
      </c>
      <c r="AA643" s="36">
        <f t="shared" si="130"/>
        <v>55.611000000000004</v>
      </c>
      <c r="AB643" s="66">
        <f t="shared" si="131"/>
        <v>45</v>
      </c>
      <c r="AC643" s="28">
        <f t="shared" si="133"/>
        <v>785.62186343099836</v>
      </c>
      <c r="AF643" s="28">
        <f>Q643-'2020 Metered Customers'!Q643</f>
        <v>7</v>
      </c>
      <c r="AG643" s="28">
        <f>R643-'2020 Metered Customers'!R643</f>
        <v>7</v>
      </c>
      <c r="AH643" s="28">
        <f>S643-'2020 Metered Customers'!S643</f>
        <v>7</v>
      </c>
      <c r="AI643" s="28">
        <f>T643-'2020 Metered Customers'!T643</f>
        <v>7</v>
      </c>
      <c r="AJ643" s="28">
        <f>U643-'2020 Metered Customers'!U643</f>
        <v>32.691000000000003</v>
      </c>
      <c r="AK643" s="28">
        <f>V643-'2020 Metered Customers'!V643</f>
        <v>22.740990443724151</v>
      </c>
      <c r="AL643" s="28">
        <f>W643-'2020 Metered Customers'!W643</f>
        <v>29.890088620287706</v>
      </c>
      <c r="AM643" s="28">
        <f>X643-'2020 Metered Customers'!X643</f>
        <v>25.34617028772611</v>
      </c>
      <c r="AN643" s="28">
        <f>Y643-'2020 Metered Customers'!Y643</f>
        <v>38.694537796388211</v>
      </c>
      <c r="AO643" s="28">
        <f>Z643-'2020 Metered Customers'!Z643</f>
        <v>27.757476282872126</v>
      </c>
      <c r="AP643" s="28">
        <f>AA643-'2020 Metered Customers'!AA643</f>
        <v>12.423400000000001</v>
      </c>
      <c r="AQ643" s="28">
        <f>AB643-'2020 Metered Customers'!AB643</f>
        <v>7</v>
      </c>
    </row>
    <row r="644" spans="1:43" ht="15.4" x14ac:dyDescent="0.45">
      <c r="A644" s="4">
        <v>1</v>
      </c>
      <c r="B644" s="85">
        <v>82008714</v>
      </c>
      <c r="C644" s="91">
        <v>0</v>
      </c>
      <c r="D644" s="57" t="s">
        <v>32</v>
      </c>
      <c r="E644" s="5" t="s">
        <v>32</v>
      </c>
      <c r="F644" s="5" t="s">
        <v>32</v>
      </c>
      <c r="G644" s="5" t="s">
        <v>32</v>
      </c>
      <c r="H644" s="5">
        <v>8060</v>
      </c>
      <c r="I644" s="5">
        <v>9810</v>
      </c>
      <c r="J644" s="5">
        <v>39310</v>
      </c>
      <c r="K644" s="5">
        <v>29690</v>
      </c>
      <c r="L644" s="52">
        <v>42886</v>
      </c>
      <c r="M644" s="5">
        <v>46123</v>
      </c>
      <c r="N644" s="5">
        <v>28139</v>
      </c>
      <c r="O644" s="7" t="s">
        <v>32</v>
      </c>
      <c r="Q644" s="65">
        <f t="shared" si="121"/>
        <v>45</v>
      </c>
      <c r="R644" s="36">
        <f t="shared" si="122"/>
        <v>45</v>
      </c>
      <c r="S644" s="36">
        <f t="shared" si="123"/>
        <v>45</v>
      </c>
      <c r="T644" s="36">
        <f t="shared" si="124"/>
        <v>45</v>
      </c>
      <c r="U644" s="36">
        <f t="shared" si="132"/>
        <v>81.27000000000001</v>
      </c>
      <c r="V644" s="36">
        <f t="shared" si="125"/>
        <v>107.22366290616162</v>
      </c>
      <c r="W644" s="36">
        <f t="shared" si="126"/>
        <v>387.96125109773413</v>
      </c>
      <c r="X644" s="36">
        <f t="shared" si="127"/>
        <v>291.76125109773409</v>
      </c>
      <c r="Y644" s="36">
        <f t="shared" si="128"/>
        <v>423.72125109773413</v>
      </c>
      <c r="Z644" s="36">
        <f t="shared" si="129"/>
        <v>456.09125109773413</v>
      </c>
      <c r="AA644" s="36">
        <f t="shared" si="130"/>
        <v>276.2512510977341</v>
      </c>
      <c r="AB644" s="66">
        <f t="shared" si="131"/>
        <v>45</v>
      </c>
      <c r="AC644" s="28">
        <f t="shared" si="133"/>
        <v>2249.2799183948323</v>
      </c>
      <c r="AF644" s="28">
        <f>Q644-'2020 Metered Customers'!Q644</f>
        <v>7</v>
      </c>
      <c r="AG644" s="28">
        <f>R644-'2020 Metered Customers'!R644</f>
        <v>7</v>
      </c>
      <c r="AH644" s="28">
        <f>S644-'2020 Metered Customers'!S644</f>
        <v>7</v>
      </c>
      <c r="AI644" s="28">
        <f>T644-'2020 Metered Customers'!T644</f>
        <v>7</v>
      </c>
      <c r="AJ644" s="28">
        <f>U644-'2020 Metered Customers'!U644</f>
        <v>25.538000000000011</v>
      </c>
      <c r="AK644" s="28">
        <f>V644-'2020 Metered Customers'!V644</f>
        <v>43.840662906161619</v>
      </c>
      <c r="AL644" s="28">
        <f>W644-'2020 Metered Customers'!W644</f>
        <v>162.32795109773414</v>
      </c>
      <c r="AM644" s="28">
        <f>X644-'2020 Metered Customers'!X644</f>
        <v>137.60455109773409</v>
      </c>
      <c r="AN644" s="28">
        <f>Y644-'2020 Metered Customers'!Y644</f>
        <v>171.51827109773416</v>
      </c>
      <c r="AO644" s="28">
        <f>Z644-'2020 Metered Customers'!Z644</f>
        <v>179.83736109773417</v>
      </c>
      <c r="AP644" s="28">
        <f>AA644-'2020 Metered Customers'!AA644</f>
        <v>133.6184810977341</v>
      </c>
      <c r="AQ644" s="28">
        <f>AB644-'2020 Metered Customers'!AB644</f>
        <v>7</v>
      </c>
    </row>
    <row r="645" spans="1:43" ht="15.4" x14ac:dyDescent="0.45">
      <c r="A645" s="4">
        <v>1</v>
      </c>
      <c r="B645" s="85">
        <v>82008715</v>
      </c>
      <c r="C645" s="91">
        <v>0</v>
      </c>
      <c r="D645" s="57" t="s">
        <v>32</v>
      </c>
      <c r="E645" s="5" t="s">
        <v>32</v>
      </c>
      <c r="F645" s="5" t="s">
        <v>32</v>
      </c>
      <c r="G645" s="5" t="s">
        <v>32</v>
      </c>
      <c r="H645" s="5">
        <v>1650</v>
      </c>
      <c r="I645" s="5">
        <v>1090</v>
      </c>
      <c r="J645" s="5">
        <v>4830</v>
      </c>
      <c r="K645" s="5">
        <v>4590</v>
      </c>
      <c r="L645" s="52">
        <v>2860</v>
      </c>
      <c r="M645" s="5">
        <v>1670</v>
      </c>
      <c r="N645" s="5">
        <v>2219</v>
      </c>
      <c r="O645" s="7" t="s">
        <v>32</v>
      </c>
      <c r="Q645" s="65">
        <f t="shared" si="121"/>
        <v>45</v>
      </c>
      <c r="R645" s="36">
        <f t="shared" si="122"/>
        <v>45</v>
      </c>
      <c r="S645" s="36">
        <f t="shared" si="123"/>
        <v>45</v>
      </c>
      <c r="T645" s="36">
        <f t="shared" si="124"/>
        <v>45</v>
      </c>
      <c r="U645" s="36">
        <f t="shared" si="132"/>
        <v>52.424999999999997</v>
      </c>
      <c r="V645" s="36">
        <f t="shared" si="125"/>
        <v>49.905000000000001</v>
      </c>
      <c r="W645" s="36">
        <f t="shared" si="126"/>
        <v>66.734999999999999</v>
      </c>
      <c r="X645" s="36">
        <f t="shared" si="127"/>
        <v>65.655000000000001</v>
      </c>
      <c r="Y645" s="36">
        <f t="shared" si="128"/>
        <v>57.87</v>
      </c>
      <c r="Z645" s="36">
        <f t="shared" si="129"/>
        <v>52.515000000000001</v>
      </c>
      <c r="AA645" s="36">
        <f t="shared" si="130"/>
        <v>54.985500000000002</v>
      </c>
      <c r="AB645" s="66">
        <f t="shared" si="131"/>
        <v>45</v>
      </c>
      <c r="AC645" s="28">
        <f t="shared" si="133"/>
        <v>625.09050000000002</v>
      </c>
      <c r="AF645" s="28">
        <f>Q645-'2020 Metered Customers'!Q645</f>
        <v>7</v>
      </c>
      <c r="AG645" s="28">
        <f>R645-'2020 Metered Customers'!R645</f>
        <v>7</v>
      </c>
      <c r="AH645" s="28">
        <f>S645-'2020 Metered Customers'!S645</f>
        <v>7</v>
      </c>
      <c r="AI645" s="28">
        <f>T645-'2020 Metered Customers'!T645</f>
        <v>7</v>
      </c>
      <c r="AJ645" s="28">
        <f>U645-'2020 Metered Customers'!U645</f>
        <v>10.794999999999995</v>
      </c>
      <c r="AK645" s="28">
        <f>V645-'2020 Metered Customers'!V645</f>
        <v>9.5069999999999979</v>
      </c>
      <c r="AL645" s="28">
        <f>W645-'2020 Metered Customers'!W645</f>
        <v>18.108999999999995</v>
      </c>
      <c r="AM645" s="28">
        <f>X645-'2020 Metered Customers'!X645</f>
        <v>17.557000000000002</v>
      </c>
      <c r="AN645" s="28">
        <f>Y645-'2020 Metered Customers'!Y645</f>
        <v>13.577999999999996</v>
      </c>
      <c r="AO645" s="28">
        <f>Z645-'2020 Metered Customers'!Z645</f>
        <v>10.841000000000001</v>
      </c>
      <c r="AP645" s="28">
        <f>AA645-'2020 Metered Customers'!AA645</f>
        <v>12.103700000000003</v>
      </c>
      <c r="AQ645" s="28">
        <f>AB645-'2020 Metered Customers'!AB645</f>
        <v>7</v>
      </c>
    </row>
    <row r="646" spans="1:43" ht="15.4" x14ac:dyDescent="0.45">
      <c r="A646" s="4">
        <v>1</v>
      </c>
      <c r="B646" s="85">
        <v>82008716</v>
      </c>
      <c r="C646" s="91">
        <v>0</v>
      </c>
      <c r="D646" s="57" t="s">
        <v>32</v>
      </c>
      <c r="E646" s="5" t="s">
        <v>32</v>
      </c>
      <c r="F646" s="5" t="s">
        <v>32</v>
      </c>
      <c r="G646" s="5" t="s">
        <v>32</v>
      </c>
      <c r="H646" s="5">
        <v>1630</v>
      </c>
      <c r="I646" s="5">
        <v>560</v>
      </c>
      <c r="J646" s="5">
        <v>3050</v>
      </c>
      <c r="K646" s="5">
        <v>23470</v>
      </c>
      <c r="L646" s="52">
        <v>25093</v>
      </c>
      <c r="M646" s="5">
        <v>18173</v>
      </c>
      <c r="N646" s="5">
        <v>232</v>
      </c>
      <c r="O646" s="7" t="s">
        <v>32</v>
      </c>
      <c r="Q646" s="65">
        <f t="shared" si="121"/>
        <v>45</v>
      </c>
      <c r="R646" s="36">
        <f t="shared" si="122"/>
        <v>45</v>
      </c>
      <c r="S646" s="36">
        <f t="shared" si="123"/>
        <v>45</v>
      </c>
      <c r="T646" s="36">
        <f t="shared" si="124"/>
        <v>45</v>
      </c>
      <c r="U646" s="36">
        <f t="shared" si="132"/>
        <v>52.335000000000001</v>
      </c>
      <c r="V646" s="36">
        <f t="shared" si="125"/>
        <v>47.52</v>
      </c>
      <c r="W646" s="36">
        <f t="shared" si="126"/>
        <v>58.725000000000001</v>
      </c>
      <c r="X646" s="36">
        <f t="shared" si="127"/>
        <v>229.5612510977341</v>
      </c>
      <c r="Y646" s="36">
        <f t="shared" si="128"/>
        <v>245.79125109773412</v>
      </c>
      <c r="Z646" s="36">
        <f t="shared" si="129"/>
        <v>176.5912510977341</v>
      </c>
      <c r="AA646" s="36">
        <f t="shared" si="130"/>
        <v>46.043999999999997</v>
      </c>
      <c r="AB646" s="66">
        <f t="shared" si="131"/>
        <v>45</v>
      </c>
      <c r="AC646" s="28">
        <f t="shared" si="133"/>
        <v>1081.5677532932025</v>
      </c>
      <c r="AF646" s="28">
        <f>Q646-'2020 Metered Customers'!Q646</f>
        <v>7</v>
      </c>
      <c r="AG646" s="28">
        <f>R646-'2020 Metered Customers'!R646</f>
        <v>7</v>
      </c>
      <c r="AH646" s="28">
        <f>S646-'2020 Metered Customers'!S646</f>
        <v>7</v>
      </c>
      <c r="AI646" s="28">
        <f>T646-'2020 Metered Customers'!T646</f>
        <v>7</v>
      </c>
      <c r="AJ646" s="28">
        <f>U646-'2020 Metered Customers'!U646</f>
        <v>10.749000000000002</v>
      </c>
      <c r="AK646" s="28">
        <f>V646-'2020 Metered Customers'!V646</f>
        <v>8.2880000000000038</v>
      </c>
      <c r="AL646" s="28">
        <f>W646-'2020 Metered Customers'!W646</f>
        <v>14.015000000000001</v>
      </c>
      <c r="AM646" s="28">
        <f>X646-'2020 Metered Customers'!X646</f>
        <v>107.44025109773409</v>
      </c>
      <c r="AN646" s="28">
        <f>Y646-'2020 Metered Customers'!Y646</f>
        <v>116.69135109773413</v>
      </c>
      <c r="AO646" s="28">
        <f>Z646-'2020 Metered Customers'!Z646</f>
        <v>77.247351097734111</v>
      </c>
      <c r="AP646" s="28">
        <f>AA646-'2020 Metered Customers'!AA646</f>
        <v>7.5335999999999999</v>
      </c>
      <c r="AQ646" s="28">
        <f>AB646-'2020 Metered Customers'!AB646</f>
        <v>7</v>
      </c>
    </row>
    <row r="647" spans="1:43" ht="15.4" x14ac:dyDescent="0.45">
      <c r="A647" s="4">
        <v>1</v>
      </c>
      <c r="B647" s="85">
        <v>82008717</v>
      </c>
      <c r="C647" s="91">
        <v>0</v>
      </c>
      <c r="D647" s="57" t="s">
        <v>32</v>
      </c>
      <c r="E647" s="5" t="s">
        <v>32</v>
      </c>
      <c r="F647" s="5" t="s">
        <v>32</v>
      </c>
      <c r="G647" s="5" t="s">
        <v>32</v>
      </c>
      <c r="H647" s="5">
        <v>2190</v>
      </c>
      <c r="I647" s="5">
        <v>2560</v>
      </c>
      <c r="J647" s="5">
        <v>9220</v>
      </c>
      <c r="K647" s="5">
        <v>10540</v>
      </c>
      <c r="L647" s="52">
        <v>10520</v>
      </c>
      <c r="M647" s="5">
        <v>53720</v>
      </c>
      <c r="N647" s="5">
        <v>4809</v>
      </c>
      <c r="O647" s="7" t="s">
        <v>32</v>
      </c>
      <c r="Q647" s="65">
        <f t="shared" ref="Q647:Q710" si="134">IFERROR($AE$6+IF(D647&gt;$AF$6, $AF$6/1000*$AG$6,D647/1000*$AG$6)+IF(IF(D647&gt;$AH$6,($AH$6-$AF$6)/1000*$AI$6,(D647-$AF$6)/1000*$AI$6)&lt;0,0,IF(D647&gt;$AH$6,($AH$6-$AF$6)/1000*$AI$6,(D647-$AF$6)/1000*$AI$6))+IF(D647&gt;$AH$6,(D647-$AH$6)/1000*$AK$6,0),$AE$6)</f>
        <v>45</v>
      </c>
      <c r="R647" s="36">
        <f t="shared" ref="R647:R710" si="135">IFERROR($AE$6+IF(E647&gt;$AF$6, $AF$6/1000*$AG$6,E647/1000*$AG$6)+IF(IF(E647&gt;$AH$6,($AH$6-$AF$6)/1000*$AI$6,(E647-$AF$6)/1000*$AI$6)&lt;0,0,IF(E647&gt;$AH$6,($AH$6-$AF$6)/1000*$AI$6,(E647-$AF$6)/1000*$AI$6))+IF(E647&gt;$AH$6,(E647-$AH$6)/1000*$AK$6,0),$AE$6)</f>
        <v>45</v>
      </c>
      <c r="S647" s="36">
        <f t="shared" ref="S647:S710" si="136">IFERROR($AE$6+IF(F647&gt;$AF$6, $AF$6/1000*$AG$6,F647/1000*$AG$6)+IF(IF(F647&gt;$AH$6,($AH$6-$AF$6)/1000*$AI$6,(F647-$AF$6)/1000*$AI$6)&lt;0,0,IF(F647&gt;$AH$6,($AH$6-$AF$6)/1000*$AI$6,(F647-$AF$6)/1000*$AI$6))+IF(F647&gt;$AH$6,(F647-$AH$6)/1000*$AK$6,0),$AE$6)</f>
        <v>45</v>
      </c>
      <c r="T647" s="36">
        <f t="shared" ref="T647:T710" si="137">IFERROR($AE$6+IF(G647&gt;$AF$6, $AF$6/1000*$AG$6,G647/1000*$AG$6)+IF(IF(G647&gt;$AH$6,($AH$6-$AF$6)/1000*$AI$6,(G647-$AF$6)/1000*$AI$6)&lt;0,0,IF(G647&gt;$AH$6,($AH$6-$AF$6)/1000*$AI$6,(G647-$AF$6)/1000*$AI$6))+IF(G647&gt;$AH$6,(G647-$AH$6)/1000*$AK$6,0),$AE$6)</f>
        <v>45</v>
      </c>
      <c r="U647" s="36">
        <f t="shared" si="132"/>
        <v>54.855000000000004</v>
      </c>
      <c r="V647" s="36">
        <f t="shared" ref="V647:V710" si="138">IFERROR($AE$6+IF(I647&gt;$AF$6, $AF$6/1000*$AG$6,I647/1000*$AG$6)+IF(IF(I647&gt;$AH$6,($AH$6-$AF$6)/1000*$AI$6,(I647-$AF$6)/1000*$AI$6)&lt;0,0,IF(I647&gt;$AH$6,($AH$6-$AF$6)/1000*$AI$6,(I647-$AF$6)/1000*$AI$6))+IF(I647&gt;$AH$6,(I647-$AH$6)/1000*$AK$6,0),$AE$6)</f>
        <v>56.519999999999996</v>
      </c>
      <c r="W647" s="36">
        <f t="shared" ref="W647:W710" si="139">IFERROR($AE$6+IF(J647&gt;$AF$6, $AF$6/1000*$AG$6,J647/1000*$AG$6)+IF(IF(J647&gt;$AH$6,($AH$6-$AF$6)/1000*$AI$6,(J647-$AF$6)/1000*$AI$6)&lt;0,0,IF(J647&gt;$AH$6,($AH$6-$AF$6)/1000*$AI$6,(J647-$AF$6)/1000*$AI$6))+IF(J647&gt;$AH$6,(J647-$AH$6)/1000*$AK$6,0),$AE$6)</f>
        <v>102.35111381787985</v>
      </c>
      <c r="X647" s="36">
        <f t="shared" ref="X647:X710" si="140">IFERROR($AE$6+IF(K647&gt;$AF$6, $AF$6/1000*$AG$6,K647/1000*$AG$6)+IF(IF(K647&gt;$AH$6,($AH$6-$AF$6)/1000*$AI$6,(K647-$AF$6)/1000*$AI$6)&lt;0,0,IF(K647&gt;$AH$6,($AH$6-$AF$6)/1000*$AI$6,(K647-$AF$6)/1000*$AI$6))+IF(K647&gt;$AH$6,(K647-$AH$6)/1000*$AK$6,0),$AE$6)</f>
        <v>113.25241008318824</v>
      </c>
      <c r="Y647" s="36">
        <f t="shared" ref="Y647:Y710" si="141">IFERROR($AE$6+IF(L647&gt;$AF$6, $AF$6/1000*$AG$6,L647/1000*$AG$6)+IF(IF(L647&gt;$AH$6,($AH$6-$AF$6)/1000*$AI$6,(L647-$AF$6)/1000*$AI$6)&lt;0,0,IF(L647&gt;$AH$6,($AH$6-$AF$6)/1000*$AI$6,(L647-$AF$6)/1000*$AI$6))+IF(L647&gt;$AH$6,(L647-$AH$6)/1000*$AK$6,0),$AE$6)</f>
        <v>113.08723892765326</v>
      </c>
      <c r="Z647" s="36">
        <f t="shared" ref="Z647:Z710" si="142">IFERROR($AE$6+IF(M647&gt;$AF$6, $AF$6/1000*$AG$6,M647/1000*$AG$6)+IF(IF(M647&gt;$AH$6,($AH$6-$AF$6)/1000*$AI$6,(M647-$AF$6)/1000*$AI$6)&lt;0,0,IF(M647&gt;$AH$6,($AH$6-$AF$6)/1000*$AI$6,(M647-$AF$6)/1000*$AI$6))+IF(M647&gt;$AH$6,(M647-$AH$6)/1000*$AK$6,0),$AE$6)</f>
        <v>532.06125109773416</v>
      </c>
      <c r="AA647" s="36">
        <f t="shared" ref="AA647:AA710" si="143">IFERROR($AE$6+IF(N647&gt;$AF$6, $AF$6/1000*$AG$6,N647/1000*$AG$6)+IF(IF(N647&gt;$AH$6,($AH$6-$AF$6)/1000*$AI$6,(N647-$AF$6)/1000*$AI$6)&lt;0,0,IF(N647&gt;$AH$6,($AH$6-$AF$6)/1000*$AI$6,(N647-$AF$6)/1000*$AI$6))+IF(N647&gt;$AH$6,(N647-$AH$6)/1000*$AK$6,0),$AE$6)</f>
        <v>66.640500000000003</v>
      </c>
      <c r="AB647" s="66">
        <f t="shared" ref="AB647:AB710" si="144">IFERROR($AE$6+IF(O647&gt;$AF$6, $AF$6/1000*$AG$6,O647/1000*$AG$6)+IF(IF(O647&gt;$AH$6,($AH$6-$AF$6)/1000*$AI$6,(O647-$AF$6)/1000*$AI$6)&lt;0,0,IF(O647&gt;$AH$6,($AH$6-$AF$6)/1000*$AI$6,(O647-$AF$6)/1000*$AI$6))+IF(O647&gt;$AH$6,(O647-$AH$6)/1000*$AK$6,0),$AE$6)</f>
        <v>45</v>
      </c>
      <c r="AC647" s="28">
        <f t="shared" si="133"/>
        <v>1263.7675139264556</v>
      </c>
      <c r="AF647" s="28">
        <f>Q647-'2020 Metered Customers'!Q647</f>
        <v>7</v>
      </c>
      <c r="AG647" s="28">
        <f>R647-'2020 Metered Customers'!R647</f>
        <v>7</v>
      </c>
      <c r="AH647" s="28">
        <f>S647-'2020 Metered Customers'!S647</f>
        <v>7</v>
      </c>
      <c r="AI647" s="28">
        <f>T647-'2020 Metered Customers'!T647</f>
        <v>7</v>
      </c>
      <c r="AJ647" s="28">
        <f>U647-'2020 Metered Customers'!U647</f>
        <v>12.037000000000006</v>
      </c>
      <c r="AK647" s="28">
        <f>V647-'2020 Metered Customers'!V647</f>
        <v>12.887999999999998</v>
      </c>
      <c r="AL647" s="28">
        <f>W647-'2020 Metered Customers'!W647</f>
        <v>41.505113817879845</v>
      </c>
      <c r="AM647" s="28">
        <f>X647-'2020 Metered Customers'!X647</f>
        <v>46.730410083188232</v>
      </c>
      <c r="AN647" s="28">
        <f>Y647-'2020 Metered Customers'!Y647</f>
        <v>46.651238927653253</v>
      </c>
      <c r="AO647" s="28">
        <f>Z647-'2020 Metered Customers'!Z647</f>
        <v>199.36165109773418</v>
      </c>
      <c r="AP647" s="28">
        <f>AA647-'2020 Metered Customers'!AA647</f>
        <v>18.060700000000004</v>
      </c>
      <c r="AQ647" s="28">
        <f>AB647-'2020 Metered Customers'!AB647</f>
        <v>7</v>
      </c>
    </row>
    <row r="648" spans="1:43" ht="15.4" x14ac:dyDescent="0.45">
      <c r="A648" s="4">
        <v>1</v>
      </c>
      <c r="B648" s="85">
        <v>82008718</v>
      </c>
      <c r="C648" s="91">
        <v>0</v>
      </c>
      <c r="D648" s="57" t="s">
        <v>32</v>
      </c>
      <c r="E648" s="5" t="s">
        <v>32</v>
      </c>
      <c r="F648" s="5" t="s">
        <v>32</v>
      </c>
      <c r="G648" s="5" t="s">
        <v>32</v>
      </c>
      <c r="H648" s="5">
        <v>11600</v>
      </c>
      <c r="I648" s="5">
        <v>20530</v>
      </c>
      <c r="J648" s="5">
        <v>11830</v>
      </c>
      <c r="K648" s="5">
        <v>14290</v>
      </c>
      <c r="L648" s="52">
        <v>13382</v>
      </c>
      <c r="M648" s="5">
        <v>10117</v>
      </c>
      <c r="N648" s="5">
        <v>6825</v>
      </c>
      <c r="O648" s="7" t="s">
        <v>32</v>
      </c>
      <c r="Q648" s="65">
        <f t="shared" si="134"/>
        <v>45</v>
      </c>
      <c r="R648" s="36">
        <f t="shared" si="135"/>
        <v>45</v>
      </c>
      <c r="S648" s="36">
        <f t="shared" si="136"/>
        <v>45</v>
      </c>
      <c r="T648" s="36">
        <f t="shared" si="137"/>
        <v>45</v>
      </c>
      <c r="U648" s="36">
        <f t="shared" ref="U648:U711" si="145">IFERROR($AE$6+IF(H648&gt;$AF$6*5, $AF$6*5/1000*$AG$6,H648/1000*$AG$6)+IF(IF(H648&gt;$AH$6*5,(($AH$6*5)-($AF$6*5))/1000*$AI$6,(H648-$AF$6*5)/1000*$AI$6)&lt;0,0,IF(H648&gt;$AH$6*5,(($AH$6*5)-($AF$6*5))/1000*$AI$6,(H648-$AF$6*5)/1000*$AI$6))+IF(H648&gt;$AH$6*5,(H648-$AH$6*5)/1000*$AK$6,0),$AE$6)</f>
        <v>97.199999999999989</v>
      </c>
      <c r="V648" s="36">
        <f t="shared" si="138"/>
        <v>200.16125109773412</v>
      </c>
      <c r="W648" s="36">
        <f t="shared" si="139"/>
        <v>123.90594961519416</v>
      </c>
      <c r="X648" s="36">
        <f t="shared" si="140"/>
        <v>144.22200174599615</v>
      </c>
      <c r="Y648" s="36">
        <f t="shared" si="141"/>
        <v>136.72323128470828</v>
      </c>
      <c r="Z648" s="36">
        <f t="shared" si="142"/>
        <v>109.75904014362351</v>
      </c>
      <c r="AA648" s="36">
        <f t="shared" si="143"/>
        <v>82.571867942566513</v>
      </c>
      <c r="AB648" s="66">
        <f t="shared" si="144"/>
        <v>45</v>
      </c>
      <c r="AC648" s="28">
        <f t="shared" ref="AC648:AC711" si="146">SUM(Q648:AB648)</f>
        <v>1119.5433418298228</v>
      </c>
      <c r="AF648" s="28">
        <f>Q648-'2020 Metered Customers'!Q648</f>
        <v>7</v>
      </c>
      <c r="AG648" s="28">
        <f>R648-'2020 Metered Customers'!R648</f>
        <v>7</v>
      </c>
      <c r="AH648" s="28">
        <f>S648-'2020 Metered Customers'!S648</f>
        <v>7</v>
      </c>
      <c r="AI648" s="28">
        <f>T648-'2020 Metered Customers'!T648</f>
        <v>7</v>
      </c>
      <c r="AJ648" s="28">
        <f>U648-'2020 Metered Customers'!U648</f>
        <v>33.679999999999993</v>
      </c>
      <c r="AK648" s="28">
        <f>V648-'2020 Metered Customers'!V648</f>
        <v>90.682251097734124</v>
      </c>
      <c r="AL648" s="28">
        <f>W648-'2020 Metered Customers'!W648</f>
        <v>51.836949615194158</v>
      </c>
      <c r="AM648" s="28">
        <f>X648-'2020 Metered Customers'!X648</f>
        <v>61.575001745996147</v>
      </c>
      <c r="AN648" s="28">
        <f>Y648-'2020 Metered Customers'!Y648</f>
        <v>57.980631284708281</v>
      </c>
      <c r="AO648" s="28">
        <f>Z648-'2020 Metered Customers'!Z648</f>
        <v>45.055940143623502</v>
      </c>
      <c r="AP648" s="28">
        <f>AA648-'2020 Metered Customers'!AA648</f>
        <v>29.556867942566512</v>
      </c>
      <c r="AQ648" s="28">
        <f>AB648-'2020 Metered Customers'!AB648</f>
        <v>7</v>
      </c>
    </row>
    <row r="649" spans="1:43" ht="15.4" x14ac:dyDescent="0.45">
      <c r="A649" s="4">
        <v>1</v>
      </c>
      <c r="B649" s="85">
        <v>82008719</v>
      </c>
      <c r="C649" s="91">
        <v>0</v>
      </c>
      <c r="D649" s="57" t="s">
        <v>32</v>
      </c>
      <c r="E649" s="5" t="s">
        <v>32</v>
      </c>
      <c r="F649" s="5" t="s">
        <v>32</v>
      </c>
      <c r="G649" s="5" t="s">
        <v>32</v>
      </c>
      <c r="H649" s="5">
        <v>23030</v>
      </c>
      <c r="I649" s="5">
        <v>89250</v>
      </c>
      <c r="J649" s="5">
        <v>27860</v>
      </c>
      <c r="K649" s="5">
        <v>27490</v>
      </c>
      <c r="L649" s="52">
        <v>28530</v>
      </c>
      <c r="M649" s="5">
        <v>2552</v>
      </c>
      <c r="N649" s="5">
        <v>13874</v>
      </c>
      <c r="O649" s="7" t="s">
        <v>32</v>
      </c>
      <c r="Q649" s="65">
        <f t="shared" si="134"/>
        <v>45</v>
      </c>
      <c r="R649" s="36">
        <f t="shared" si="135"/>
        <v>45</v>
      </c>
      <c r="S649" s="36">
        <f t="shared" si="136"/>
        <v>45</v>
      </c>
      <c r="T649" s="36">
        <f t="shared" si="137"/>
        <v>45</v>
      </c>
      <c r="U649" s="36">
        <f t="shared" si="145"/>
        <v>148.63499999999999</v>
      </c>
      <c r="V649" s="36">
        <f t="shared" si="138"/>
        <v>887.36125109773411</v>
      </c>
      <c r="W649" s="36">
        <f t="shared" si="139"/>
        <v>273.46125109773413</v>
      </c>
      <c r="X649" s="36">
        <f t="shared" si="140"/>
        <v>269.76125109773409</v>
      </c>
      <c r="Y649" s="36">
        <f t="shared" si="141"/>
        <v>280.16125109773412</v>
      </c>
      <c r="Z649" s="36">
        <f t="shared" si="142"/>
        <v>56.484000000000002</v>
      </c>
      <c r="AA649" s="36">
        <f t="shared" si="143"/>
        <v>140.78644171086867</v>
      </c>
      <c r="AB649" s="66">
        <f t="shared" si="144"/>
        <v>45</v>
      </c>
      <c r="AC649" s="28">
        <f t="shared" si="146"/>
        <v>2281.6504461018053</v>
      </c>
      <c r="AF649" s="28">
        <f>Q649-'2020 Metered Customers'!Q649</f>
        <v>7</v>
      </c>
      <c r="AG649" s="28">
        <f>R649-'2020 Metered Customers'!R649</f>
        <v>7</v>
      </c>
      <c r="AH649" s="28">
        <f>S649-'2020 Metered Customers'!S649</f>
        <v>7</v>
      </c>
      <c r="AI649" s="28">
        <f>T649-'2020 Metered Customers'!T649</f>
        <v>7</v>
      </c>
      <c r="AJ649" s="28">
        <f>U649-'2020 Metered Customers'!U649</f>
        <v>59.968999999999994</v>
      </c>
      <c r="AK649" s="28">
        <f>V649-'2020 Metered Customers'!V649</f>
        <v>290.67375109773411</v>
      </c>
      <c r="AL649" s="28">
        <f>W649-'2020 Metered Customers'!W649</f>
        <v>132.46325109773414</v>
      </c>
      <c r="AM649" s="28">
        <f>X649-'2020 Metered Customers'!X649</f>
        <v>130.35425109773411</v>
      </c>
      <c r="AN649" s="28">
        <f>Y649-'2020 Metered Customers'!Y649</f>
        <v>134.62335109773412</v>
      </c>
      <c r="AO649" s="28">
        <f>Z649-'2020 Metered Customers'!Z649</f>
        <v>12.869599999999998</v>
      </c>
      <c r="AP649" s="28">
        <f>AA649-'2020 Metered Customers'!AA649</f>
        <v>59.928241710868676</v>
      </c>
      <c r="AQ649" s="28">
        <f>AB649-'2020 Metered Customers'!AB649</f>
        <v>7</v>
      </c>
    </row>
    <row r="650" spans="1:43" ht="15.4" x14ac:dyDescent="0.45">
      <c r="A650" s="4">
        <v>1</v>
      </c>
      <c r="B650" s="85">
        <v>82008720</v>
      </c>
      <c r="C650" s="91">
        <v>0</v>
      </c>
      <c r="D650" s="57" t="s">
        <v>32</v>
      </c>
      <c r="E650" s="5" t="s">
        <v>32</v>
      </c>
      <c r="F650" s="5" t="s">
        <v>32</v>
      </c>
      <c r="G650" s="5" t="s">
        <v>32</v>
      </c>
      <c r="H650" s="5">
        <v>3930</v>
      </c>
      <c r="I650" s="5">
        <v>470</v>
      </c>
      <c r="J650" s="5">
        <v>930</v>
      </c>
      <c r="K650" s="5">
        <v>320</v>
      </c>
      <c r="L650" s="52">
        <v>700</v>
      </c>
      <c r="M650" s="5">
        <v>328</v>
      </c>
      <c r="N650" s="5">
        <v>200</v>
      </c>
      <c r="O650" s="7" t="s">
        <v>32</v>
      </c>
      <c r="Q650" s="65">
        <f t="shared" si="134"/>
        <v>45</v>
      </c>
      <c r="R650" s="36">
        <f t="shared" si="135"/>
        <v>45</v>
      </c>
      <c r="S650" s="36">
        <f t="shared" si="136"/>
        <v>45</v>
      </c>
      <c r="T650" s="36">
        <f t="shared" si="137"/>
        <v>45</v>
      </c>
      <c r="U650" s="36">
        <f t="shared" si="145"/>
        <v>62.685000000000002</v>
      </c>
      <c r="V650" s="36">
        <f t="shared" si="138"/>
        <v>47.115000000000002</v>
      </c>
      <c r="W650" s="36">
        <f t="shared" si="139"/>
        <v>49.185000000000002</v>
      </c>
      <c r="X650" s="36">
        <f t="shared" si="140"/>
        <v>46.44</v>
      </c>
      <c r="Y650" s="36">
        <f t="shared" si="141"/>
        <v>48.15</v>
      </c>
      <c r="Z650" s="36">
        <f t="shared" si="142"/>
        <v>46.475999999999999</v>
      </c>
      <c r="AA650" s="36">
        <f t="shared" si="143"/>
        <v>45.9</v>
      </c>
      <c r="AB650" s="66">
        <f t="shared" si="144"/>
        <v>45</v>
      </c>
      <c r="AC650" s="28">
        <f t="shared" si="146"/>
        <v>570.95100000000002</v>
      </c>
      <c r="AF650" s="28">
        <f>Q650-'2020 Metered Customers'!Q650</f>
        <v>7</v>
      </c>
      <c r="AG650" s="28">
        <f>R650-'2020 Metered Customers'!R650</f>
        <v>7</v>
      </c>
      <c r="AH650" s="28">
        <f>S650-'2020 Metered Customers'!S650</f>
        <v>7</v>
      </c>
      <c r="AI650" s="28">
        <f>T650-'2020 Metered Customers'!T650</f>
        <v>7</v>
      </c>
      <c r="AJ650" s="28">
        <f>U650-'2020 Metered Customers'!U650</f>
        <v>16.039000000000001</v>
      </c>
      <c r="AK650" s="28">
        <f>V650-'2020 Metered Customers'!V650</f>
        <v>8.0810000000000031</v>
      </c>
      <c r="AL650" s="28">
        <f>W650-'2020 Metered Customers'!W650</f>
        <v>9.1390000000000029</v>
      </c>
      <c r="AM650" s="28">
        <f>X650-'2020 Metered Customers'!X650</f>
        <v>7.7359999999999971</v>
      </c>
      <c r="AN650" s="28">
        <f>Y650-'2020 Metered Customers'!Y650</f>
        <v>8.61</v>
      </c>
      <c r="AO650" s="28">
        <f>Z650-'2020 Metered Customers'!Z650</f>
        <v>7.7543999999999969</v>
      </c>
      <c r="AP650" s="28">
        <f>AA650-'2020 Metered Customers'!AA650</f>
        <v>7.4600000000000009</v>
      </c>
      <c r="AQ650" s="28">
        <f>AB650-'2020 Metered Customers'!AB650</f>
        <v>7</v>
      </c>
    </row>
    <row r="651" spans="1:43" ht="15.4" x14ac:dyDescent="0.45">
      <c r="A651" s="4">
        <v>1</v>
      </c>
      <c r="B651" s="85">
        <v>82008721</v>
      </c>
      <c r="C651" s="91">
        <v>0</v>
      </c>
      <c r="D651" s="57" t="s">
        <v>32</v>
      </c>
      <c r="E651" s="5" t="s">
        <v>32</v>
      </c>
      <c r="F651" s="5" t="s">
        <v>32</v>
      </c>
      <c r="G651" s="5" t="s">
        <v>32</v>
      </c>
      <c r="H651" s="5">
        <v>1150</v>
      </c>
      <c r="I651" s="5">
        <v>840</v>
      </c>
      <c r="J651" s="5">
        <v>3820</v>
      </c>
      <c r="K651" s="5">
        <v>2510</v>
      </c>
      <c r="L651" s="52">
        <v>3050</v>
      </c>
      <c r="M651" s="5">
        <v>3120</v>
      </c>
      <c r="N651" s="5">
        <v>2790</v>
      </c>
      <c r="O651" s="7" t="s">
        <v>32</v>
      </c>
      <c r="Q651" s="65">
        <f t="shared" si="134"/>
        <v>45</v>
      </c>
      <c r="R651" s="36">
        <f t="shared" si="135"/>
        <v>45</v>
      </c>
      <c r="S651" s="36">
        <f t="shared" si="136"/>
        <v>45</v>
      </c>
      <c r="T651" s="36">
        <f t="shared" si="137"/>
        <v>45</v>
      </c>
      <c r="U651" s="36">
        <f t="shared" si="145"/>
        <v>50.174999999999997</v>
      </c>
      <c r="V651" s="36">
        <f t="shared" si="138"/>
        <v>48.78</v>
      </c>
      <c r="W651" s="36">
        <f t="shared" si="139"/>
        <v>62.19</v>
      </c>
      <c r="X651" s="36">
        <f t="shared" si="140"/>
        <v>56.295000000000002</v>
      </c>
      <c r="Y651" s="36">
        <f t="shared" si="141"/>
        <v>58.725000000000001</v>
      </c>
      <c r="Z651" s="36">
        <f t="shared" si="142"/>
        <v>59.04</v>
      </c>
      <c r="AA651" s="36">
        <f t="shared" si="143"/>
        <v>57.555</v>
      </c>
      <c r="AB651" s="66">
        <f t="shared" si="144"/>
        <v>45</v>
      </c>
      <c r="AC651" s="28">
        <f t="shared" si="146"/>
        <v>617.76</v>
      </c>
      <c r="AF651" s="28">
        <f>Q651-'2020 Metered Customers'!Q651</f>
        <v>7</v>
      </c>
      <c r="AG651" s="28">
        <f>R651-'2020 Metered Customers'!R651</f>
        <v>7</v>
      </c>
      <c r="AH651" s="28">
        <f>S651-'2020 Metered Customers'!S651</f>
        <v>7</v>
      </c>
      <c r="AI651" s="28">
        <f>T651-'2020 Metered Customers'!T651</f>
        <v>7</v>
      </c>
      <c r="AJ651" s="28">
        <f>U651-'2020 Metered Customers'!U651</f>
        <v>9.644999999999996</v>
      </c>
      <c r="AK651" s="28">
        <f>V651-'2020 Metered Customers'!V651</f>
        <v>8.9320000000000022</v>
      </c>
      <c r="AL651" s="28">
        <f>W651-'2020 Metered Customers'!W651</f>
        <v>15.786000000000001</v>
      </c>
      <c r="AM651" s="28">
        <f>X651-'2020 Metered Customers'!X651</f>
        <v>12.773000000000003</v>
      </c>
      <c r="AN651" s="28">
        <f>Y651-'2020 Metered Customers'!Y651</f>
        <v>14.015000000000001</v>
      </c>
      <c r="AO651" s="28">
        <f>Z651-'2020 Metered Customers'!Z651</f>
        <v>14.175999999999995</v>
      </c>
      <c r="AP651" s="28">
        <f>AA651-'2020 Metered Customers'!AA651</f>
        <v>13.417000000000002</v>
      </c>
      <c r="AQ651" s="28">
        <f>AB651-'2020 Metered Customers'!AB651</f>
        <v>7</v>
      </c>
    </row>
    <row r="652" spans="1:43" ht="15.4" x14ac:dyDescent="0.45">
      <c r="A652" s="4">
        <v>1</v>
      </c>
      <c r="B652" s="85">
        <v>82008722</v>
      </c>
      <c r="C652" s="91">
        <v>0</v>
      </c>
      <c r="D652" s="57" t="s">
        <v>32</v>
      </c>
      <c r="E652" s="5" t="s">
        <v>32</v>
      </c>
      <c r="F652" s="5" t="s">
        <v>32</v>
      </c>
      <c r="G652" s="5" t="s">
        <v>32</v>
      </c>
      <c r="H652" s="5">
        <v>18300</v>
      </c>
      <c r="I652" s="5">
        <v>19760</v>
      </c>
      <c r="J652" s="5">
        <v>15650</v>
      </c>
      <c r="K652" s="5">
        <v>18580</v>
      </c>
      <c r="L652" s="52">
        <v>17888</v>
      </c>
      <c r="M652" s="5">
        <v>9207</v>
      </c>
      <c r="N652" s="5">
        <v>2006</v>
      </c>
      <c r="O652" s="7" t="s">
        <v>32</v>
      </c>
      <c r="Q652" s="65">
        <f t="shared" si="134"/>
        <v>45</v>
      </c>
      <c r="R652" s="36">
        <f t="shared" si="135"/>
        <v>45</v>
      </c>
      <c r="S652" s="36">
        <f t="shared" si="136"/>
        <v>45</v>
      </c>
      <c r="T652" s="36">
        <f t="shared" si="137"/>
        <v>45</v>
      </c>
      <c r="U652" s="36">
        <f t="shared" si="145"/>
        <v>127.35000000000001</v>
      </c>
      <c r="V652" s="36">
        <f t="shared" si="138"/>
        <v>192.46125109773411</v>
      </c>
      <c r="W652" s="36">
        <f t="shared" si="139"/>
        <v>155.4536403223745</v>
      </c>
      <c r="X652" s="36">
        <f t="shared" si="140"/>
        <v>180.66125109773412</v>
      </c>
      <c r="Y652" s="36">
        <f t="shared" si="141"/>
        <v>173.93629262673826</v>
      </c>
      <c r="Z652" s="36">
        <f t="shared" si="142"/>
        <v>102.24375256678212</v>
      </c>
      <c r="AA652" s="36">
        <f t="shared" si="143"/>
        <v>54.027000000000001</v>
      </c>
      <c r="AB652" s="66">
        <f t="shared" si="144"/>
        <v>45</v>
      </c>
      <c r="AC652" s="28">
        <f t="shared" si="146"/>
        <v>1211.133187711363</v>
      </c>
      <c r="AF652" s="28">
        <f>Q652-'2020 Metered Customers'!Q652</f>
        <v>7</v>
      </c>
      <c r="AG652" s="28">
        <f>R652-'2020 Metered Customers'!R652</f>
        <v>7</v>
      </c>
      <c r="AH652" s="28">
        <f>S652-'2020 Metered Customers'!S652</f>
        <v>7</v>
      </c>
      <c r="AI652" s="28">
        <f>T652-'2020 Metered Customers'!T652</f>
        <v>7</v>
      </c>
      <c r="AJ652" s="28">
        <f>U652-'2020 Metered Customers'!U652</f>
        <v>49.09</v>
      </c>
      <c r="AK652" s="28">
        <f>V652-'2020 Metered Customers'!V652</f>
        <v>86.2932510977341</v>
      </c>
      <c r="AL652" s="28">
        <f>W652-'2020 Metered Customers'!W652</f>
        <v>66.958640322374492</v>
      </c>
      <c r="AM652" s="28">
        <f>X652-'2020 Metered Customers'!X652</f>
        <v>79.567251097734129</v>
      </c>
      <c r="AN652" s="28">
        <f>Y652-'2020 Metered Customers'!Y652</f>
        <v>75.817892626738256</v>
      </c>
      <c r="AO652" s="28">
        <f>Z652-'2020 Metered Customers'!Z652</f>
        <v>41.453652566782118</v>
      </c>
      <c r="AP652" s="28">
        <f>AA652-'2020 Metered Customers'!AA652</f>
        <v>11.613799999999998</v>
      </c>
      <c r="AQ652" s="28">
        <f>AB652-'2020 Metered Customers'!AB652</f>
        <v>7</v>
      </c>
    </row>
    <row r="653" spans="1:43" ht="15.4" x14ac:dyDescent="0.45">
      <c r="A653" s="4">
        <v>1</v>
      </c>
      <c r="B653" s="85">
        <v>82008723</v>
      </c>
      <c r="C653" s="91">
        <v>0</v>
      </c>
      <c r="D653" s="57" t="s">
        <v>32</v>
      </c>
      <c r="E653" s="5" t="s">
        <v>32</v>
      </c>
      <c r="F653" s="5" t="s">
        <v>32</v>
      </c>
      <c r="G653" s="5" t="s">
        <v>32</v>
      </c>
      <c r="H653" s="5">
        <v>10520</v>
      </c>
      <c r="I653" s="5">
        <v>4280</v>
      </c>
      <c r="J653" s="5">
        <v>9390</v>
      </c>
      <c r="K653" s="5">
        <v>9180</v>
      </c>
      <c r="L653" s="52">
        <v>10320</v>
      </c>
      <c r="M653" s="5">
        <v>6988</v>
      </c>
      <c r="N653" s="5">
        <v>1894</v>
      </c>
      <c r="O653" s="7" t="s">
        <v>32</v>
      </c>
      <c r="Q653" s="65">
        <f t="shared" si="134"/>
        <v>45</v>
      </c>
      <c r="R653" s="36">
        <f t="shared" si="135"/>
        <v>45</v>
      </c>
      <c r="S653" s="36">
        <f t="shared" si="136"/>
        <v>45</v>
      </c>
      <c r="T653" s="36">
        <f t="shared" si="137"/>
        <v>45</v>
      </c>
      <c r="U653" s="36">
        <f t="shared" si="145"/>
        <v>92.34</v>
      </c>
      <c r="V653" s="36">
        <f t="shared" si="138"/>
        <v>64.260000000000005</v>
      </c>
      <c r="W653" s="36">
        <f t="shared" si="139"/>
        <v>103.75506863992715</v>
      </c>
      <c r="X653" s="36">
        <f t="shared" si="140"/>
        <v>102.02077150680989</v>
      </c>
      <c r="Y653" s="36">
        <f t="shared" si="141"/>
        <v>111.43552737230351</v>
      </c>
      <c r="Z653" s="36">
        <f t="shared" si="142"/>
        <v>83.918012860176574</v>
      </c>
      <c r="AA653" s="36">
        <f t="shared" si="143"/>
        <v>53.522999999999996</v>
      </c>
      <c r="AB653" s="66">
        <f t="shared" si="144"/>
        <v>45</v>
      </c>
      <c r="AC653" s="28">
        <f t="shared" si="146"/>
        <v>836.25238037921702</v>
      </c>
      <c r="AF653" s="28">
        <f>Q653-'2020 Metered Customers'!Q653</f>
        <v>7</v>
      </c>
      <c r="AG653" s="28">
        <f>R653-'2020 Metered Customers'!R653</f>
        <v>7</v>
      </c>
      <c r="AH653" s="28">
        <f>S653-'2020 Metered Customers'!S653</f>
        <v>7</v>
      </c>
      <c r="AI653" s="28">
        <f>T653-'2020 Metered Customers'!T653</f>
        <v>7</v>
      </c>
      <c r="AJ653" s="28">
        <f>U653-'2020 Metered Customers'!U653</f>
        <v>31.195999999999998</v>
      </c>
      <c r="AK653" s="28">
        <f>V653-'2020 Metered Customers'!V653</f>
        <v>16.844000000000001</v>
      </c>
      <c r="AL653" s="28">
        <f>W653-'2020 Metered Customers'!W653</f>
        <v>42.178068639927147</v>
      </c>
      <c r="AM653" s="28">
        <f>X653-'2020 Metered Customers'!X653</f>
        <v>41.346771506809894</v>
      </c>
      <c r="AN653" s="28">
        <f>Y653-'2020 Metered Customers'!Y653</f>
        <v>45.859527372303518</v>
      </c>
      <c r="AO653" s="28">
        <f>Z653-'2020 Metered Customers'!Z653</f>
        <v>30.544412860176571</v>
      </c>
      <c r="AP653" s="28">
        <f>AA653-'2020 Metered Customers'!AA653</f>
        <v>11.356199999999994</v>
      </c>
      <c r="AQ653" s="28">
        <f>AB653-'2020 Metered Customers'!AB653</f>
        <v>7</v>
      </c>
    </row>
    <row r="654" spans="1:43" ht="15.4" x14ac:dyDescent="0.45">
      <c r="A654" s="4">
        <v>1</v>
      </c>
      <c r="B654" s="85">
        <v>82008724</v>
      </c>
      <c r="C654" s="91">
        <v>0</v>
      </c>
      <c r="D654" s="57" t="s">
        <v>32</v>
      </c>
      <c r="E654" s="5" t="s">
        <v>32</v>
      </c>
      <c r="F654" s="5" t="s">
        <v>32</v>
      </c>
      <c r="G654" s="5" t="s">
        <v>32</v>
      </c>
      <c r="H654" s="5">
        <v>13220</v>
      </c>
      <c r="I654" s="5">
        <v>11720</v>
      </c>
      <c r="J654" s="5">
        <v>10810</v>
      </c>
      <c r="K654" s="5">
        <v>10180</v>
      </c>
      <c r="L654" s="52">
        <v>105210</v>
      </c>
      <c r="M654" s="5">
        <v>10592</v>
      </c>
      <c r="N654" s="5">
        <v>4860</v>
      </c>
      <c r="O654" s="7" t="s">
        <v>32</v>
      </c>
      <c r="Q654" s="65">
        <f t="shared" si="134"/>
        <v>45</v>
      </c>
      <c r="R654" s="36">
        <f t="shared" si="135"/>
        <v>45</v>
      </c>
      <c r="S654" s="36">
        <f t="shared" si="136"/>
        <v>45</v>
      </c>
      <c r="T654" s="36">
        <f t="shared" si="137"/>
        <v>45</v>
      </c>
      <c r="U654" s="36">
        <f t="shared" si="145"/>
        <v>104.49000000000001</v>
      </c>
      <c r="V654" s="36">
        <f t="shared" si="138"/>
        <v>122.99750825975178</v>
      </c>
      <c r="W654" s="36">
        <f t="shared" si="139"/>
        <v>115.48222068291039</v>
      </c>
      <c r="X654" s="36">
        <f t="shared" si="140"/>
        <v>110.27932928355867</v>
      </c>
      <c r="Y654" s="36">
        <f t="shared" si="141"/>
        <v>1046.961251097734</v>
      </c>
      <c r="Z654" s="36">
        <f t="shared" si="142"/>
        <v>113.68185508757917</v>
      </c>
      <c r="AA654" s="36">
        <f t="shared" si="143"/>
        <v>66.87</v>
      </c>
      <c r="AB654" s="66">
        <f t="shared" si="144"/>
        <v>45</v>
      </c>
      <c r="AC654" s="28">
        <f t="shared" si="146"/>
        <v>1905.7621644115338</v>
      </c>
      <c r="AF654" s="28">
        <f>Q654-'2020 Metered Customers'!Q654</f>
        <v>7</v>
      </c>
      <c r="AG654" s="28">
        <f>R654-'2020 Metered Customers'!R654</f>
        <v>7</v>
      </c>
      <c r="AH654" s="28">
        <f>S654-'2020 Metered Customers'!S654</f>
        <v>7</v>
      </c>
      <c r="AI654" s="28">
        <f>T654-'2020 Metered Customers'!T654</f>
        <v>7</v>
      </c>
      <c r="AJ654" s="28">
        <f>U654-'2020 Metered Customers'!U654</f>
        <v>37.406000000000006</v>
      </c>
      <c r="AK654" s="28">
        <f>V654-'2020 Metered Customers'!V654</f>
        <v>51.401508259751779</v>
      </c>
      <c r="AL654" s="28">
        <f>W654-'2020 Metered Customers'!W654</f>
        <v>47.799220682910388</v>
      </c>
      <c r="AM654" s="28">
        <f>X654-'2020 Metered Customers'!X654</f>
        <v>45.305329283558663</v>
      </c>
      <c r="AN654" s="28">
        <f>Y654-'2020 Metered Customers'!Y654</f>
        <v>331.69095109773411</v>
      </c>
      <c r="AO654" s="28">
        <f>Z654-'2020 Metered Customers'!Z654</f>
        <v>46.93625508757917</v>
      </c>
      <c r="AP654" s="28">
        <f>AA654-'2020 Metered Customers'!AA654</f>
        <v>18.178000000000004</v>
      </c>
      <c r="AQ654" s="28">
        <f>AB654-'2020 Metered Customers'!AB654</f>
        <v>7</v>
      </c>
    </row>
    <row r="655" spans="1:43" ht="15.4" x14ac:dyDescent="0.45">
      <c r="A655" s="4">
        <v>1</v>
      </c>
      <c r="B655" s="85">
        <v>82008725</v>
      </c>
      <c r="C655" s="91">
        <v>0</v>
      </c>
      <c r="D655" s="57" t="s">
        <v>32</v>
      </c>
      <c r="E655" s="5" t="s">
        <v>32</v>
      </c>
      <c r="F655" s="5" t="s">
        <v>32</v>
      </c>
      <c r="G655" s="5" t="s">
        <v>32</v>
      </c>
      <c r="H655" s="5">
        <v>2640</v>
      </c>
      <c r="I655" s="5">
        <v>310</v>
      </c>
      <c r="J655" s="5">
        <v>510</v>
      </c>
      <c r="K655" s="5">
        <v>170</v>
      </c>
      <c r="L655" s="52">
        <v>77360</v>
      </c>
      <c r="M655" s="5">
        <v>92770</v>
      </c>
      <c r="N655" s="5">
        <v>29877</v>
      </c>
      <c r="O655" s="7" t="s">
        <v>32</v>
      </c>
      <c r="Q655" s="65">
        <f t="shared" si="134"/>
        <v>45</v>
      </c>
      <c r="R655" s="36">
        <f t="shared" si="135"/>
        <v>45</v>
      </c>
      <c r="S655" s="36">
        <f t="shared" si="136"/>
        <v>45</v>
      </c>
      <c r="T655" s="36">
        <f t="shared" si="137"/>
        <v>45</v>
      </c>
      <c r="U655" s="36">
        <f t="shared" si="145"/>
        <v>56.88</v>
      </c>
      <c r="V655" s="36">
        <f t="shared" si="138"/>
        <v>46.395000000000003</v>
      </c>
      <c r="W655" s="36">
        <f t="shared" si="139"/>
        <v>47.295000000000002</v>
      </c>
      <c r="X655" s="36">
        <f t="shared" si="140"/>
        <v>45.765000000000001</v>
      </c>
      <c r="Y655" s="36">
        <f t="shared" si="141"/>
        <v>768.46125109773413</v>
      </c>
      <c r="Z655" s="36">
        <f t="shared" si="142"/>
        <v>922.56125109773404</v>
      </c>
      <c r="AA655" s="36">
        <f t="shared" si="143"/>
        <v>293.63125109773409</v>
      </c>
      <c r="AB655" s="66">
        <f t="shared" si="144"/>
        <v>45</v>
      </c>
      <c r="AC655" s="28">
        <f t="shared" si="146"/>
        <v>2405.9887532932021</v>
      </c>
      <c r="AF655" s="28">
        <f>Q655-'2020 Metered Customers'!Q655</f>
        <v>7</v>
      </c>
      <c r="AG655" s="28">
        <f>R655-'2020 Metered Customers'!R655</f>
        <v>7</v>
      </c>
      <c r="AH655" s="28">
        <f>S655-'2020 Metered Customers'!S655</f>
        <v>7</v>
      </c>
      <c r="AI655" s="28">
        <f>T655-'2020 Metered Customers'!T655</f>
        <v>7</v>
      </c>
      <c r="AJ655" s="28">
        <f>U655-'2020 Metered Customers'!U655</f>
        <v>13.072000000000003</v>
      </c>
      <c r="AK655" s="28">
        <f>V655-'2020 Metered Customers'!V655</f>
        <v>7.713000000000001</v>
      </c>
      <c r="AL655" s="28">
        <f>W655-'2020 Metered Customers'!W655</f>
        <v>8.1730000000000018</v>
      </c>
      <c r="AM655" s="28">
        <f>X655-'2020 Metered Customers'!X655</f>
        <v>7.3909999999999982</v>
      </c>
      <c r="AN655" s="28">
        <f>Y655-'2020 Metered Customers'!Y655</f>
        <v>260.11645109773417</v>
      </c>
      <c r="AO655" s="28">
        <f>Z655-'2020 Metered Customers'!Z655</f>
        <v>299.72015109773406</v>
      </c>
      <c r="AP655" s="28">
        <f>AA655-'2020 Metered Customers'!AA655</f>
        <v>138.08514109773409</v>
      </c>
      <c r="AQ655" s="28">
        <f>AB655-'2020 Metered Customers'!AB655</f>
        <v>7</v>
      </c>
    </row>
    <row r="656" spans="1:43" ht="15.4" x14ac:dyDescent="0.45">
      <c r="A656" s="4">
        <v>1</v>
      </c>
      <c r="B656" s="85">
        <v>82008727</v>
      </c>
      <c r="C656" s="91">
        <v>0</v>
      </c>
      <c r="D656" s="57" t="s">
        <v>32</v>
      </c>
      <c r="E656" s="5" t="s">
        <v>32</v>
      </c>
      <c r="F656" s="5" t="s">
        <v>32</v>
      </c>
      <c r="G656" s="5" t="s">
        <v>32</v>
      </c>
      <c r="H656" s="5">
        <v>22820</v>
      </c>
      <c r="I656" s="5">
        <v>5340</v>
      </c>
      <c r="J656" s="5">
        <v>6650</v>
      </c>
      <c r="K656" s="5">
        <v>12520</v>
      </c>
      <c r="L656" s="52">
        <v>13820</v>
      </c>
      <c r="M656" s="5">
        <v>4440</v>
      </c>
      <c r="N656" s="5">
        <v>3618</v>
      </c>
      <c r="O656" s="7" t="s">
        <v>32</v>
      </c>
      <c r="Q656" s="65">
        <f t="shared" si="134"/>
        <v>45</v>
      </c>
      <c r="R656" s="36">
        <f t="shared" si="135"/>
        <v>45</v>
      </c>
      <c r="S656" s="36">
        <f t="shared" si="136"/>
        <v>45</v>
      </c>
      <c r="T656" s="36">
        <f t="shared" si="137"/>
        <v>45</v>
      </c>
      <c r="U656" s="36">
        <f t="shared" si="145"/>
        <v>147.69</v>
      </c>
      <c r="V656" s="36">
        <f t="shared" si="138"/>
        <v>70.307909644094579</v>
      </c>
      <c r="W656" s="36">
        <f t="shared" si="139"/>
        <v>81.126620331635479</v>
      </c>
      <c r="X656" s="36">
        <f t="shared" si="140"/>
        <v>129.60435448115081</v>
      </c>
      <c r="Y656" s="36">
        <f t="shared" si="141"/>
        <v>140.34047959092425</v>
      </c>
      <c r="Z656" s="36">
        <f t="shared" si="142"/>
        <v>64.98</v>
      </c>
      <c r="AA656" s="36">
        <f t="shared" si="143"/>
        <v>61.280999999999999</v>
      </c>
      <c r="AB656" s="66">
        <f t="shared" si="144"/>
        <v>45</v>
      </c>
      <c r="AC656" s="28">
        <f t="shared" si="146"/>
        <v>920.33036404780512</v>
      </c>
      <c r="AF656" s="28">
        <f>Q656-'2020 Metered Customers'!Q656</f>
        <v>7</v>
      </c>
      <c r="AG656" s="28">
        <f>R656-'2020 Metered Customers'!R656</f>
        <v>7</v>
      </c>
      <c r="AH656" s="28">
        <f>S656-'2020 Metered Customers'!S656</f>
        <v>7</v>
      </c>
      <c r="AI656" s="28">
        <f>T656-'2020 Metered Customers'!T656</f>
        <v>7</v>
      </c>
      <c r="AJ656" s="28">
        <f>U656-'2020 Metered Customers'!U656</f>
        <v>59.48599999999999</v>
      </c>
      <c r="AK656" s="28">
        <f>V656-'2020 Metered Customers'!V656</f>
        <v>20.559909644094574</v>
      </c>
      <c r="AL656" s="28">
        <f>W656-'2020 Metered Customers'!W656</f>
        <v>28.496620331635476</v>
      </c>
      <c r="AM656" s="28">
        <f>X656-'2020 Metered Customers'!X656</f>
        <v>54.568354481150806</v>
      </c>
      <c r="AN656" s="28">
        <f>Y656-'2020 Metered Customers'!Y656</f>
        <v>59.714479590924242</v>
      </c>
      <c r="AO656" s="28">
        <f>Z656-'2020 Metered Customers'!Z656</f>
        <v>17.212000000000003</v>
      </c>
      <c r="AP656" s="28">
        <f>AA656-'2020 Metered Customers'!AA656</f>
        <v>15.321399999999997</v>
      </c>
      <c r="AQ656" s="28">
        <f>AB656-'2020 Metered Customers'!AB656</f>
        <v>7</v>
      </c>
    </row>
    <row r="657" spans="1:43" ht="15.4" x14ac:dyDescent="0.45">
      <c r="A657" s="4">
        <v>1</v>
      </c>
      <c r="B657" s="85">
        <v>82008728</v>
      </c>
      <c r="C657" s="91">
        <v>0</v>
      </c>
      <c r="D657" s="57" t="s">
        <v>32</v>
      </c>
      <c r="E657" s="5" t="s">
        <v>32</v>
      </c>
      <c r="F657" s="5" t="s">
        <v>32</v>
      </c>
      <c r="G657" s="5" t="s">
        <v>32</v>
      </c>
      <c r="H657" s="5">
        <v>20550</v>
      </c>
      <c r="I657" s="5">
        <v>20280</v>
      </c>
      <c r="J657" s="5" t="s">
        <v>32</v>
      </c>
      <c r="K657" s="5">
        <v>16910</v>
      </c>
      <c r="L657" s="52">
        <v>11328</v>
      </c>
      <c r="M657" s="5">
        <v>10826</v>
      </c>
      <c r="N657" s="5">
        <v>1983</v>
      </c>
      <c r="O657" s="7" t="s">
        <v>32</v>
      </c>
      <c r="Q657" s="65">
        <f t="shared" si="134"/>
        <v>45</v>
      </c>
      <c r="R657" s="36">
        <f t="shared" si="135"/>
        <v>45</v>
      </c>
      <c r="S657" s="36">
        <f t="shared" si="136"/>
        <v>45</v>
      </c>
      <c r="T657" s="36">
        <f t="shared" si="137"/>
        <v>45</v>
      </c>
      <c r="U657" s="36">
        <f t="shared" si="145"/>
        <v>137.47500000000002</v>
      </c>
      <c r="V657" s="36">
        <f t="shared" si="138"/>
        <v>197.66125109773412</v>
      </c>
      <c r="W657" s="36">
        <f t="shared" si="139"/>
        <v>45</v>
      </c>
      <c r="X657" s="36">
        <f t="shared" si="140"/>
        <v>165.85942312107795</v>
      </c>
      <c r="Y657" s="36">
        <f t="shared" si="141"/>
        <v>119.76015361126628</v>
      </c>
      <c r="Z657" s="36">
        <f t="shared" si="142"/>
        <v>115.61435760733838</v>
      </c>
      <c r="AA657" s="36">
        <f t="shared" si="143"/>
        <v>53.923500000000004</v>
      </c>
      <c r="AB657" s="66">
        <f t="shared" si="144"/>
        <v>45</v>
      </c>
      <c r="AC657" s="28">
        <f t="shared" si="146"/>
        <v>1060.293685437417</v>
      </c>
      <c r="AF657" s="28">
        <f>Q657-'2020 Metered Customers'!Q657</f>
        <v>7</v>
      </c>
      <c r="AG657" s="28">
        <f>R657-'2020 Metered Customers'!R657</f>
        <v>7</v>
      </c>
      <c r="AH657" s="28">
        <f>S657-'2020 Metered Customers'!S657</f>
        <v>7</v>
      </c>
      <c r="AI657" s="28">
        <f>T657-'2020 Metered Customers'!T657</f>
        <v>7</v>
      </c>
      <c r="AJ657" s="28">
        <f>U657-'2020 Metered Customers'!U657</f>
        <v>54.265000000000015</v>
      </c>
      <c r="AK657" s="28">
        <f>V657-'2020 Metered Customers'!V657</f>
        <v>89.257251097734127</v>
      </c>
      <c r="AL657" s="28">
        <f>W657-'2020 Metered Customers'!W657</f>
        <v>7</v>
      </c>
      <c r="AM657" s="28">
        <f>X657-'2020 Metered Customers'!X657</f>
        <v>71.946423121077942</v>
      </c>
      <c r="AN657" s="28">
        <f>Y657-'2020 Metered Customers'!Y657</f>
        <v>49.84975361126628</v>
      </c>
      <c r="AO657" s="28">
        <f>Z657-'2020 Metered Customers'!Z657</f>
        <v>47.862557607338374</v>
      </c>
      <c r="AP657" s="28">
        <f>AA657-'2020 Metered Customers'!AA657</f>
        <v>11.560900000000004</v>
      </c>
      <c r="AQ657" s="28">
        <f>AB657-'2020 Metered Customers'!AB657</f>
        <v>7</v>
      </c>
    </row>
    <row r="658" spans="1:43" ht="15.4" x14ac:dyDescent="0.45">
      <c r="A658" s="4">
        <v>1</v>
      </c>
      <c r="B658" s="85">
        <v>82008729</v>
      </c>
      <c r="C658" s="91">
        <v>0</v>
      </c>
      <c r="D658" s="57" t="s">
        <v>32</v>
      </c>
      <c r="E658" s="5" t="s">
        <v>32</v>
      </c>
      <c r="F658" s="5" t="s">
        <v>32</v>
      </c>
      <c r="G658" s="5" t="s">
        <v>32</v>
      </c>
      <c r="H658" s="5">
        <v>3410</v>
      </c>
      <c r="I658" s="5">
        <v>600</v>
      </c>
      <c r="J658" s="5">
        <v>540</v>
      </c>
      <c r="K658" s="5">
        <v>700</v>
      </c>
      <c r="L658" s="52">
        <v>1220</v>
      </c>
      <c r="M658" s="5">
        <v>440</v>
      </c>
      <c r="N658" s="5">
        <v>655</v>
      </c>
      <c r="O658" s="7" t="s">
        <v>32</v>
      </c>
      <c r="Q658" s="65">
        <f t="shared" si="134"/>
        <v>45</v>
      </c>
      <c r="R658" s="36">
        <f t="shared" si="135"/>
        <v>45</v>
      </c>
      <c r="S658" s="36">
        <f t="shared" si="136"/>
        <v>45</v>
      </c>
      <c r="T658" s="36">
        <f t="shared" si="137"/>
        <v>45</v>
      </c>
      <c r="U658" s="36">
        <f t="shared" si="145"/>
        <v>60.344999999999999</v>
      </c>
      <c r="V658" s="36">
        <f t="shared" si="138"/>
        <v>47.7</v>
      </c>
      <c r="W658" s="36">
        <f t="shared" si="139"/>
        <v>47.43</v>
      </c>
      <c r="X658" s="36">
        <f t="shared" si="140"/>
        <v>48.15</v>
      </c>
      <c r="Y658" s="36">
        <f t="shared" si="141"/>
        <v>50.49</v>
      </c>
      <c r="Z658" s="36">
        <f t="shared" si="142"/>
        <v>46.98</v>
      </c>
      <c r="AA658" s="36">
        <f t="shared" si="143"/>
        <v>47.947499999999998</v>
      </c>
      <c r="AB658" s="66">
        <f t="shared" si="144"/>
        <v>45</v>
      </c>
      <c r="AC658" s="28">
        <f t="shared" si="146"/>
        <v>574.04250000000002</v>
      </c>
      <c r="AF658" s="28">
        <f>Q658-'2020 Metered Customers'!Q658</f>
        <v>7</v>
      </c>
      <c r="AG658" s="28">
        <f>R658-'2020 Metered Customers'!R658</f>
        <v>7</v>
      </c>
      <c r="AH658" s="28">
        <f>S658-'2020 Metered Customers'!S658</f>
        <v>7</v>
      </c>
      <c r="AI658" s="28">
        <f>T658-'2020 Metered Customers'!T658</f>
        <v>7</v>
      </c>
      <c r="AJ658" s="28">
        <f>U658-'2020 Metered Customers'!U658</f>
        <v>14.842999999999996</v>
      </c>
      <c r="AK658" s="28">
        <f>V658-'2020 Metered Customers'!V658</f>
        <v>8.3800000000000026</v>
      </c>
      <c r="AL658" s="28">
        <f>W658-'2020 Metered Customers'!W658</f>
        <v>8.2419999999999973</v>
      </c>
      <c r="AM658" s="28">
        <f>X658-'2020 Metered Customers'!X658</f>
        <v>8.61</v>
      </c>
      <c r="AN658" s="28">
        <f>Y658-'2020 Metered Customers'!Y658</f>
        <v>9.8060000000000045</v>
      </c>
      <c r="AO658" s="28">
        <f>Z658-'2020 Metered Customers'!Z658</f>
        <v>8.0119999999999933</v>
      </c>
      <c r="AP658" s="28">
        <f>AA658-'2020 Metered Customers'!AA658</f>
        <v>8.5064999999999955</v>
      </c>
      <c r="AQ658" s="28">
        <f>AB658-'2020 Metered Customers'!AB658</f>
        <v>7</v>
      </c>
    </row>
    <row r="659" spans="1:43" ht="15.4" x14ac:dyDescent="0.45">
      <c r="A659" s="4">
        <v>1</v>
      </c>
      <c r="B659" s="85">
        <v>82282595</v>
      </c>
      <c r="C659" s="91">
        <v>0</v>
      </c>
      <c r="D659" s="57" t="s">
        <v>32</v>
      </c>
      <c r="E659" s="5" t="s">
        <v>32</v>
      </c>
      <c r="F659" s="5" t="s">
        <v>32</v>
      </c>
      <c r="G659" s="5" t="s">
        <v>32</v>
      </c>
      <c r="H659" s="5">
        <v>10780</v>
      </c>
      <c r="I659" s="5">
        <v>18340</v>
      </c>
      <c r="J659" s="5">
        <v>17500</v>
      </c>
      <c r="K659" s="5">
        <v>16520</v>
      </c>
      <c r="L659" s="52">
        <v>11150</v>
      </c>
      <c r="M659" s="5">
        <v>10433</v>
      </c>
      <c r="N659" s="5">
        <v>4070</v>
      </c>
      <c r="O659" s="7" t="s">
        <v>32</v>
      </c>
      <c r="Q659" s="65">
        <f t="shared" si="134"/>
        <v>45</v>
      </c>
      <c r="R659" s="36">
        <f t="shared" si="135"/>
        <v>45</v>
      </c>
      <c r="S659" s="36">
        <f t="shared" si="136"/>
        <v>45</v>
      </c>
      <c r="T659" s="36">
        <f t="shared" si="137"/>
        <v>45</v>
      </c>
      <c r="U659" s="36">
        <f t="shared" si="145"/>
        <v>93.509999999999991</v>
      </c>
      <c r="V659" s="36">
        <f t="shared" si="138"/>
        <v>178.26125109773412</v>
      </c>
      <c r="W659" s="36">
        <f t="shared" si="139"/>
        <v>170.73197220935975</v>
      </c>
      <c r="X659" s="36">
        <f t="shared" si="140"/>
        <v>162.63858558814593</v>
      </c>
      <c r="Y659" s="36">
        <f t="shared" si="141"/>
        <v>118.29013032700499</v>
      </c>
      <c r="Z659" s="36">
        <f t="shared" si="142"/>
        <v>112.36874440107611</v>
      </c>
      <c r="AA659" s="36">
        <f t="shared" si="143"/>
        <v>63.314999999999998</v>
      </c>
      <c r="AB659" s="66">
        <f t="shared" si="144"/>
        <v>45</v>
      </c>
      <c r="AC659" s="28">
        <f t="shared" si="146"/>
        <v>1124.1156836233208</v>
      </c>
      <c r="AF659" s="28">
        <f>Q659-'2020 Metered Customers'!Q659</f>
        <v>7</v>
      </c>
      <c r="AG659" s="28">
        <f>R659-'2020 Metered Customers'!R659</f>
        <v>7</v>
      </c>
      <c r="AH659" s="28">
        <f>S659-'2020 Metered Customers'!S659</f>
        <v>7</v>
      </c>
      <c r="AI659" s="28">
        <f>T659-'2020 Metered Customers'!T659</f>
        <v>7</v>
      </c>
      <c r="AJ659" s="28">
        <f>U659-'2020 Metered Customers'!U659</f>
        <v>31.79399999999999</v>
      </c>
      <c r="AK659" s="28">
        <f>V659-'2020 Metered Customers'!V659</f>
        <v>78.19925109773412</v>
      </c>
      <c r="AL659" s="28">
        <f>W659-'2020 Metered Customers'!W659</f>
        <v>74.281972209359751</v>
      </c>
      <c r="AM659" s="28">
        <f>X659-'2020 Metered Customers'!X659</f>
        <v>70.402585588145939</v>
      </c>
      <c r="AN659" s="28">
        <f>Y659-'2020 Metered Customers'!Y659</f>
        <v>49.145130327004992</v>
      </c>
      <c r="AO659" s="28">
        <f>Z659-'2020 Metered Customers'!Z659</f>
        <v>46.30684440107612</v>
      </c>
      <c r="AP659" s="28">
        <f>AA659-'2020 Metered Customers'!AA659</f>
        <v>16.360999999999997</v>
      </c>
      <c r="AQ659" s="28">
        <f>AB659-'2020 Metered Customers'!AB659</f>
        <v>7</v>
      </c>
    </row>
    <row r="660" spans="1:43" ht="15.4" x14ac:dyDescent="0.45">
      <c r="A660" s="4">
        <v>1</v>
      </c>
      <c r="B660" s="85">
        <v>82282596</v>
      </c>
      <c r="C660" s="91">
        <v>0</v>
      </c>
      <c r="D660" s="57" t="s">
        <v>32</v>
      </c>
      <c r="E660" s="5" t="s">
        <v>32</v>
      </c>
      <c r="F660" s="5" t="s">
        <v>32</v>
      </c>
      <c r="G660" s="5" t="s">
        <v>32</v>
      </c>
      <c r="H660" s="5">
        <v>10700</v>
      </c>
      <c r="I660" s="5">
        <v>4110</v>
      </c>
      <c r="J660" s="5">
        <v>4410</v>
      </c>
      <c r="K660" s="5">
        <v>3230</v>
      </c>
      <c r="L660" s="52">
        <v>2100</v>
      </c>
      <c r="M660" s="5">
        <v>2169</v>
      </c>
      <c r="N660" s="5">
        <v>1023</v>
      </c>
      <c r="O660" s="7" t="s">
        <v>32</v>
      </c>
      <c r="Q660" s="65">
        <f t="shared" si="134"/>
        <v>45</v>
      </c>
      <c r="R660" s="36">
        <f t="shared" si="135"/>
        <v>45</v>
      </c>
      <c r="S660" s="36">
        <f t="shared" si="136"/>
        <v>45</v>
      </c>
      <c r="T660" s="36">
        <f t="shared" si="137"/>
        <v>45</v>
      </c>
      <c r="U660" s="36">
        <f t="shared" si="145"/>
        <v>93.15</v>
      </c>
      <c r="V660" s="36">
        <f t="shared" si="138"/>
        <v>63.495000000000005</v>
      </c>
      <c r="W660" s="36">
        <f t="shared" si="139"/>
        <v>64.844999999999999</v>
      </c>
      <c r="X660" s="36">
        <f t="shared" si="140"/>
        <v>59.534999999999997</v>
      </c>
      <c r="Y660" s="36">
        <f t="shared" si="141"/>
        <v>54.45</v>
      </c>
      <c r="Z660" s="36">
        <f t="shared" si="142"/>
        <v>54.7605</v>
      </c>
      <c r="AA660" s="36">
        <f t="shared" si="143"/>
        <v>49.603499999999997</v>
      </c>
      <c r="AB660" s="66">
        <f t="shared" si="144"/>
        <v>45</v>
      </c>
      <c r="AC660" s="28">
        <f t="shared" si="146"/>
        <v>664.83899999999994</v>
      </c>
      <c r="AF660" s="28">
        <f>Q660-'2020 Metered Customers'!Q660</f>
        <v>7</v>
      </c>
      <c r="AG660" s="28">
        <f>R660-'2020 Metered Customers'!R660</f>
        <v>7</v>
      </c>
      <c r="AH660" s="28">
        <f>S660-'2020 Metered Customers'!S660</f>
        <v>7</v>
      </c>
      <c r="AI660" s="28">
        <f>T660-'2020 Metered Customers'!T660</f>
        <v>7</v>
      </c>
      <c r="AJ660" s="28">
        <f>U660-'2020 Metered Customers'!U660</f>
        <v>31.610000000000007</v>
      </c>
      <c r="AK660" s="28">
        <f>V660-'2020 Metered Customers'!V660</f>
        <v>16.453000000000003</v>
      </c>
      <c r="AL660" s="28">
        <f>W660-'2020 Metered Customers'!W660</f>
        <v>17.143000000000001</v>
      </c>
      <c r="AM660" s="28">
        <f>X660-'2020 Metered Customers'!X660</f>
        <v>14.428999999999995</v>
      </c>
      <c r="AN660" s="28">
        <f>Y660-'2020 Metered Customers'!Y660</f>
        <v>11.829999999999998</v>
      </c>
      <c r="AO660" s="28">
        <f>Z660-'2020 Metered Customers'!Z660</f>
        <v>11.988700000000001</v>
      </c>
      <c r="AP660" s="28">
        <f>AA660-'2020 Metered Customers'!AA660</f>
        <v>9.3528999999999982</v>
      </c>
      <c r="AQ660" s="28">
        <f>AB660-'2020 Metered Customers'!AB660</f>
        <v>7</v>
      </c>
    </row>
    <row r="661" spans="1:43" ht="15.4" x14ac:dyDescent="0.45">
      <c r="A661" s="4">
        <v>1</v>
      </c>
      <c r="B661" s="85">
        <v>82282597</v>
      </c>
      <c r="C661" s="91">
        <v>0</v>
      </c>
      <c r="D661" s="57" t="s">
        <v>32</v>
      </c>
      <c r="E661" s="5" t="s">
        <v>32</v>
      </c>
      <c r="F661" s="5" t="s">
        <v>32</v>
      </c>
      <c r="G661" s="5" t="s">
        <v>32</v>
      </c>
      <c r="H661" s="5">
        <v>14200</v>
      </c>
      <c r="I661" s="5">
        <v>6780</v>
      </c>
      <c r="J661" s="5">
        <v>9290</v>
      </c>
      <c r="K661" s="5">
        <v>12150</v>
      </c>
      <c r="L661" s="52">
        <v>18701</v>
      </c>
      <c r="M661" s="5">
        <v>16003</v>
      </c>
      <c r="N661" s="5">
        <v>7483</v>
      </c>
      <c r="O661" s="7" t="s">
        <v>32</v>
      </c>
      <c r="Q661" s="65">
        <f t="shared" si="134"/>
        <v>45</v>
      </c>
      <c r="R661" s="36">
        <f t="shared" si="135"/>
        <v>45</v>
      </c>
      <c r="S661" s="36">
        <f t="shared" si="136"/>
        <v>45</v>
      </c>
      <c r="T661" s="36">
        <f t="shared" si="137"/>
        <v>45</v>
      </c>
      <c r="U661" s="36">
        <f t="shared" si="145"/>
        <v>108.9</v>
      </c>
      <c r="V661" s="36">
        <f t="shared" si="138"/>
        <v>82.20023284261282</v>
      </c>
      <c r="W661" s="36">
        <f t="shared" si="139"/>
        <v>102.92921286225226</v>
      </c>
      <c r="X661" s="36">
        <f t="shared" si="140"/>
        <v>126.54868810375376</v>
      </c>
      <c r="Y661" s="36">
        <f t="shared" si="141"/>
        <v>181.8712510977341</v>
      </c>
      <c r="Z661" s="36">
        <f t="shared" si="142"/>
        <v>158.36891121756682</v>
      </c>
      <c r="AA661" s="36">
        <f t="shared" si="143"/>
        <v>88.00599895966721</v>
      </c>
      <c r="AB661" s="66">
        <f t="shared" si="144"/>
        <v>45</v>
      </c>
      <c r="AC661" s="28">
        <f t="shared" si="146"/>
        <v>1073.824295083587</v>
      </c>
      <c r="AF661" s="28">
        <f>Q661-'2020 Metered Customers'!Q661</f>
        <v>7</v>
      </c>
      <c r="AG661" s="28">
        <f>R661-'2020 Metered Customers'!R661</f>
        <v>7</v>
      </c>
      <c r="AH661" s="28">
        <f>S661-'2020 Metered Customers'!S661</f>
        <v>7</v>
      </c>
      <c r="AI661" s="28">
        <f>T661-'2020 Metered Customers'!T661</f>
        <v>7</v>
      </c>
      <c r="AJ661" s="28">
        <f>U661-'2020 Metered Customers'!U661</f>
        <v>39.659999999999997</v>
      </c>
      <c r="AK661" s="28">
        <f>V661-'2020 Metered Customers'!V661</f>
        <v>29.284232842612816</v>
      </c>
      <c r="AL661" s="28">
        <f>W661-'2020 Metered Customers'!W661</f>
        <v>41.782212862252258</v>
      </c>
      <c r="AM661" s="28">
        <f>X661-'2020 Metered Customers'!X661</f>
        <v>53.103688103753754</v>
      </c>
      <c r="AN661" s="28">
        <f>Y661-'2020 Metered Customers'!Y661</f>
        <v>80.256951097734103</v>
      </c>
      <c r="AO661" s="28">
        <f>Z661-'2020 Metered Customers'!Z661</f>
        <v>68.356011217566817</v>
      </c>
      <c r="AP661" s="28">
        <f>AA661-'2020 Metered Customers'!AA661</f>
        <v>33.543398959667208</v>
      </c>
      <c r="AQ661" s="28">
        <f>AB661-'2020 Metered Customers'!AB661</f>
        <v>7</v>
      </c>
    </row>
    <row r="662" spans="1:43" ht="15.4" x14ac:dyDescent="0.45">
      <c r="A662" s="4">
        <v>1</v>
      </c>
      <c r="B662" s="85">
        <v>82282598</v>
      </c>
      <c r="C662" s="91">
        <v>0</v>
      </c>
      <c r="D662" s="57" t="s">
        <v>32</v>
      </c>
      <c r="E662" s="5" t="s">
        <v>32</v>
      </c>
      <c r="F662" s="5" t="s">
        <v>32</v>
      </c>
      <c r="G662" s="5" t="s">
        <v>32</v>
      </c>
      <c r="H662" s="5">
        <v>19580</v>
      </c>
      <c r="I662" s="5">
        <v>34020</v>
      </c>
      <c r="J662" s="5">
        <v>34000</v>
      </c>
      <c r="K662" s="5">
        <v>32950</v>
      </c>
      <c r="L662" s="52">
        <v>32173</v>
      </c>
      <c r="M662" s="5">
        <v>30118</v>
      </c>
      <c r="N662" s="5">
        <v>9049</v>
      </c>
      <c r="O662" s="7" t="s">
        <v>32</v>
      </c>
      <c r="Q662" s="65">
        <f t="shared" si="134"/>
        <v>45</v>
      </c>
      <c r="R662" s="36">
        <f t="shared" si="135"/>
        <v>45</v>
      </c>
      <c r="S662" s="36">
        <f t="shared" si="136"/>
        <v>45</v>
      </c>
      <c r="T662" s="36">
        <f t="shared" si="137"/>
        <v>45</v>
      </c>
      <c r="U662" s="36">
        <f t="shared" si="145"/>
        <v>133.10999999999999</v>
      </c>
      <c r="V662" s="36">
        <f t="shared" si="138"/>
        <v>335.0612510977341</v>
      </c>
      <c r="W662" s="36">
        <f t="shared" si="139"/>
        <v>334.86125109773411</v>
      </c>
      <c r="X662" s="36">
        <f t="shared" si="140"/>
        <v>324.36125109773411</v>
      </c>
      <c r="Y662" s="36">
        <f t="shared" si="141"/>
        <v>316.59125109773413</v>
      </c>
      <c r="Z662" s="36">
        <f t="shared" si="142"/>
        <v>296.04125109773412</v>
      </c>
      <c r="AA662" s="36">
        <f t="shared" si="143"/>
        <v>100.93890043805581</v>
      </c>
      <c r="AB662" s="66">
        <f t="shared" si="144"/>
        <v>45</v>
      </c>
      <c r="AC662" s="28">
        <f t="shared" si="146"/>
        <v>2065.9651559267263</v>
      </c>
      <c r="AF662" s="28">
        <f>Q662-'2020 Metered Customers'!Q662</f>
        <v>7</v>
      </c>
      <c r="AG662" s="28">
        <f>R662-'2020 Metered Customers'!R662</f>
        <v>7</v>
      </c>
      <c r="AH662" s="28">
        <f>S662-'2020 Metered Customers'!S662</f>
        <v>7</v>
      </c>
      <c r="AI662" s="28">
        <f>T662-'2020 Metered Customers'!T662</f>
        <v>7</v>
      </c>
      <c r="AJ662" s="28">
        <f>U662-'2020 Metered Customers'!U662</f>
        <v>52.033999999999992</v>
      </c>
      <c r="AK662" s="28">
        <f>V662-'2020 Metered Customers'!V662</f>
        <v>148.73265109773411</v>
      </c>
      <c r="AL662" s="28">
        <f>W662-'2020 Metered Customers'!W662</f>
        <v>148.6812510977341</v>
      </c>
      <c r="AM662" s="28">
        <f>X662-'2020 Metered Customers'!X662</f>
        <v>145.98275109773411</v>
      </c>
      <c r="AN662" s="28">
        <f>Y662-'2020 Metered Customers'!Y662</f>
        <v>143.98586109773413</v>
      </c>
      <c r="AO662" s="28">
        <f>Z662-'2020 Metered Customers'!Z662</f>
        <v>138.70451109773413</v>
      </c>
      <c r="AP662" s="28">
        <f>AA662-'2020 Metered Customers'!AA662</f>
        <v>40.828200438055809</v>
      </c>
      <c r="AQ662" s="28">
        <f>AB662-'2020 Metered Customers'!AB662</f>
        <v>7</v>
      </c>
    </row>
    <row r="663" spans="1:43" ht="15.4" x14ac:dyDescent="0.45">
      <c r="A663" s="4">
        <v>1</v>
      </c>
      <c r="B663" s="85">
        <v>82282599</v>
      </c>
      <c r="C663" s="91">
        <v>0</v>
      </c>
      <c r="D663" s="57" t="s">
        <v>32</v>
      </c>
      <c r="E663" s="5" t="s">
        <v>32</v>
      </c>
      <c r="F663" s="5" t="s">
        <v>32</v>
      </c>
      <c r="G663" s="5" t="s">
        <v>32</v>
      </c>
      <c r="H663" s="5">
        <v>4210</v>
      </c>
      <c r="I663" s="5">
        <v>1010</v>
      </c>
      <c r="J663" s="5">
        <v>1600</v>
      </c>
      <c r="K663" s="5">
        <v>14500</v>
      </c>
      <c r="L663" s="52">
        <v>208494</v>
      </c>
      <c r="M663" s="5">
        <v>26163</v>
      </c>
      <c r="N663" s="5">
        <v>5990</v>
      </c>
      <c r="O663" s="7" t="s">
        <v>32</v>
      </c>
      <c r="Q663" s="65">
        <f t="shared" si="134"/>
        <v>45</v>
      </c>
      <c r="R663" s="36">
        <f t="shared" si="135"/>
        <v>45</v>
      </c>
      <c r="S663" s="36">
        <f t="shared" si="136"/>
        <v>45</v>
      </c>
      <c r="T663" s="36">
        <f t="shared" si="137"/>
        <v>45</v>
      </c>
      <c r="U663" s="36">
        <f t="shared" si="145"/>
        <v>63.945</v>
      </c>
      <c r="V663" s="36">
        <f t="shared" si="138"/>
        <v>49.545000000000002</v>
      </c>
      <c r="W663" s="36">
        <f t="shared" si="139"/>
        <v>52.2</v>
      </c>
      <c r="X663" s="36">
        <f t="shared" si="140"/>
        <v>145.9562988791134</v>
      </c>
      <c r="Y663" s="36">
        <f t="shared" si="141"/>
        <v>2079.8012510977342</v>
      </c>
      <c r="Z663" s="36">
        <f t="shared" si="142"/>
        <v>256.49125109773411</v>
      </c>
      <c r="AA663" s="36">
        <f t="shared" si="143"/>
        <v>75.675972198981299</v>
      </c>
      <c r="AB663" s="66">
        <f t="shared" si="144"/>
        <v>45</v>
      </c>
      <c r="AC663" s="28">
        <f t="shared" si="146"/>
        <v>2948.6147732735635</v>
      </c>
      <c r="AF663" s="28">
        <f>Q663-'2020 Metered Customers'!Q663</f>
        <v>7</v>
      </c>
      <c r="AG663" s="28">
        <f>R663-'2020 Metered Customers'!R663</f>
        <v>7</v>
      </c>
      <c r="AH663" s="28">
        <f>S663-'2020 Metered Customers'!S663</f>
        <v>7</v>
      </c>
      <c r="AI663" s="28">
        <f>T663-'2020 Metered Customers'!T663</f>
        <v>7</v>
      </c>
      <c r="AJ663" s="28">
        <f>U663-'2020 Metered Customers'!U663</f>
        <v>16.683</v>
      </c>
      <c r="AK663" s="28">
        <f>V663-'2020 Metered Customers'!V663</f>
        <v>9.3230000000000004</v>
      </c>
      <c r="AL663" s="28">
        <f>W663-'2020 Metered Customers'!W663</f>
        <v>10.68</v>
      </c>
      <c r="AM663" s="28">
        <f>X663-'2020 Metered Customers'!X663</f>
        <v>62.406298879113407</v>
      </c>
      <c r="AN663" s="28">
        <f>Y663-'2020 Metered Customers'!Y663</f>
        <v>597.13083109773424</v>
      </c>
      <c r="AO663" s="28">
        <f>Z663-'2020 Metered Customers'!Z663</f>
        <v>122.79035109773412</v>
      </c>
      <c r="AP663" s="28">
        <f>AA663-'2020 Metered Customers'!AA663</f>
        <v>24.497972198981302</v>
      </c>
      <c r="AQ663" s="28">
        <f>AB663-'2020 Metered Customers'!AB663</f>
        <v>7</v>
      </c>
    </row>
    <row r="664" spans="1:43" ht="15.4" x14ac:dyDescent="0.45">
      <c r="A664" s="4">
        <v>1</v>
      </c>
      <c r="B664" s="85">
        <v>82282600</v>
      </c>
      <c r="C664" s="91">
        <v>0</v>
      </c>
      <c r="D664" s="57" t="s">
        <v>32</v>
      </c>
      <c r="E664" s="5" t="s">
        <v>32</v>
      </c>
      <c r="F664" s="5" t="s">
        <v>32</v>
      </c>
      <c r="G664" s="5" t="s">
        <v>32</v>
      </c>
      <c r="H664" s="5">
        <v>3290</v>
      </c>
      <c r="I664" s="5">
        <v>1070</v>
      </c>
      <c r="J664" s="5">
        <v>3120</v>
      </c>
      <c r="K664" s="5">
        <v>3860</v>
      </c>
      <c r="L664" s="52">
        <v>7770</v>
      </c>
      <c r="M664" s="5">
        <v>6587</v>
      </c>
      <c r="N664" s="5">
        <v>1451</v>
      </c>
      <c r="O664" s="7" t="s">
        <v>32</v>
      </c>
      <c r="Q664" s="65">
        <f t="shared" si="134"/>
        <v>45</v>
      </c>
      <c r="R664" s="36">
        <f t="shared" si="135"/>
        <v>45</v>
      </c>
      <c r="S664" s="36">
        <f t="shared" si="136"/>
        <v>45</v>
      </c>
      <c r="T664" s="36">
        <f t="shared" si="137"/>
        <v>45</v>
      </c>
      <c r="U664" s="36">
        <f t="shared" si="145"/>
        <v>59.805</v>
      </c>
      <c r="V664" s="36">
        <f t="shared" si="138"/>
        <v>49.814999999999998</v>
      </c>
      <c r="W664" s="36">
        <f t="shared" si="139"/>
        <v>59.04</v>
      </c>
      <c r="X664" s="36">
        <f t="shared" si="140"/>
        <v>62.370000000000005</v>
      </c>
      <c r="Y664" s="36">
        <f t="shared" si="141"/>
        <v>90.376205041594119</v>
      </c>
      <c r="Z664" s="36">
        <f t="shared" si="142"/>
        <v>80.606331191700306</v>
      </c>
      <c r="AA664" s="36">
        <f t="shared" si="143"/>
        <v>51.529499999999999</v>
      </c>
      <c r="AB664" s="66">
        <f t="shared" si="144"/>
        <v>45</v>
      </c>
      <c r="AC664" s="28">
        <f t="shared" si="146"/>
        <v>678.54203623329443</v>
      </c>
      <c r="AF664" s="28">
        <f>Q664-'2020 Metered Customers'!Q664</f>
        <v>7</v>
      </c>
      <c r="AG664" s="28">
        <f>R664-'2020 Metered Customers'!R664</f>
        <v>7</v>
      </c>
      <c r="AH664" s="28">
        <f>S664-'2020 Metered Customers'!S664</f>
        <v>7</v>
      </c>
      <c r="AI664" s="28">
        <f>T664-'2020 Metered Customers'!T664</f>
        <v>7</v>
      </c>
      <c r="AJ664" s="28">
        <f>U664-'2020 Metered Customers'!U664</f>
        <v>14.567</v>
      </c>
      <c r="AK664" s="28">
        <f>V664-'2020 Metered Customers'!V664</f>
        <v>9.4609999999999985</v>
      </c>
      <c r="AL664" s="28">
        <f>W664-'2020 Metered Customers'!W664</f>
        <v>14.175999999999995</v>
      </c>
      <c r="AM664" s="28">
        <f>X664-'2020 Metered Customers'!X664</f>
        <v>15.878</v>
      </c>
      <c r="AN664" s="28">
        <f>Y664-'2020 Metered Customers'!Y664</f>
        <v>35.282205041594118</v>
      </c>
      <c r="AO664" s="28">
        <f>Z664-'2020 Metered Customers'!Z664</f>
        <v>28.114931191700308</v>
      </c>
      <c r="AP664" s="28">
        <f>AA664-'2020 Metered Customers'!AA664</f>
        <v>10.337299999999999</v>
      </c>
      <c r="AQ664" s="28">
        <f>AB664-'2020 Metered Customers'!AB664</f>
        <v>7</v>
      </c>
    </row>
    <row r="665" spans="1:43" ht="15.4" x14ac:dyDescent="0.45">
      <c r="A665" s="4">
        <v>1</v>
      </c>
      <c r="B665" s="85">
        <v>82282637</v>
      </c>
      <c r="C665" s="91">
        <v>0</v>
      </c>
      <c r="D665" s="57" t="s">
        <v>32</v>
      </c>
      <c r="E665" s="5" t="s">
        <v>32</v>
      </c>
      <c r="F665" s="5" t="s">
        <v>32</v>
      </c>
      <c r="G665" s="5" t="s">
        <v>32</v>
      </c>
      <c r="H665" s="5">
        <v>18260</v>
      </c>
      <c r="I665" s="5">
        <v>34850</v>
      </c>
      <c r="J665" s="5">
        <v>41990</v>
      </c>
      <c r="K665" s="5">
        <v>31740</v>
      </c>
      <c r="L665" s="52">
        <v>29050</v>
      </c>
      <c r="M665" s="5">
        <v>10532</v>
      </c>
      <c r="N665" s="5">
        <v>461</v>
      </c>
      <c r="O665" s="7" t="s">
        <v>32</v>
      </c>
      <c r="Q665" s="65">
        <f t="shared" si="134"/>
        <v>45</v>
      </c>
      <c r="R665" s="36">
        <f t="shared" si="135"/>
        <v>45</v>
      </c>
      <c r="S665" s="36">
        <f t="shared" si="136"/>
        <v>45</v>
      </c>
      <c r="T665" s="36">
        <f t="shared" si="137"/>
        <v>45</v>
      </c>
      <c r="U665" s="36">
        <f t="shared" si="145"/>
        <v>127.17</v>
      </c>
      <c r="V665" s="36">
        <f t="shared" si="138"/>
        <v>343.36125109773411</v>
      </c>
      <c r="W665" s="36">
        <f t="shared" si="139"/>
        <v>414.76125109773409</v>
      </c>
      <c r="X665" s="36">
        <f t="shared" si="140"/>
        <v>312.26125109773409</v>
      </c>
      <c r="Y665" s="36">
        <f t="shared" si="141"/>
        <v>285.36125109773411</v>
      </c>
      <c r="Z665" s="36">
        <f t="shared" si="142"/>
        <v>113.18634162097425</v>
      </c>
      <c r="AA665" s="36">
        <f t="shared" si="143"/>
        <v>47.0745</v>
      </c>
      <c r="AB665" s="66">
        <f t="shared" si="144"/>
        <v>45</v>
      </c>
      <c r="AC665" s="28">
        <f t="shared" si="146"/>
        <v>1868.1758460119108</v>
      </c>
      <c r="AF665" s="28">
        <f>Q665-'2020 Metered Customers'!Q665</f>
        <v>7</v>
      </c>
      <c r="AG665" s="28">
        <f>R665-'2020 Metered Customers'!R665</f>
        <v>7</v>
      </c>
      <c r="AH665" s="28">
        <f>S665-'2020 Metered Customers'!S665</f>
        <v>7</v>
      </c>
      <c r="AI665" s="28">
        <f>T665-'2020 Metered Customers'!T665</f>
        <v>7</v>
      </c>
      <c r="AJ665" s="28">
        <f>U665-'2020 Metered Customers'!U665</f>
        <v>48.998000000000005</v>
      </c>
      <c r="AK665" s="28">
        <f>V665-'2020 Metered Customers'!V665</f>
        <v>150.86575109773412</v>
      </c>
      <c r="AL665" s="28">
        <f>W665-'2020 Metered Customers'!W665</f>
        <v>169.21555109773408</v>
      </c>
      <c r="AM665" s="28">
        <f>X665-'2020 Metered Customers'!X665</f>
        <v>142.87305109773411</v>
      </c>
      <c r="AN665" s="28">
        <f>Y665-'2020 Metered Customers'!Y665</f>
        <v>135.95975109773411</v>
      </c>
      <c r="AO665" s="28">
        <f>Z665-'2020 Metered Customers'!Z665</f>
        <v>46.698741620974246</v>
      </c>
      <c r="AP665" s="28">
        <f>AA665-'2020 Metered Customers'!AA665</f>
        <v>8.060299999999998</v>
      </c>
      <c r="AQ665" s="28">
        <f>AB665-'2020 Metered Customers'!AB665</f>
        <v>7</v>
      </c>
    </row>
    <row r="666" spans="1:43" ht="15.4" x14ac:dyDescent="0.45">
      <c r="A666" s="4">
        <v>1</v>
      </c>
      <c r="B666" s="85">
        <v>82282638</v>
      </c>
      <c r="C666" s="91">
        <v>0</v>
      </c>
      <c r="D666" s="57" t="s">
        <v>32</v>
      </c>
      <c r="E666" s="5" t="s">
        <v>32</v>
      </c>
      <c r="F666" s="5" t="s">
        <v>32</v>
      </c>
      <c r="G666" s="5" t="s">
        <v>32</v>
      </c>
      <c r="H666" s="5">
        <v>8210</v>
      </c>
      <c r="I666" s="5">
        <v>620</v>
      </c>
      <c r="J666" s="5">
        <v>2660</v>
      </c>
      <c r="K666" s="5">
        <v>2080</v>
      </c>
      <c r="L666" s="52">
        <v>2950</v>
      </c>
      <c r="M666" s="5">
        <v>1445</v>
      </c>
      <c r="N666" s="5">
        <v>1258</v>
      </c>
      <c r="O666" s="7" t="s">
        <v>32</v>
      </c>
      <c r="Q666" s="65">
        <f t="shared" si="134"/>
        <v>45</v>
      </c>
      <c r="R666" s="36">
        <f t="shared" si="135"/>
        <v>45</v>
      </c>
      <c r="S666" s="36">
        <f t="shared" si="136"/>
        <v>45</v>
      </c>
      <c r="T666" s="36">
        <f t="shared" si="137"/>
        <v>45</v>
      </c>
      <c r="U666" s="36">
        <f t="shared" si="145"/>
        <v>81.945000000000007</v>
      </c>
      <c r="V666" s="36">
        <f t="shared" si="138"/>
        <v>47.79</v>
      </c>
      <c r="W666" s="36">
        <f t="shared" si="139"/>
        <v>56.97</v>
      </c>
      <c r="X666" s="36">
        <f t="shared" si="140"/>
        <v>54.36</v>
      </c>
      <c r="Y666" s="36">
        <f t="shared" si="141"/>
        <v>58.274999999999999</v>
      </c>
      <c r="Z666" s="36">
        <f t="shared" si="142"/>
        <v>51.502499999999998</v>
      </c>
      <c r="AA666" s="36">
        <f t="shared" si="143"/>
        <v>50.661000000000001</v>
      </c>
      <c r="AB666" s="66">
        <f t="shared" si="144"/>
        <v>45</v>
      </c>
      <c r="AC666" s="28">
        <f t="shared" si="146"/>
        <v>626.50350000000003</v>
      </c>
      <c r="AF666" s="28">
        <f>Q666-'2020 Metered Customers'!Q666</f>
        <v>7</v>
      </c>
      <c r="AG666" s="28">
        <f>R666-'2020 Metered Customers'!R666</f>
        <v>7</v>
      </c>
      <c r="AH666" s="28">
        <f>S666-'2020 Metered Customers'!S666</f>
        <v>7</v>
      </c>
      <c r="AI666" s="28">
        <f>T666-'2020 Metered Customers'!T666</f>
        <v>7</v>
      </c>
      <c r="AJ666" s="28">
        <f>U666-'2020 Metered Customers'!U666</f>
        <v>25.883000000000003</v>
      </c>
      <c r="AK666" s="28">
        <f>V666-'2020 Metered Customers'!V666</f>
        <v>8.4260000000000019</v>
      </c>
      <c r="AL666" s="28">
        <f>W666-'2020 Metered Customers'!W666</f>
        <v>13.117999999999995</v>
      </c>
      <c r="AM666" s="28">
        <f>X666-'2020 Metered Customers'!X666</f>
        <v>11.783999999999999</v>
      </c>
      <c r="AN666" s="28">
        <f>Y666-'2020 Metered Customers'!Y666</f>
        <v>13.784999999999997</v>
      </c>
      <c r="AO666" s="28">
        <f>Z666-'2020 Metered Customers'!Z666</f>
        <v>10.323499999999996</v>
      </c>
      <c r="AP666" s="28">
        <f>AA666-'2020 Metered Customers'!AA666</f>
        <v>9.8933999999999997</v>
      </c>
      <c r="AQ666" s="28">
        <f>AB666-'2020 Metered Customers'!AB666</f>
        <v>7</v>
      </c>
    </row>
    <row r="667" spans="1:43" ht="15.4" x14ac:dyDescent="0.45">
      <c r="A667" s="4">
        <v>1</v>
      </c>
      <c r="B667" s="85">
        <v>82282640</v>
      </c>
      <c r="C667" s="91">
        <v>0</v>
      </c>
      <c r="D667" s="57" t="s">
        <v>32</v>
      </c>
      <c r="E667" s="5" t="s">
        <v>32</v>
      </c>
      <c r="F667" s="5" t="s">
        <v>32</v>
      </c>
      <c r="G667" s="5" t="s">
        <v>32</v>
      </c>
      <c r="H667" s="5">
        <v>41050</v>
      </c>
      <c r="I667" s="5">
        <v>54870</v>
      </c>
      <c r="J667" s="5">
        <v>50430</v>
      </c>
      <c r="K667" s="5">
        <v>45460</v>
      </c>
      <c r="L667" s="52">
        <v>48830</v>
      </c>
      <c r="M667" s="5">
        <v>27230</v>
      </c>
      <c r="N667" s="5">
        <v>20881</v>
      </c>
      <c r="O667" s="7" t="s">
        <v>32</v>
      </c>
      <c r="Q667" s="65">
        <f t="shared" si="134"/>
        <v>45</v>
      </c>
      <c r="R667" s="36">
        <f t="shared" si="135"/>
        <v>45</v>
      </c>
      <c r="S667" s="36">
        <f t="shared" si="136"/>
        <v>45</v>
      </c>
      <c r="T667" s="36">
        <f t="shared" si="137"/>
        <v>45</v>
      </c>
      <c r="U667" s="36">
        <f t="shared" si="145"/>
        <v>290.04985231681792</v>
      </c>
      <c r="V667" s="36">
        <f t="shared" si="138"/>
        <v>543.56125109773416</v>
      </c>
      <c r="W667" s="36">
        <f t="shared" si="139"/>
        <v>499.16125109773412</v>
      </c>
      <c r="X667" s="36">
        <f t="shared" si="140"/>
        <v>449.46125109773413</v>
      </c>
      <c r="Y667" s="36">
        <f t="shared" si="141"/>
        <v>483.16125109773407</v>
      </c>
      <c r="Z667" s="36">
        <f t="shared" si="142"/>
        <v>267.16125109773412</v>
      </c>
      <c r="AA667" s="36">
        <f t="shared" si="143"/>
        <v>203.67125109773411</v>
      </c>
      <c r="AB667" s="66">
        <f t="shared" si="144"/>
        <v>45</v>
      </c>
      <c r="AC667" s="28">
        <f t="shared" si="146"/>
        <v>2961.2273589032225</v>
      </c>
      <c r="AF667" s="28">
        <f>Q667-'2020 Metered Customers'!Q667</f>
        <v>7</v>
      </c>
      <c r="AG667" s="28">
        <f>R667-'2020 Metered Customers'!R667</f>
        <v>7</v>
      </c>
      <c r="AH667" s="28">
        <f>S667-'2020 Metered Customers'!S667</f>
        <v>7</v>
      </c>
      <c r="AI667" s="28">
        <f>T667-'2020 Metered Customers'!T667</f>
        <v>7</v>
      </c>
      <c r="AJ667" s="28">
        <f>U667-'2020 Metered Customers'!U667</f>
        <v>159.53485231681793</v>
      </c>
      <c r="AK667" s="28">
        <f>V667-'2020 Metered Customers'!V667</f>
        <v>202.31715109773415</v>
      </c>
      <c r="AL667" s="28">
        <f>W667-'2020 Metered Customers'!W667</f>
        <v>190.9063510977341</v>
      </c>
      <c r="AM667" s="28">
        <f>X667-'2020 Metered Customers'!X667</f>
        <v>178.13345109773411</v>
      </c>
      <c r="AN667" s="28">
        <f>Y667-'2020 Metered Customers'!Y667</f>
        <v>186.79435109773408</v>
      </c>
      <c r="AO667" s="28">
        <f>Z667-'2020 Metered Customers'!Z667</f>
        <v>128.87225109773414</v>
      </c>
      <c r="AP667" s="28">
        <f>AA667-'2020 Metered Customers'!AA667</f>
        <v>92.682951097734104</v>
      </c>
      <c r="AQ667" s="28">
        <f>AB667-'2020 Metered Customers'!AB667</f>
        <v>7</v>
      </c>
    </row>
    <row r="668" spans="1:43" ht="15.4" x14ac:dyDescent="0.45">
      <c r="A668" s="4">
        <v>1</v>
      </c>
      <c r="B668" s="85">
        <v>82282641</v>
      </c>
      <c r="C668" s="91">
        <v>0</v>
      </c>
      <c r="D668" s="57" t="s">
        <v>32</v>
      </c>
      <c r="E668" s="5" t="s">
        <v>32</v>
      </c>
      <c r="F668" s="5" t="s">
        <v>32</v>
      </c>
      <c r="G668" s="5" t="s">
        <v>32</v>
      </c>
      <c r="H668" s="5">
        <v>16100</v>
      </c>
      <c r="I668" s="5">
        <v>2110</v>
      </c>
      <c r="J668" s="5">
        <v>2280</v>
      </c>
      <c r="K668" s="5">
        <v>1980</v>
      </c>
      <c r="L668" s="52">
        <v>3590</v>
      </c>
      <c r="M668" s="5">
        <v>2363</v>
      </c>
      <c r="N668" s="5">
        <v>1559</v>
      </c>
      <c r="O668" s="7" t="s">
        <v>32</v>
      </c>
      <c r="Q668" s="65">
        <f t="shared" si="134"/>
        <v>45</v>
      </c>
      <c r="R668" s="36">
        <f t="shared" si="135"/>
        <v>45</v>
      </c>
      <c r="S668" s="36">
        <f t="shared" si="136"/>
        <v>45</v>
      </c>
      <c r="T668" s="36">
        <f t="shared" si="137"/>
        <v>45</v>
      </c>
      <c r="U668" s="36">
        <f t="shared" si="145"/>
        <v>117.45</v>
      </c>
      <c r="V668" s="36">
        <f t="shared" si="138"/>
        <v>54.494999999999997</v>
      </c>
      <c r="W668" s="36">
        <f t="shared" si="139"/>
        <v>55.26</v>
      </c>
      <c r="X668" s="36">
        <f t="shared" si="140"/>
        <v>53.91</v>
      </c>
      <c r="Y668" s="36">
        <f t="shared" si="141"/>
        <v>61.155000000000001</v>
      </c>
      <c r="Z668" s="36">
        <f t="shared" si="142"/>
        <v>55.633499999999998</v>
      </c>
      <c r="AA668" s="36">
        <f t="shared" si="143"/>
        <v>52.015500000000003</v>
      </c>
      <c r="AB668" s="66">
        <f t="shared" si="144"/>
        <v>45</v>
      </c>
      <c r="AC668" s="28">
        <f t="shared" si="146"/>
        <v>674.91899999999998</v>
      </c>
      <c r="AF668" s="28">
        <f>Q668-'2020 Metered Customers'!Q668</f>
        <v>7</v>
      </c>
      <c r="AG668" s="28">
        <f>R668-'2020 Metered Customers'!R668</f>
        <v>7</v>
      </c>
      <c r="AH668" s="28">
        <f>S668-'2020 Metered Customers'!S668</f>
        <v>7</v>
      </c>
      <c r="AI668" s="28">
        <f>T668-'2020 Metered Customers'!T668</f>
        <v>7</v>
      </c>
      <c r="AJ668" s="28">
        <f>U668-'2020 Metered Customers'!U668</f>
        <v>44.029999999999987</v>
      </c>
      <c r="AK668" s="28">
        <f>V668-'2020 Metered Customers'!V668</f>
        <v>11.852999999999994</v>
      </c>
      <c r="AL668" s="28">
        <f>W668-'2020 Metered Customers'!W668</f>
        <v>12.244</v>
      </c>
      <c r="AM668" s="28">
        <f>X668-'2020 Metered Customers'!X668</f>
        <v>11.553999999999995</v>
      </c>
      <c r="AN668" s="28">
        <f>Y668-'2020 Metered Customers'!Y668</f>
        <v>15.256999999999998</v>
      </c>
      <c r="AO668" s="28">
        <f>Z668-'2020 Metered Customers'!Z668</f>
        <v>12.434899999999999</v>
      </c>
      <c r="AP668" s="28">
        <f>AA668-'2020 Metered Customers'!AA668</f>
        <v>10.585700000000003</v>
      </c>
      <c r="AQ668" s="28">
        <f>AB668-'2020 Metered Customers'!AB668</f>
        <v>7</v>
      </c>
    </row>
    <row r="669" spans="1:43" ht="15.4" x14ac:dyDescent="0.45">
      <c r="A669" s="4">
        <v>1</v>
      </c>
      <c r="B669" s="85">
        <v>82282642</v>
      </c>
      <c r="C669" s="91">
        <v>0</v>
      </c>
      <c r="D669" s="57" t="s">
        <v>32</v>
      </c>
      <c r="E669" s="5" t="s">
        <v>32</v>
      </c>
      <c r="F669" s="5" t="s">
        <v>32</v>
      </c>
      <c r="G669" s="5" t="s">
        <v>32</v>
      </c>
      <c r="H669" s="5">
        <v>4290</v>
      </c>
      <c r="I669" s="5">
        <v>110</v>
      </c>
      <c r="J669" s="5">
        <v>21280</v>
      </c>
      <c r="K669" s="5">
        <v>44940</v>
      </c>
      <c r="L669" s="52">
        <v>47820</v>
      </c>
      <c r="M669" s="5">
        <v>41117</v>
      </c>
      <c r="N669" s="5">
        <v>2232</v>
      </c>
      <c r="O669" s="7" t="s">
        <v>32</v>
      </c>
      <c r="Q669" s="65">
        <f t="shared" si="134"/>
        <v>45</v>
      </c>
      <c r="R669" s="36">
        <f t="shared" si="135"/>
        <v>45</v>
      </c>
      <c r="S669" s="36">
        <f t="shared" si="136"/>
        <v>45</v>
      </c>
      <c r="T669" s="36">
        <f t="shared" si="137"/>
        <v>45</v>
      </c>
      <c r="U669" s="36">
        <f t="shared" si="145"/>
        <v>64.305000000000007</v>
      </c>
      <c r="V669" s="36">
        <f t="shared" si="138"/>
        <v>45.494999999999997</v>
      </c>
      <c r="W669" s="36">
        <f t="shared" si="139"/>
        <v>207.66125109773412</v>
      </c>
      <c r="X669" s="36">
        <f t="shared" si="140"/>
        <v>444.26125109773415</v>
      </c>
      <c r="Y669" s="36">
        <f t="shared" si="141"/>
        <v>473.0612510977341</v>
      </c>
      <c r="Z669" s="36">
        <f t="shared" si="142"/>
        <v>406.03125109773413</v>
      </c>
      <c r="AA669" s="36">
        <f t="shared" si="143"/>
        <v>55.043999999999997</v>
      </c>
      <c r="AB669" s="66">
        <f t="shared" si="144"/>
        <v>45</v>
      </c>
      <c r="AC669" s="28">
        <f t="shared" si="146"/>
        <v>1920.8590043909367</v>
      </c>
      <c r="AF669" s="28">
        <f>Q669-'2020 Metered Customers'!Q669</f>
        <v>7</v>
      </c>
      <c r="AG669" s="28">
        <f>R669-'2020 Metered Customers'!R669</f>
        <v>7</v>
      </c>
      <c r="AH669" s="28">
        <f>S669-'2020 Metered Customers'!S669</f>
        <v>7</v>
      </c>
      <c r="AI669" s="28">
        <f>T669-'2020 Metered Customers'!T669</f>
        <v>7</v>
      </c>
      <c r="AJ669" s="28">
        <f>U669-'2020 Metered Customers'!U669</f>
        <v>16.867000000000004</v>
      </c>
      <c r="AK669" s="28">
        <f>V669-'2020 Metered Customers'!V669</f>
        <v>7.2530000000000001</v>
      </c>
      <c r="AL669" s="28">
        <f>W669-'2020 Metered Customers'!W669</f>
        <v>94.95725109773413</v>
      </c>
      <c r="AM669" s="28">
        <f>X669-'2020 Metered Customers'!X669</f>
        <v>176.79705109773414</v>
      </c>
      <c r="AN669" s="28">
        <f>Y669-'2020 Metered Customers'!Y669</f>
        <v>184.19865109773411</v>
      </c>
      <c r="AO669" s="28">
        <f>Z669-'2020 Metered Customers'!Z669</f>
        <v>166.97194109773415</v>
      </c>
      <c r="AP669" s="28">
        <f>AA669-'2020 Metered Customers'!AA669</f>
        <v>12.133599999999994</v>
      </c>
      <c r="AQ669" s="28">
        <f>AB669-'2020 Metered Customers'!AB669</f>
        <v>7</v>
      </c>
    </row>
    <row r="670" spans="1:43" ht="15.4" x14ac:dyDescent="0.45">
      <c r="A670" s="4">
        <v>1</v>
      </c>
      <c r="B670" s="85">
        <v>82282679</v>
      </c>
      <c r="C670" s="91">
        <v>0</v>
      </c>
      <c r="D670" s="57" t="s">
        <v>32</v>
      </c>
      <c r="E670" s="5" t="s">
        <v>32</v>
      </c>
      <c r="F670" s="5" t="s">
        <v>32</v>
      </c>
      <c r="G670" s="5" t="s">
        <v>32</v>
      </c>
      <c r="H670" s="5">
        <v>23450</v>
      </c>
      <c r="I670" s="5">
        <v>24580</v>
      </c>
      <c r="J670" s="5">
        <v>17690</v>
      </c>
      <c r="K670" s="5">
        <v>24380</v>
      </c>
      <c r="L670" s="52">
        <v>25490</v>
      </c>
      <c r="M670" s="5">
        <v>24540</v>
      </c>
      <c r="N670" s="5">
        <v>10116</v>
      </c>
      <c r="O670" s="7" t="s">
        <v>32</v>
      </c>
      <c r="Q670" s="65">
        <f t="shared" si="134"/>
        <v>45</v>
      </c>
      <c r="R670" s="36">
        <f t="shared" si="135"/>
        <v>45</v>
      </c>
      <c r="S670" s="36">
        <f t="shared" si="136"/>
        <v>45</v>
      </c>
      <c r="T670" s="36">
        <f t="shared" si="137"/>
        <v>45</v>
      </c>
      <c r="U670" s="36">
        <f t="shared" si="145"/>
        <v>150.52499999999998</v>
      </c>
      <c r="V670" s="36">
        <f t="shared" si="138"/>
        <v>240.66125109773412</v>
      </c>
      <c r="W670" s="36">
        <f t="shared" si="139"/>
        <v>172.301098186942</v>
      </c>
      <c r="X670" s="36">
        <f t="shared" si="140"/>
        <v>238.66125109773412</v>
      </c>
      <c r="Y670" s="36">
        <f t="shared" si="141"/>
        <v>249.76125109773412</v>
      </c>
      <c r="Z670" s="36">
        <f t="shared" si="142"/>
        <v>240.26125109773412</v>
      </c>
      <c r="AA670" s="36">
        <f t="shared" si="143"/>
        <v>109.75078158584675</v>
      </c>
      <c r="AB670" s="66">
        <f t="shared" si="144"/>
        <v>45</v>
      </c>
      <c r="AC670" s="28">
        <f t="shared" si="146"/>
        <v>1626.9218841637253</v>
      </c>
      <c r="AF670" s="28">
        <f>Q670-'2020 Metered Customers'!Q670</f>
        <v>7</v>
      </c>
      <c r="AG670" s="28">
        <f>R670-'2020 Metered Customers'!R670</f>
        <v>7</v>
      </c>
      <c r="AH670" s="28">
        <f>S670-'2020 Metered Customers'!S670</f>
        <v>7</v>
      </c>
      <c r="AI670" s="28">
        <f>T670-'2020 Metered Customers'!T670</f>
        <v>7</v>
      </c>
      <c r="AJ670" s="28">
        <f>U670-'2020 Metered Customers'!U670</f>
        <v>60.934999999999974</v>
      </c>
      <c r="AK670" s="28">
        <f>V670-'2020 Metered Customers'!V670</f>
        <v>113.76725109773415</v>
      </c>
      <c r="AL670" s="28">
        <f>W670-'2020 Metered Customers'!W670</f>
        <v>75.034098186942003</v>
      </c>
      <c r="AM670" s="28">
        <f>X670-'2020 Metered Customers'!X670</f>
        <v>112.62725109773413</v>
      </c>
      <c r="AN670" s="28">
        <f>Y670-'2020 Metered Customers'!Y670</f>
        <v>118.95425109773413</v>
      </c>
      <c r="AO670" s="28">
        <f>Z670-'2020 Metered Customers'!Z670</f>
        <v>113.53925109773411</v>
      </c>
      <c r="AP670" s="28">
        <f>AA670-'2020 Metered Customers'!AA670</f>
        <v>45.051981585846747</v>
      </c>
      <c r="AQ670" s="28">
        <f>AB670-'2020 Metered Customers'!AB670</f>
        <v>7</v>
      </c>
    </row>
    <row r="671" spans="1:43" ht="15.4" x14ac:dyDescent="0.45">
      <c r="A671" s="4">
        <v>1</v>
      </c>
      <c r="B671" s="85">
        <v>82282680</v>
      </c>
      <c r="C671" s="91">
        <v>0</v>
      </c>
      <c r="D671" s="57" t="s">
        <v>32</v>
      </c>
      <c r="E671" s="5" t="s">
        <v>32</v>
      </c>
      <c r="F671" s="5">
        <v>6500</v>
      </c>
      <c r="G671" s="5" t="s">
        <v>32</v>
      </c>
      <c r="H671" s="5">
        <v>1560</v>
      </c>
      <c r="I671" s="5">
        <v>9210</v>
      </c>
      <c r="J671" s="5">
        <v>10980</v>
      </c>
      <c r="K671" s="5">
        <v>9460</v>
      </c>
      <c r="L671" s="52">
        <v>14653</v>
      </c>
      <c r="M671" s="5">
        <v>9464</v>
      </c>
      <c r="N671" s="5">
        <v>3502</v>
      </c>
      <c r="O671" s="7" t="s">
        <v>32</v>
      </c>
      <c r="Q671" s="65">
        <f t="shared" si="134"/>
        <v>45</v>
      </c>
      <c r="R671" s="36">
        <f t="shared" si="135"/>
        <v>45</v>
      </c>
      <c r="S671" s="36">
        <f t="shared" si="136"/>
        <v>79.88783666512316</v>
      </c>
      <c r="T671" s="36">
        <f t="shared" si="137"/>
        <v>45</v>
      </c>
      <c r="U671" s="36">
        <f t="shared" si="145"/>
        <v>52.02</v>
      </c>
      <c r="V671" s="36">
        <f t="shared" si="138"/>
        <v>102.26852824011236</v>
      </c>
      <c r="W671" s="36">
        <f t="shared" si="139"/>
        <v>116.88617550495769</v>
      </c>
      <c r="X671" s="36">
        <f t="shared" si="140"/>
        <v>104.33316768429955</v>
      </c>
      <c r="Y671" s="36">
        <f t="shared" si="141"/>
        <v>147.21985821895595</v>
      </c>
      <c r="Z671" s="36">
        <f t="shared" si="142"/>
        <v>104.36620191540655</v>
      </c>
      <c r="AA671" s="36">
        <f t="shared" si="143"/>
        <v>60.759</v>
      </c>
      <c r="AB671" s="66">
        <f t="shared" si="144"/>
        <v>45</v>
      </c>
      <c r="AC671" s="28">
        <f t="shared" si="146"/>
        <v>947.74076822885525</v>
      </c>
      <c r="AF671" s="28">
        <f>Q671-'2020 Metered Customers'!Q671</f>
        <v>7</v>
      </c>
      <c r="AG671" s="28">
        <f>R671-'2020 Metered Customers'!R671</f>
        <v>7</v>
      </c>
      <c r="AH671" s="28">
        <f>S671-'2020 Metered Customers'!S671</f>
        <v>27.587836665123163</v>
      </c>
      <c r="AI671" s="28">
        <f>T671-'2020 Metered Customers'!T671</f>
        <v>7</v>
      </c>
      <c r="AJ671" s="28">
        <f>U671-'2020 Metered Customers'!U671</f>
        <v>10.588000000000001</v>
      </c>
      <c r="AK671" s="28">
        <f>V671-'2020 Metered Customers'!V671</f>
        <v>41.465528240112363</v>
      </c>
      <c r="AL671" s="28">
        <f>W671-'2020 Metered Customers'!W671</f>
        <v>48.47217550495769</v>
      </c>
      <c r="AM671" s="28">
        <f>X671-'2020 Metered Customers'!X671</f>
        <v>42.455167684299553</v>
      </c>
      <c r="AN671" s="28">
        <f>Y671-'2020 Metered Customers'!Y671</f>
        <v>63.011958218955954</v>
      </c>
      <c r="AO671" s="28">
        <f>Z671-'2020 Metered Customers'!Z671</f>
        <v>42.471001915406546</v>
      </c>
      <c r="AP671" s="28">
        <f>AA671-'2020 Metered Customers'!AA671</f>
        <v>15.054600000000001</v>
      </c>
      <c r="AQ671" s="28">
        <f>AB671-'2020 Metered Customers'!AB671</f>
        <v>7</v>
      </c>
    </row>
    <row r="672" spans="1:43" ht="15.4" x14ac:dyDescent="0.45">
      <c r="A672" s="4">
        <v>1</v>
      </c>
      <c r="B672" s="85">
        <v>82282681</v>
      </c>
      <c r="C672" s="91">
        <v>0</v>
      </c>
      <c r="D672" s="57" t="s">
        <v>32</v>
      </c>
      <c r="E672" s="5" t="s">
        <v>32</v>
      </c>
      <c r="F672" s="5" t="s">
        <v>32</v>
      </c>
      <c r="G672" s="5" t="s">
        <v>32</v>
      </c>
      <c r="H672" s="5">
        <v>6700</v>
      </c>
      <c r="I672" s="5">
        <v>1700</v>
      </c>
      <c r="J672" s="5">
        <v>2730</v>
      </c>
      <c r="K672" s="5">
        <v>1980</v>
      </c>
      <c r="L672" s="52">
        <v>2060</v>
      </c>
      <c r="M672" s="5">
        <v>610</v>
      </c>
      <c r="N672" s="5">
        <v>2161</v>
      </c>
      <c r="O672" s="7" t="s">
        <v>32</v>
      </c>
      <c r="Q672" s="65">
        <f t="shared" si="134"/>
        <v>45</v>
      </c>
      <c r="R672" s="36">
        <f t="shared" si="135"/>
        <v>45</v>
      </c>
      <c r="S672" s="36">
        <f t="shared" si="136"/>
        <v>45</v>
      </c>
      <c r="T672" s="36">
        <f t="shared" si="137"/>
        <v>45</v>
      </c>
      <c r="U672" s="36">
        <f t="shared" si="145"/>
        <v>75.150000000000006</v>
      </c>
      <c r="V672" s="36">
        <f t="shared" si="138"/>
        <v>52.65</v>
      </c>
      <c r="W672" s="36">
        <f t="shared" si="139"/>
        <v>57.284999999999997</v>
      </c>
      <c r="X672" s="36">
        <f t="shared" si="140"/>
        <v>53.91</v>
      </c>
      <c r="Y672" s="36">
        <f t="shared" si="141"/>
        <v>54.269999999999996</v>
      </c>
      <c r="Z672" s="36">
        <f t="shared" si="142"/>
        <v>47.744999999999997</v>
      </c>
      <c r="AA672" s="36">
        <f t="shared" si="143"/>
        <v>54.724499999999999</v>
      </c>
      <c r="AB672" s="66">
        <f t="shared" si="144"/>
        <v>45</v>
      </c>
      <c r="AC672" s="28">
        <f t="shared" si="146"/>
        <v>620.73450000000003</v>
      </c>
      <c r="AF672" s="28">
        <f>Q672-'2020 Metered Customers'!Q672</f>
        <v>7</v>
      </c>
      <c r="AG672" s="28">
        <f>R672-'2020 Metered Customers'!R672</f>
        <v>7</v>
      </c>
      <c r="AH672" s="28">
        <f>S672-'2020 Metered Customers'!S672</f>
        <v>7</v>
      </c>
      <c r="AI672" s="28">
        <f>T672-'2020 Metered Customers'!T672</f>
        <v>7</v>
      </c>
      <c r="AJ672" s="28">
        <f>U672-'2020 Metered Customers'!U672</f>
        <v>22.410000000000004</v>
      </c>
      <c r="AK672" s="28">
        <f>V672-'2020 Metered Customers'!V672</f>
        <v>10.909999999999997</v>
      </c>
      <c r="AL672" s="28">
        <f>W672-'2020 Metered Customers'!W672</f>
        <v>13.278999999999996</v>
      </c>
      <c r="AM672" s="28">
        <f>X672-'2020 Metered Customers'!X672</f>
        <v>11.553999999999995</v>
      </c>
      <c r="AN672" s="28">
        <f>Y672-'2020 Metered Customers'!Y672</f>
        <v>11.737999999999992</v>
      </c>
      <c r="AO672" s="28">
        <f>Z672-'2020 Metered Customers'!Z672</f>
        <v>8.4029999999999987</v>
      </c>
      <c r="AP672" s="28">
        <f>AA672-'2020 Metered Customers'!AA672</f>
        <v>11.970300000000002</v>
      </c>
      <c r="AQ672" s="28">
        <f>AB672-'2020 Metered Customers'!AB672</f>
        <v>7</v>
      </c>
    </row>
    <row r="673" spans="1:43" ht="15.4" x14ac:dyDescent="0.45">
      <c r="A673" s="4">
        <v>1</v>
      </c>
      <c r="B673" s="85">
        <v>82282682</v>
      </c>
      <c r="C673" s="91">
        <v>0</v>
      </c>
      <c r="D673" s="57" t="s">
        <v>32</v>
      </c>
      <c r="E673" s="5" t="s">
        <v>32</v>
      </c>
      <c r="F673" s="5" t="s">
        <v>32</v>
      </c>
      <c r="G673" s="5" t="s">
        <v>32</v>
      </c>
      <c r="H673" s="5">
        <v>13770</v>
      </c>
      <c r="I673" s="5">
        <v>13430</v>
      </c>
      <c r="J673" s="5">
        <v>33160</v>
      </c>
      <c r="K673" s="5">
        <v>39190</v>
      </c>
      <c r="L673" s="52">
        <v>44190</v>
      </c>
      <c r="M673" s="5">
        <v>23170</v>
      </c>
      <c r="N673" s="5">
        <v>2465</v>
      </c>
      <c r="O673" s="7" t="s">
        <v>32</v>
      </c>
      <c r="Q673" s="65">
        <f t="shared" si="134"/>
        <v>45</v>
      </c>
      <c r="R673" s="36">
        <f t="shared" si="135"/>
        <v>45</v>
      </c>
      <c r="S673" s="36">
        <f t="shared" si="136"/>
        <v>45</v>
      </c>
      <c r="T673" s="36">
        <f t="shared" si="137"/>
        <v>45</v>
      </c>
      <c r="U673" s="36">
        <f t="shared" si="145"/>
        <v>106.965</v>
      </c>
      <c r="V673" s="36">
        <f t="shared" si="138"/>
        <v>137.11964205799222</v>
      </c>
      <c r="W673" s="36">
        <f t="shared" si="139"/>
        <v>326.46125109773413</v>
      </c>
      <c r="X673" s="36">
        <f t="shared" si="140"/>
        <v>386.76125109773409</v>
      </c>
      <c r="Y673" s="36">
        <f t="shared" si="141"/>
        <v>436.76125109773415</v>
      </c>
      <c r="Z673" s="36">
        <f t="shared" si="142"/>
        <v>226.5612510977341</v>
      </c>
      <c r="AA673" s="36">
        <f t="shared" si="143"/>
        <v>56.092500000000001</v>
      </c>
      <c r="AB673" s="66">
        <f t="shared" si="144"/>
        <v>45</v>
      </c>
      <c r="AC673" s="28">
        <f t="shared" si="146"/>
        <v>1901.7221464489289</v>
      </c>
      <c r="AF673" s="28">
        <f>Q673-'2020 Metered Customers'!Q673</f>
        <v>7</v>
      </c>
      <c r="AG673" s="28">
        <f>R673-'2020 Metered Customers'!R673</f>
        <v>7</v>
      </c>
      <c r="AH673" s="28">
        <f>S673-'2020 Metered Customers'!S673</f>
        <v>7</v>
      </c>
      <c r="AI673" s="28">
        <f>T673-'2020 Metered Customers'!T673</f>
        <v>7</v>
      </c>
      <c r="AJ673" s="28">
        <f>U673-'2020 Metered Customers'!U673</f>
        <v>38.671000000000006</v>
      </c>
      <c r="AK673" s="28">
        <f>V673-'2020 Metered Customers'!V673</f>
        <v>58.170642057992225</v>
      </c>
      <c r="AL673" s="28">
        <f>W673-'2020 Metered Customers'!W673</f>
        <v>146.52245109773415</v>
      </c>
      <c r="AM673" s="28">
        <f>X673-'2020 Metered Customers'!X673</f>
        <v>162.01955109773411</v>
      </c>
      <c r="AN673" s="28">
        <f>Y673-'2020 Metered Customers'!Y673</f>
        <v>174.86955109773413</v>
      </c>
      <c r="AO673" s="28">
        <f>Z673-'2020 Metered Customers'!Z673</f>
        <v>105.73025109773411</v>
      </c>
      <c r="AP673" s="28">
        <f>AA673-'2020 Metered Customers'!AA673</f>
        <v>12.669499999999999</v>
      </c>
      <c r="AQ673" s="28">
        <f>AB673-'2020 Metered Customers'!AB673</f>
        <v>7</v>
      </c>
    </row>
    <row r="674" spans="1:43" ht="15.4" x14ac:dyDescent="0.45">
      <c r="A674" s="4">
        <v>1</v>
      </c>
      <c r="B674" s="85">
        <v>82282683</v>
      </c>
      <c r="C674" s="91">
        <v>0</v>
      </c>
      <c r="D674" s="57" t="s">
        <v>32</v>
      </c>
      <c r="E674" s="5" t="s">
        <v>32</v>
      </c>
      <c r="F674" s="5" t="s">
        <v>32</v>
      </c>
      <c r="G674" s="5" t="s">
        <v>32</v>
      </c>
      <c r="H674" s="5">
        <v>8240</v>
      </c>
      <c r="I674" s="5">
        <v>1130</v>
      </c>
      <c r="J674" s="5">
        <v>440</v>
      </c>
      <c r="K674" s="5">
        <v>80</v>
      </c>
      <c r="L674" s="52">
        <v>2340</v>
      </c>
      <c r="M674" s="5">
        <v>210</v>
      </c>
      <c r="N674" s="5">
        <v>1089</v>
      </c>
      <c r="O674" s="7" t="s">
        <v>32</v>
      </c>
      <c r="Q674" s="65">
        <f t="shared" si="134"/>
        <v>45</v>
      </c>
      <c r="R674" s="36">
        <f t="shared" si="135"/>
        <v>45</v>
      </c>
      <c r="S674" s="36">
        <f t="shared" si="136"/>
        <v>45</v>
      </c>
      <c r="T674" s="36">
        <f t="shared" si="137"/>
        <v>45</v>
      </c>
      <c r="U674" s="36">
        <f t="shared" si="145"/>
        <v>82.08</v>
      </c>
      <c r="V674" s="36">
        <f t="shared" si="138"/>
        <v>50.085000000000001</v>
      </c>
      <c r="W674" s="36">
        <f t="shared" si="139"/>
        <v>46.98</v>
      </c>
      <c r="X674" s="36">
        <f t="shared" si="140"/>
        <v>45.36</v>
      </c>
      <c r="Y674" s="36">
        <f t="shared" si="141"/>
        <v>55.53</v>
      </c>
      <c r="Z674" s="36">
        <f t="shared" si="142"/>
        <v>45.945</v>
      </c>
      <c r="AA674" s="36">
        <f t="shared" si="143"/>
        <v>49.900500000000001</v>
      </c>
      <c r="AB674" s="66">
        <f t="shared" si="144"/>
        <v>45</v>
      </c>
      <c r="AC674" s="28">
        <f t="shared" si="146"/>
        <v>600.88049999999998</v>
      </c>
      <c r="AF674" s="28">
        <f>Q674-'2020 Metered Customers'!Q674</f>
        <v>7</v>
      </c>
      <c r="AG674" s="28">
        <f>R674-'2020 Metered Customers'!R674</f>
        <v>7</v>
      </c>
      <c r="AH674" s="28">
        <f>S674-'2020 Metered Customers'!S674</f>
        <v>7</v>
      </c>
      <c r="AI674" s="28">
        <f>T674-'2020 Metered Customers'!T674</f>
        <v>7</v>
      </c>
      <c r="AJ674" s="28">
        <f>U674-'2020 Metered Customers'!U674</f>
        <v>25.951999999999998</v>
      </c>
      <c r="AK674" s="28">
        <f>V674-'2020 Metered Customers'!V674</f>
        <v>9.5990000000000038</v>
      </c>
      <c r="AL674" s="28">
        <f>W674-'2020 Metered Customers'!W674</f>
        <v>8.0119999999999933</v>
      </c>
      <c r="AM674" s="28">
        <f>X674-'2020 Metered Customers'!X674</f>
        <v>7.1839999999999975</v>
      </c>
      <c r="AN674" s="28">
        <f>Y674-'2020 Metered Customers'!Y674</f>
        <v>12.382000000000005</v>
      </c>
      <c r="AO674" s="28">
        <f>Z674-'2020 Metered Customers'!Z674</f>
        <v>7.482999999999997</v>
      </c>
      <c r="AP674" s="28">
        <f>AA674-'2020 Metered Customers'!AA674</f>
        <v>9.5046999999999997</v>
      </c>
      <c r="AQ674" s="28">
        <f>AB674-'2020 Metered Customers'!AB674</f>
        <v>7</v>
      </c>
    </row>
    <row r="675" spans="1:43" ht="15.4" x14ac:dyDescent="0.45">
      <c r="A675" s="4">
        <v>1</v>
      </c>
      <c r="B675" s="85">
        <v>82282684</v>
      </c>
      <c r="C675" s="91">
        <v>0</v>
      </c>
      <c r="D675" s="57" t="s">
        <v>32</v>
      </c>
      <c r="E675" s="5" t="s">
        <v>32</v>
      </c>
      <c r="F675" s="5" t="s">
        <v>32</v>
      </c>
      <c r="G675" s="5" t="s">
        <v>32</v>
      </c>
      <c r="H675" s="5">
        <v>26290</v>
      </c>
      <c r="I675" s="5">
        <v>28190</v>
      </c>
      <c r="J675" s="5">
        <v>21250</v>
      </c>
      <c r="K675" s="5">
        <v>3990</v>
      </c>
      <c r="L675" s="52">
        <v>5830</v>
      </c>
      <c r="M675" s="5">
        <v>4840</v>
      </c>
      <c r="N675" s="5">
        <v>6589</v>
      </c>
      <c r="O675" s="7" t="s">
        <v>32</v>
      </c>
      <c r="Q675" s="65">
        <f t="shared" si="134"/>
        <v>45</v>
      </c>
      <c r="R675" s="36">
        <f t="shared" si="135"/>
        <v>45</v>
      </c>
      <c r="S675" s="36">
        <f t="shared" si="136"/>
        <v>45</v>
      </c>
      <c r="T675" s="36">
        <f t="shared" si="137"/>
        <v>45</v>
      </c>
      <c r="U675" s="36">
        <f t="shared" si="145"/>
        <v>168.15353953200594</v>
      </c>
      <c r="V675" s="36">
        <f t="shared" si="138"/>
        <v>276.76125109773409</v>
      </c>
      <c r="W675" s="36">
        <f t="shared" si="139"/>
        <v>207.36125109773411</v>
      </c>
      <c r="X675" s="36">
        <f t="shared" si="140"/>
        <v>62.954999999999998</v>
      </c>
      <c r="Y675" s="36">
        <f t="shared" si="141"/>
        <v>74.354602954701491</v>
      </c>
      <c r="Z675" s="36">
        <f t="shared" si="142"/>
        <v>66.78</v>
      </c>
      <c r="AA675" s="36">
        <f t="shared" si="143"/>
        <v>80.622848307253804</v>
      </c>
      <c r="AB675" s="66">
        <f t="shared" si="144"/>
        <v>45</v>
      </c>
      <c r="AC675" s="28">
        <f t="shared" si="146"/>
        <v>1161.9884929894297</v>
      </c>
      <c r="AF675" s="28">
        <f>Q675-'2020 Metered Customers'!Q675</f>
        <v>7</v>
      </c>
      <c r="AG675" s="28">
        <f>R675-'2020 Metered Customers'!R675</f>
        <v>7</v>
      </c>
      <c r="AH675" s="28">
        <f>S675-'2020 Metered Customers'!S675</f>
        <v>7</v>
      </c>
      <c r="AI675" s="28">
        <f>T675-'2020 Metered Customers'!T675</f>
        <v>7</v>
      </c>
      <c r="AJ675" s="28">
        <f>U675-'2020 Metered Customers'!U675</f>
        <v>72.315539532005943</v>
      </c>
      <c r="AK675" s="28">
        <f>V675-'2020 Metered Customers'!V675</f>
        <v>133.7495510977341</v>
      </c>
      <c r="AL675" s="28">
        <f>W675-'2020 Metered Customers'!W675</f>
        <v>94.786251097734123</v>
      </c>
      <c r="AM675" s="28">
        <f>X675-'2020 Metered Customers'!X675</f>
        <v>16.177</v>
      </c>
      <c r="AN675" s="28">
        <f>Y675-'2020 Metered Customers'!Y675</f>
        <v>23.528602954701491</v>
      </c>
      <c r="AO675" s="28">
        <f>Z675-'2020 Metered Customers'!Z675</f>
        <v>18.132000000000005</v>
      </c>
      <c r="AP675" s="28">
        <f>AA675-'2020 Metered Customers'!AA675</f>
        <v>28.127048307253801</v>
      </c>
      <c r="AQ675" s="28">
        <f>AB675-'2020 Metered Customers'!AB675</f>
        <v>7</v>
      </c>
    </row>
    <row r="676" spans="1:43" ht="15.4" x14ac:dyDescent="0.45">
      <c r="A676" s="4">
        <v>1</v>
      </c>
      <c r="B676" s="85">
        <v>82983312</v>
      </c>
      <c r="C676" s="91">
        <v>0</v>
      </c>
      <c r="D676" s="57" t="s">
        <v>32</v>
      </c>
      <c r="E676" s="5" t="s">
        <v>32</v>
      </c>
      <c r="F676" s="5" t="s">
        <v>32</v>
      </c>
      <c r="G676" s="5" t="s">
        <v>32</v>
      </c>
      <c r="H676" s="5">
        <v>29100</v>
      </c>
      <c r="I676" s="5">
        <v>63320</v>
      </c>
      <c r="J676" s="5">
        <v>156140</v>
      </c>
      <c r="K676" s="5">
        <v>129030</v>
      </c>
      <c r="L676" s="52">
        <v>2778424</v>
      </c>
      <c r="M676" s="5">
        <v>203028</v>
      </c>
      <c r="N676" s="5">
        <v>60531</v>
      </c>
      <c r="O676" s="7" t="s">
        <v>32</v>
      </c>
      <c r="Q676" s="65">
        <f t="shared" si="134"/>
        <v>45</v>
      </c>
      <c r="R676" s="36">
        <f t="shared" si="135"/>
        <v>45</v>
      </c>
      <c r="S676" s="36">
        <f t="shared" si="136"/>
        <v>45</v>
      </c>
      <c r="T676" s="36">
        <f t="shared" si="137"/>
        <v>45</v>
      </c>
      <c r="U676" s="36">
        <f t="shared" si="145"/>
        <v>191.36008688466998</v>
      </c>
      <c r="V676" s="36">
        <f t="shared" si="138"/>
        <v>628.06125109773416</v>
      </c>
      <c r="W676" s="36">
        <f t="shared" si="139"/>
        <v>1556.261251097734</v>
      </c>
      <c r="X676" s="36">
        <f t="shared" si="140"/>
        <v>1285.1612510977341</v>
      </c>
      <c r="Y676" s="36">
        <f t="shared" si="141"/>
        <v>27779.101251097731</v>
      </c>
      <c r="Z676" s="36">
        <f t="shared" si="142"/>
        <v>2025.1412510977341</v>
      </c>
      <c r="AA676" s="36">
        <f t="shared" si="143"/>
        <v>600.17125109773406</v>
      </c>
      <c r="AB676" s="66">
        <f t="shared" si="144"/>
        <v>45</v>
      </c>
      <c r="AC676" s="28">
        <f t="shared" si="146"/>
        <v>34290.257593471077</v>
      </c>
      <c r="AF676" s="28">
        <f>Q676-'2020 Metered Customers'!Q676</f>
        <v>7</v>
      </c>
      <c r="AG676" s="28">
        <f>R676-'2020 Metered Customers'!R676</f>
        <v>7</v>
      </c>
      <c r="AH676" s="28">
        <f>S676-'2020 Metered Customers'!S676</f>
        <v>7</v>
      </c>
      <c r="AI676" s="28">
        <f>T676-'2020 Metered Customers'!T676</f>
        <v>7</v>
      </c>
      <c r="AJ676" s="28">
        <f>U676-'2020 Metered Customers'!U676</f>
        <v>89.340086884669972</v>
      </c>
      <c r="AK676" s="28">
        <f>V676-'2020 Metered Customers'!V676</f>
        <v>224.03365109773415</v>
      </c>
      <c r="AL676" s="28">
        <f>W676-'2020 Metered Customers'!W676</f>
        <v>462.58105109773419</v>
      </c>
      <c r="AM676" s="28">
        <f>X676-'2020 Metered Customers'!X676</f>
        <v>392.90835109773411</v>
      </c>
      <c r="AN676" s="28">
        <f>Y676-'2020 Metered Customers'!Y676</f>
        <v>7201.8509310977315</v>
      </c>
      <c r="AO676" s="28">
        <f>Z676-'2020 Metered Customers'!Z676</f>
        <v>583.08321109773419</v>
      </c>
      <c r="AP676" s="28">
        <f>AA676-'2020 Metered Customers'!AA676</f>
        <v>216.86592109773409</v>
      </c>
      <c r="AQ676" s="28">
        <f>AB676-'2020 Metered Customers'!AB676</f>
        <v>7</v>
      </c>
    </row>
    <row r="677" spans="1:43" ht="15.4" x14ac:dyDescent="0.45">
      <c r="A677" s="4">
        <v>1</v>
      </c>
      <c r="B677" s="85">
        <v>82983313</v>
      </c>
      <c r="C677" s="91">
        <v>0</v>
      </c>
      <c r="D677" s="5" t="s">
        <v>32</v>
      </c>
      <c r="E677" s="5" t="s">
        <v>32</v>
      </c>
      <c r="F677" s="5" t="s">
        <v>32</v>
      </c>
      <c r="G677" s="5" t="s">
        <v>32</v>
      </c>
      <c r="H677" s="5">
        <v>6150</v>
      </c>
      <c r="I677" s="5">
        <v>900</v>
      </c>
      <c r="J677" s="5">
        <v>2250</v>
      </c>
      <c r="K677" s="5">
        <v>3340</v>
      </c>
      <c r="L677" s="52">
        <v>1820</v>
      </c>
      <c r="M677" s="5">
        <v>1880</v>
      </c>
      <c r="N677" s="5">
        <v>1237</v>
      </c>
      <c r="O677" s="7" t="s">
        <v>32</v>
      </c>
      <c r="Q677" s="65">
        <f t="shared" si="134"/>
        <v>45</v>
      </c>
      <c r="R677" s="36">
        <f t="shared" si="135"/>
        <v>45</v>
      </c>
      <c r="S677" s="36">
        <f t="shared" si="136"/>
        <v>45</v>
      </c>
      <c r="T677" s="36">
        <f t="shared" si="137"/>
        <v>45</v>
      </c>
      <c r="U677" s="36">
        <f t="shared" si="145"/>
        <v>72.674999999999997</v>
      </c>
      <c r="V677" s="36">
        <f t="shared" si="138"/>
        <v>49.05</v>
      </c>
      <c r="W677" s="36">
        <f t="shared" si="139"/>
        <v>55.125</v>
      </c>
      <c r="X677" s="36">
        <f t="shared" si="140"/>
        <v>60.03</v>
      </c>
      <c r="Y677" s="36">
        <f t="shared" si="141"/>
        <v>53.19</v>
      </c>
      <c r="Z677" s="36">
        <f t="shared" si="142"/>
        <v>53.46</v>
      </c>
      <c r="AA677" s="36">
        <f t="shared" si="143"/>
        <v>50.566499999999998</v>
      </c>
      <c r="AB677" s="66">
        <f t="shared" si="144"/>
        <v>45</v>
      </c>
      <c r="AC677" s="28">
        <f t="shared" si="146"/>
        <v>619.09649999999999</v>
      </c>
      <c r="AF677" s="28">
        <f>Q677-'2020 Metered Customers'!Q677</f>
        <v>7</v>
      </c>
      <c r="AG677" s="28">
        <f>R677-'2020 Metered Customers'!R677</f>
        <v>7</v>
      </c>
      <c r="AH677" s="28">
        <f>S677-'2020 Metered Customers'!S677</f>
        <v>7</v>
      </c>
      <c r="AI677" s="28">
        <f>T677-'2020 Metered Customers'!T677</f>
        <v>7</v>
      </c>
      <c r="AJ677" s="28">
        <f>U677-'2020 Metered Customers'!U677</f>
        <v>21.144999999999996</v>
      </c>
      <c r="AK677" s="28">
        <f>V677-'2020 Metered Customers'!V677</f>
        <v>9.07</v>
      </c>
      <c r="AL677" s="28">
        <f>W677-'2020 Metered Customers'!W677</f>
        <v>12.174999999999997</v>
      </c>
      <c r="AM677" s="28">
        <f>X677-'2020 Metered Customers'!X677</f>
        <v>14.682000000000002</v>
      </c>
      <c r="AN677" s="28">
        <f>Y677-'2020 Metered Customers'!Y677</f>
        <v>11.186</v>
      </c>
      <c r="AO677" s="28">
        <f>Z677-'2020 Metered Customers'!Z677</f>
        <v>11.323999999999998</v>
      </c>
      <c r="AP677" s="28">
        <f>AA677-'2020 Metered Customers'!AA677</f>
        <v>9.8450999999999951</v>
      </c>
      <c r="AQ677" s="28">
        <f>AB677-'2020 Metered Customers'!AB677</f>
        <v>7</v>
      </c>
    </row>
    <row r="678" spans="1:43" ht="15.4" x14ac:dyDescent="0.45">
      <c r="A678" s="4">
        <v>1</v>
      </c>
      <c r="B678" s="85">
        <v>82983314</v>
      </c>
      <c r="C678" s="91">
        <v>0</v>
      </c>
      <c r="D678" s="5" t="s">
        <v>32</v>
      </c>
      <c r="E678" s="5" t="s">
        <v>32</v>
      </c>
      <c r="F678" s="5" t="s">
        <v>32</v>
      </c>
      <c r="G678" s="5" t="s">
        <v>32</v>
      </c>
      <c r="H678" s="5">
        <v>15580</v>
      </c>
      <c r="I678" s="5">
        <v>5430</v>
      </c>
      <c r="J678" s="5">
        <v>2790</v>
      </c>
      <c r="K678" s="5">
        <v>1550</v>
      </c>
      <c r="L678" s="52">
        <v>4020</v>
      </c>
      <c r="M678" s="5">
        <v>2610</v>
      </c>
      <c r="N678" s="5">
        <v>2564</v>
      </c>
      <c r="O678" s="7" t="s">
        <v>32</v>
      </c>
      <c r="Q678" s="65">
        <f t="shared" si="134"/>
        <v>45</v>
      </c>
      <c r="R678" s="36">
        <f t="shared" si="135"/>
        <v>45</v>
      </c>
      <c r="S678" s="36">
        <f t="shared" si="136"/>
        <v>45</v>
      </c>
      <c r="T678" s="36">
        <f t="shared" si="137"/>
        <v>45</v>
      </c>
      <c r="U678" s="36">
        <f t="shared" si="145"/>
        <v>115.11</v>
      </c>
      <c r="V678" s="36">
        <f t="shared" si="138"/>
        <v>71.051179844001979</v>
      </c>
      <c r="W678" s="36">
        <f t="shared" si="139"/>
        <v>57.555</v>
      </c>
      <c r="X678" s="36">
        <f t="shared" si="140"/>
        <v>51.975000000000001</v>
      </c>
      <c r="Y678" s="36">
        <f t="shared" si="141"/>
        <v>63.089999999999996</v>
      </c>
      <c r="Z678" s="36">
        <f t="shared" si="142"/>
        <v>56.744999999999997</v>
      </c>
      <c r="AA678" s="36">
        <f t="shared" si="143"/>
        <v>56.537999999999997</v>
      </c>
      <c r="AB678" s="66">
        <f t="shared" si="144"/>
        <v>45</v>
      </c>
      <c r="AC678" s="28">
        <f t="shared" si="146"/>
        <v>697.06417984400207</v>
      </c>
      <c r="AF678" s="28">
        <f>Q678-'2020 Metered Customers'!Q678</f>
        <v>7</v>
      </c>
      <c r="AG678" s="28">
        <f>R678-'2020 Metered Customers'!R678</f>
        <v>7</v>
      </c>
      <c r="AH678" s="28">
        <f>S678-'2020 Metered Customers'!S678</f>
        <v>7</v>
      </c>
      <c r="AI678" s="28">
        <f>T678-'2020 Metered Customers'!T678</f>
        <v>7</v>
      </c>
      <c r="AJ678" s="28">
        <f>U678-'2020 Metered Customers'!U678</f>
        <v>42.833999999999989</v>
      </c>
      <c r="AK678" s="28">
        <f>V678-'2020 Metered Customers'!V678</f>
        <v>21.105179844001981</v>
      </c>
      <c r="AL678" s="28">
        <f>W678-'2020 Metered Customers'!W678</f>
        <v>13.417000000000002</v>
      </c>
      <c r="AM678" s="28">
        <f>X678-'2020 Metered Customers'!X678</f>
        <v>10.564999999999998</v>
      </c>
      <c r="AN678" s="28">
        <f>Y678-'2020 Metered Customers'!Y678</f>
        <v>16.245999999999995</v>
      </c>
      <c r="AO678" s="28">
        <f>Z678-'2020 Metered Customers'!Z678</f>
        <v>13.003</v>
      </c>
      <c r="AP678" s="28">
        <f>AA678-'2020 Metered Customers'!AA678</f>
        <v>12.897199999999998</v>
      </c>
      <c r="AQ678" s="28">
        <f>AB678-'2020 Metered Customers'!AB678</f>
        <v>7</v>
      </c>
    </row>
    <row r="679" spans="1:43" ht="15.4" x14ac:dyDescent="0.45">
      <c r="A679" s="4">
        <v>1</v>
      </c>
      <c r="B679" s="85">
        <v>82983315</v>
      </c>
      <c r="C679" s="91">
        <v>0</v>
      </c>
      <c r="D679" s="5" t="s">
        <v>32</v>
      </c>
      <c r="E679" s="5" t="s">
        <v>32</v>
      </c>
      <c r="F679" s="5" t="s">
        <v>32</v>
      </c>
      <c r="G679" s="5" t="s">
        <v>32</v>
      </c>
      <c r="H679" s="5">
        <v>7210</v>
      </c>
      <c r="I679" s="5">
        <v>440</v>
      </c>
      <c r="J679" s="5">
        <v>2790</v>
      </c>
      <c r="K679" s="5">
        <v>3300</v>
      </c>
      <c r="L679" s="52">
        <v>3020</v>
      </c>
      <c r="M679" s="5">
        <v>2540</v>
      </c>
      <c r="N679" s="5">
        <v>1394</v>
      </c>
      <c r="O679" s="7" t="s">
        <v>32</v>
      </c>
      <c r="Q679" s="65">
        <f t="shared" si="134"/>
        <v>45</v>
      </c>
      <c r="R679" s="36">
        <f t="shared" si="135"/>
        <v>45</v>
      </c>
      <c r="S679" s="36">
        <f t="shared" si="136"/>
        <v>45</v>
      </c>
      <c r="T679" s="36">
        <f t="shared" si="137"/>
        <v>45</v>
      </c>
      <c r="U679" s="36">
        <f t="shared" si="145"/>
        <v>77.444999999999993</v>
      </c>
      <c r="V679" s="36">
        <f t="shared" si="138"/>
        <v>46.98</v>
      </c>
      <c r="W679" s="36">
        <f t="shared" si="139"/>
        <v>57.555</v>
      </c>
      <c r="X679" s="36">
        <f t="shared" si="140"/>
        <v>59.85</v>
      </c>
      <c r="Y679" s="36">
        <f t="shared" si="141"/>
        <v>58.59</v>
      </c>
      <c r="Z679" s="36">
        <f t="shared" si="142"/>
        <v>56.43</v>
      </c>
      <c r="AA679" s="36">
        <f t="shared" si="143"/>
        <v>51.272999999999996</v>
      </c>
      <c r="AB679" s="66">
        <f t="shared" si="144"/>
        <v>45</v>
      </c>
      <c r="AC679" s="28">
        <f t="shared" si="146"/>
        <v>633.12300000000005</v>
      </c>
      <c r="AF679" s="28">
        <f>Q679-'2020 Metered Customers'!Q679</f>
        <v>7</v>
      </c>
      <c r="AG679" s="28">
        <f>R679-'2020 Metered Customers'!R679</f>
        <v>7</v>
      </c>
      <c r="AH679" s="28">
        <f>S679-'2020 Metered Customers'!S679</f>
        <v>7</v>
      </c>
      <c r="AI679" s="28">
        <f>T679-'2020 Metered Customers'!T679</f>
        <v>7</v>
      </c>
      <c r="AJ679" s="28">
        <f>U679-'2020 Metered Customers'!U679</f>
        <v>23.582999999999991</v>
      </c>
      <c r="AK679" s="28">
        <f>V679-'2020 Metered Customers'!V679</f>
        <v>8.0119999999999933</v>
      </c>
      <c r="AL679" s="28">
        <f>W679-'2020 Metered Customers'!W679</f>
        <v>13.417000000000002</v>
      </c>
      <c r="AM679" s="28">
        <f>X679-'2020 Metered Customers'!X679</f>
        <v>14.590000000000003</v>
      </c>
      <c r="AN679" s="28">
        <f>Y679-'2020 Metered Customers'!Y679</f>
        <v>13.946000000000005</v>
      </c>
      <c r="AO679" s="28">
        <f>Z679-'2020 Metered Customers'!Z679</f>
        <v>12.841999999999999</v>
      </c>
      <c r="AP679" s="28">
        <f>AA679-'2020 Metered Customers'!AA679</f>
        <v>10.206199999999995</v>
      </c>
      <c r="AQ679" s="28">
        <f>AB679-'2020 Metered Customers'!AB679</f>
        <v>7</v>
      </c>
    </row>
    <row r="680" spans="1:43" ht="15.4" x14ac:dyDescent="0.45">
      <c r="A680" s="4">
        <v>1</v>
      </c>
      <c r="B680" s="85">
        <v>82983316</v>
      </c>
      <c r="C680" s="91">
        <v>0</v>
      </c>
      <c r="D680" s="5" t="s">
        <v>32</v>
      </c>
      <c r="E680" s="5" t="s">
        <v>32</v>
      </c>
      <c r="F680" s="5" t="s">
        <v>32</v>
      </c>
      <c r="G680" s="5" t="s">
        <v>32</v>
      </c>
      <c r="H680" s="5">
        <v>19990</v>
      </c>
      <c r="I680" s="5">
        <v>25620</v>
      </c>
      <c r="J680" s="5">
        <v>32490</v>
      </c>
      <c r="K680" s="5">
        <v>31180</v>
      </c>
      <c r="L680" s="52">
        <v>36360</v>
      </c>
      <c r="M680" s="5">
        <v>38921</v>
      </c>
      <c r="N680" s="5">
        <v>17880</v>
      </c>
      <c r="O680" s="7" t="s">
        <v>32</v>
      </c>
      <c r="Q680" s="65">
        <f t="shared" si="134"/>
        <v>45</v>
      </c>
      <c r="R680" s="36">
        <f t="shared" si="135"/>
        <v>45</v>
      </c>
      <c r="S680" s="36">
        <f t="shared" si="136"/>
        <v>45</v>
      </c>
      <c r="T680" s="36">
        <f t="shared" si="137"/>
        <v>45</v>
      </c>
      <c r="U680" s="36">
        <f t="shared" si="145"/>
        <v>134.95499999999998</v>
      </c>
      <c r="V680" s="36">
        <f t="shared" si="138"/>
        <v>251.0612510977341</v>
      </c>
      <c r="W680" s="36">
        <f t="shared" si="139"/>
        <v>319.76125109773409</v>
      </c>
      <c r="X680" s="36">
        <f t="shared" si="140"/>
        <v>306.66125109773412</v>
      </c>
      <c r="Y680" s="36">
        <f t="shared" si="141"/>
        <v>358.46125109773413</v>
      </c>
      <c r="Z680" s="36">
        <f t="shared" si="142"/>
        <v>384.07125109773409</v>
      </c>
      <c r="AA680" s="36">
        <f t="shared" si="143"/>
        <v>173.87022416452427</v>
      </c>
      <c r="AB680" s="66">
        <f t="shared" si="144"/>
        <v>45</v>
      </c>
      <c r="AC680" s="28">
        <f t="shared" si="146"/>
        <v>2153.8414796531947</v>
      </c>
      <c r="AF680" s="28">
        <f>Q680-'2020 Metered Customers'!Q680</f>
        <v>7</v>
      </c>
      <c r="AG680" s="28">
        <f>R680-'2020 Metered Customers'!R680</f>
        <v>7</v>
      </c>
      <c r="AH680" s="28">
        <f>S680-'2020 Metered Customers'!S680</f>
        <v>7</v>
      </c>
      <c r="AI680" s="28">
        <f>T680-'2020 Metered Customers'!T680</f>
        <v>7</v>
      </c>
      <c r="AJ680" s="28">
        <f>U680-'2020 Metered Customers'!U680</f>
        <v>52.976999999999975</v>
      </c>
      <c r="AK680" s="28">
        <f>V680-'2020 Metered Customers'!V680</f>
        <v>119.69525109773409</v>
      </c>
      <c r="AL680" s="28">
        <f>W680-'2020 Metered Customers'!W680</f>
        <v>144.80055109773409</v>
      </c>
      <c r="AM680" s="28">
        <f>X680-'2020 Metered Customers'!X680</f>
        <v>141.43385109773413</v>
      </c>
      <c r="AN680" s="28">
        <f>Y680-'2020 Metered Customers'!Y680</f>
        <v>154.74645109773414</v>
      </c>
      <c r="AO680" s="28">
        <f>Z680-'2020 Metered Customers'!Z680</f>
        <v>161.32822109773412</v>
      </c>
      <c r="AP680" s="28">
        <f>AA680-'2020 Metered Customers'!AA680</f>
        <v>75.78622416452427</v>
      </c>
      <c r="AQ680" s="28">
        <f>AB680-'2020 Metered Customers'!AB680</f>
        <v>7</v>
      </c>
    </row>
    <row r="681" spans="1:43" ht="15.4" x14ac:dyDescent="0.45">
      <c r="A681" s="4">
        <v>1</v>
      </c>
      <c r="B681" s="85">
        <v>82983317</v>
      </c>
      <c r="C681" s="91">
        <v>0</v>
      </c>
      <c r="D681" s="5" t="s">
        <v>32</v>
      </c>
      <c r="E681" s="5" t="s">
        <v>32</v>
      </c>
      <c r="F681" s="5" t="s">
        <v>32</v>
      </c>
      <c r="G681" s="5" t="s">
        <v>32</v>
      </c>
      <c r="H681" s="5">
        <v>8320</v>
      </c>
      <c r="I681" s="5">
        <v>2740</v>
      </c>
      <c r="J681" s="5">
        <v>3880</v>
      </c>
      <c r="K681" s="5">
        <v>3140</v>
      </c>
      <c r="L681" s="52">
        <v>3980</v>
      </c>
      <c r="M681" s="5">
        <v>2980</v>
      </c>
      <c r="N681" s="5">
        <v>2784</v>
      </c>
      <c r="O681" s="7" t="s">
        <v>32</v>
      </c>
      <c r="Q681" s="65">
        <f t="shared" si="134"/>
        <v>45</v>
      </c>
      <c r="R681" s="36">
        <f t="shared" si="135"/>
        <v>45</v>
      </c>
      <c r="S681" s="36">
        <f t="shared" si="136"/>
        <v>45</v>
      </c>
      <c r="T681" s="36">
        <f t="shared" si="137"/>
        <v>45</v>
      </c>
      <c r="U681" s="36">
        <f t="shared" si="145"/>
        <v>82.44</v>
      </c>
      <c r="V681" s="36">
        <f t="shared" si="138"/>
        <v>57.33</v>
      </c>
      <c r="W681" s="36">
        <f t="shared" si="139"/>
        <v>62.46</v>
      </c>
      <c r="X681" s="36">
        <f t="shared" si="140"/>
        <v>59.13</v>
      </c>
      <c r="Y681" s="36">
        <f t="shared" si="141"/>
        <v>62.91</v>
      </c>
      <c r="Z681" s="36">
        <f t="shared" si="142"/>
        <v>58.41</v>
      </c>
      <c r="AA681" s="36">
        <f t="shared" si="143"/>
        <v>57.527999999999999</v>
      </c>
      <c r="AB681" s="66">
        <f t="shared" si="144"/>
        <v>45</v>
      </c>
      <c r="AC681" s="28">
        <f t="shared" si="146"/>
        <v>665.20799999999997</v>
      </c>
      <c r="AF681" s="28">
        <f>Q681-'2020 Metered Customers'!Q681</f>
        <v>7</v>
      </c>
      <c r="AG681" s="28">
        <f>R681-'2020 Metered Customers'!R681</f>
        <v>7</v>
      </c>
      <c r="AH681" s="28">
        <f>S681-'2020 Metered Customers'!S681</f>
        <v>7</v>
      </c>
      <c r="AI681" s="28">
        <f>T681-'2020 Metered Customers'!T681</f>
        <v>7</v>
      </c>
      <c r="AJ681" s="28">
        <f>U681-'2020 Metered Customers'!U681</f>
        <v>26.135999999999996</v>
      </c>
      <c r="AK681" s="28">
        <f>V681-'2020 Metered Customers'!V681</f>
        <v>13.302</v>
      </c>
      <c r="AL681" s="28">
        <f>W681-'2020 Metered Customers'!W681</f>
        <v>15.923999999999999</v>
      </c>
      <c r="AM681" s="28">
        <f>X681-'2020 Metered Customers'!X681</f>
        <v>14.222000000000001</v>
      </c>
      <c r="AN681" s="28">
        <f>Y681-'2020 Metered Customers'!Y681</f>
        <v>16.153999999999996</v>
      </c>
      <c r="AO681" s="28">
        <f>Z681-'2020 Metered Customers'!Z681</f>
        <v>13.853999999999999</v>
      </c>
      <c r="AP681" s="28">
        <f>AA681-'2020 Metered Customers'!AA681</f>
        <v>13.403199999999998</v>
      </c>
      <c r="AQ681" s="28">
        <f>AB681-'2020 Metered Customers'!AB681</f>
        <v>7</v>
      </c>
    </row>
    <row r="682" spans="1:43" ht="15.4" x14ac:dyDescent="0.45">
      <c r="A682" s="4">
        <v>1</v>
      </c>
      <c r="B682" s="85">
        <v>82983336</v>
      </c>
      <c r="C682" s="91">
        <v>0</v>
      </c>
      <c r="D682" s="5" t="s">
        <v>32</v>
      </c>
      <c r="E682" s="5" t="s">
        <v>32</v>
      </c>
      <c r="F682" s="5" t="s">
        <v>32</v>
      </c>
      <c r="G682" s="5" t="s">
        <v>32</v>
      </c>
      <c r="H682" s="5">
        <v>7420</v>
      </c>
      <c r="I682" s="5">
        <v>120</v>
      </c>
      <c r="J682" s="5">
        <v>21430</v>
      </c>
      <c r="K682" s="5">
        <v>36320</v>
      </c>
      <c r="L682" s="52">
        <v>38150</v>
      </c>
      <c r="M682" s="5">
        <v>25000</v>
      </c>
      <c r="N682" s="5">
        <v>11441</v>
      </c>
      <c r="O682" s="7" t="s">
        <v>32</v>
      </c>
      <c r="Q682" s="65">
        <f t="shared" si="134"/>
        <v>45</v>
      </c>
      <c r="R682" s="36">
        <f t="shared" si="135"/>
        <v>45</v>
      </c>
      <c r="S682" s="36">
        <f t="shared" si="136"/>
        <v>45</v>
      </c>
      <c r="T682" s="36">
        <f t="shared" si="137"/>
        <v>45</v>
      </c>
      <c r="U682" s="36">
        <f t="shared" si="145"/>
        <v>78.39</v>
      </c>
      <c r="V682" s="36">
        <f t="shared" si="138"/>
        <v>45.54</v>
      </c>
      <c r="W682" s="36">
        <f t="shared" si="139"/>
        <v>209.16125109773412</v>
      </c>
      <c r="X682" s="36">
        <f t="shared" si="140"/>
        <v>358.0612510977341</v>
      </c>
      <c r="Y682" s="36">
        <f t="shared" si="141"/>
        <v>376.36125109773411</v>
      </c>
      <c r="Z682" s="36">
        <f t="shared" si="142"/>
        <v>244.86125109773411</v>
      </c>
      <c r="AA682" s="36">
        <f t="shared" si="143"/>
        <v>120.69337064003889</v>
      </c>
      <c r="AB682" s="66">
        <f t="shared" si="144"/>
        <v>45</v>
      </c>
      <c r="AC682" s="28">
        <f t="shared" si="146"/>
        <v>1658.0683750309754</v>
      </c>
      <c r="AF682" s="28">
        <f>Q682-'2020 Metered Customers'!Q682</f>
        <v>7</v>
      </c>
      <c r="AG682" s="28">
        <f>R682-'2020 Metered Customers'!R682</f>
        <v>7</v>
      </c>
      <c r="AH682" s="28">
        <f>S682-'2020 Metered Customers'!S682</f>
        <v>7</v>
      </c>
      <c r="AI682" s="28">
        <f>T682-'2020 Metered Customers'!T682</f>
        <v>7</v>
      </c>
      <c r="AJ682" s="28">
        <f>U682-'2020 Metered Customers'!U682</f>
        <v>24.066000000000003</v>
      </c>
      <c r="AK682" s="28">
        <f>V682-'2020 Metered Customers'!V682</f>
        <v>7.2759999999999962</v>
      </c>
      <c r="AL682" s="28">
        <f>W682-'2020 Metered Customers'!W682</f>
        <v>95.812251097734134</v>
      </c>
      <c r="AM682" s="28">
        <f>X682-'2020 Metered Customers'!X682</f>
        <v>154.64365109773411</v>
      </c>
      <c r="AN682" s="28">
        <f>Y682-'2020 Metered Customers'!Y682</f>
        <v>159.34675109773411</v>
      </c>
      <c r="AO682" s="28">
        <f>Z682-'2020 Metered Customers'!Z682</f>
        <v>116.16125109773412</v>
      </c>
      <c r="AP682" s="28">
        <f>AA682-'2020 Metered Customers'!AA682</f>
        <v>50.297070640038896</v>
      </c>
      <c r="AQ682" s="28">
        <f>AB682-'2020 Metered Customers'!AB682</f>
        <v>7</v>
      </c>
    </row>
    <row r="683" spans="1:43" ht="15.4" x14ac:dyDescent="0.45">
      <c r="A683" s="4">
        <v>1</v>
      </c>
      <c r="B683" s="85">
        <v>82983337</v>
      </c>
      <c r="C683" s="91">
        <v>0</v>
      </c>
      <c r="D683" s="5" t="s">
        <v>32</v>
      </c>
      <c r="E683" s="5" t="s">
        <v>32</v>
      </c>
      <c r="F683" s="5" t="s">
        <v>32</v>
      </c>
      <c r="G683" s="5" t="s">
        <v>32</v>
      </c>
      <c r="H683" s="5">
        <v>8670</v>
      </c>
      <c r="I683" s="5">
        <v>6560</v>
      </c>
      <c r="J683" s="5">
        <v>8510</v>
      </c>
      <c r="K683" s="5">
        <v>7910</v>
      </c>
      <c r="L683" s="52">
        <v>8126</v>
      </c>
      <c r="M683" s="5">
        <v>6230</v>
      </c>
      <c r="N683" s="5">
        <v>1688</v>
      </c>
      <c r="O683" s="7" t="s">
        <v>32</v>
      </c>
      <c r="Q683" s="65">
        <f t="shared" si="134"/>
        <v>45</v>
      </c>
      <c r="R683" s="36">
        <f t="shared" si="135"/>
        <v>45</v>
      </c>
      <c r="S683" s="36">
        <f t="shared" si="136"/>
        <v>45</v>
      </c>
      <c r="T683" s="36">
        <f t="shared" si="137"/>
        <v>45</v>
      </c>
      <c r="U683" s="36">
        <f t="shared" si="145"/>
        <v>84.015000000000001</v>
      </c>
      <c r="V683" s="36">
        <f t="shared" si="138"/>
        <v>80.383350131728093</v>
      </c>
      <c r="W683" s="36">
        <f t="shared" si="139"/>
        <v>96.48753779638821</v>
      </c>
      <c r="X683" s="36">
        <f t="shared" si="140"/>
        <v>91.532403130338949</v>
      </c>
      <c r="Y683" s="36">
        <f t="shared" si="141"/>
        <v>93.31625161011668</v>
      </c>
      <c r="Z683" s="36">
        <f t="shared" si="142"/>
        <v>77.658026065401003</v>
      </c>
      <c r="AA683" s="36">
        <f t="shared" si="143"/>
        <v>52.596000000000004</v>
      </c>
      <c r="AB683" s="66">
        <f t="shared" si="144"/>
        <v>45</v>
      </c>
      <c r="AC683" s="28">
        <f t="shared" si="146"/>
        <v>800.9885687339729</v>
      </c>
      <c r="AF683" s="28">
        <f>Q683-'2020 Metered Customers'!Q683</f>
        <v>7</v>
      </c>
      <c r="AG683" s="28">
        <f>R683-'2020 Metered Customers'!R683</f>
        <v>7</v>
      </c>
      <c r="AH683" s="28">
        <f>S683-'2020 Metered Customers'!S683</f>
        <v>7</v>
      </c>
      <c r="AI683" s="28">
        <f>T683-'2020 Metered Customers'!T683</f>
        <v>7</v>
      </c>
      <c r="AJ683" s="28">
        <f>U683-'2020 Metered Customers'!U683</f>
        <v>26.941000000000003</v>
      </c>
      <c r="AK683" s="28">
        <f>V683-'2020 Metered Customers'!V683</f>
        <v>27.951350131728091</v>
      </c>
      <c r="AL683" s="28">
        <f>W683-'2020 Metered Customers'!W683</f>
        <v>38.694537796388211</v>
      </c>
      <c r="AM683" s="28">
        <f>X683-'2020 Metered Customers'!X683</f>
        <v>36.130403130338948</v>
      </c>
      <c r="AN683" s="28">
        <f>Y683-'2020 Metered Customers'!Y683</f>
        <v>37.174451610116677</v>
      </c>
      <c r="AO683" s="28">
        <f>Z683-'2020 Metered Customers'!Z683</f>
        <v>25.952026065401</v>
      </c>
      <c r="AP683" s="28">
        <f>AA683-'2020 Metered Customers'!AA683</f>
        <v>10.882400000000004</v>
      </c>
      <c r="AQ683" s="28">
        <f>AB683-'2020 Metered Customers'!AB683</f>
        <v>7</v>
      </c>
    </row>
    <row r="684" spans="1:43" ht="15.4" x14ac:dyDescent="0.45">
      <c r="A684" s="4">
        <v>1</v>
      </c>
      <c r="B684" s="85">
        <v>82983338</v>
      </c>
      <c r="C684" s="91">
        <v>0</v>
      </c>
      <c r="D684" s="5" t="s">
        <v>32</v>
      </c>
      <c r="E684" s="5" t="s">
        <v>32</v>
      </c>
      <c r="F684" s="5" t="s">
        <v>32</v>
      </c>
      <c r="G684" s="5" t="s">
        <v>32</v>
      </c>
      <c r="H684" s="5">
        <v>10480</v>
      </c>
      <c r="I684" s="5">
        <v>6300</v>
      </c>
      <c r="J684" s="5">
        <v>6710</v>
      </c>
      <c r="K684" s="5">
        <v>5210</v>
      </c>
      <c r="L684" s="52">
        <v>5720</v>
      </c>
      <c r="M684" s="5">
        <v>5350</v>
      </c>
      <c r="N684" s="5">
        <v>2646</v>
      </c>
      <c r="O684" s="7" t="s">
        <v>32</v>
      </c>
      <c r="Q684" s="65">
        <f t="shared" si="134"/>
        <v>45</v>
      </c>
      <c r="R684" s="36">
        <f t="shared" si="135"/>
        <v>45</v>
      </c>
      <c r="S684" s="36">
        <f t="shared" si="136"/>
        <v>45</v>
      </c>
      <c r="T684" s="36">
        <f t="shared" si="137"/>
        <v>45</v>
      </c>
      <c r="U684" s="36">
        <f t="shared" si="145"/>
        <v>92.16</v>
      </c>
      <c r="V684" s="36">
        <f t="shared" si="138"/>
        <v>78.236125109773411</v>
      </c>
      <c r="W684" s="36">
        <f t="shared" si="139"/>
        <v>81.622133798240412</v>
      </c>
      <c r="X684" s="36">
        <f t="shared" si="140"/>
        <v>69.234297133117238</v>
      </c>
      <c r="Y684" s="36">
        <f t="shared" si="141"/>
        <v>73.446161599259113</v>
      </c>
      <c r="Z684" s="36">
        <f t="shared" si="142"/>
        <v>70.390495221862068</v>
      </c>
      <c r="AA684" s="36">
        <f t="shared" si="143"/>
        <v>56.906999999999996</v>
      </c>
      <c r="AB684" s="66">
        <f t="shared" si="144"/>
        <v>45</v>
      </c>
      <c r="AC684" s="28">
        <f t="shared" si="146"/>
        <v>746.99621286225226</v>
      </c>
      <c r="AF684" s="28">
        <f>Q684-'2020 Metered Customers'!Q684</f>
        <v>7</v>
      </c>
      <c r="AG684" s="28">
        <f>R684-'2020 Metered Customers'!R684</f>
        <v>7</v>
      </c>
      <c r="AH684" s="28">
        <f>S684-'2020 Metered Customers'!S684</f>
        <v>7</v>
      </c>
      <c r="AI684" s="28">
        <f>T684-'2020 Metered Customers'!T684</f>
        <v>7</v>
      </c>
      <c r="AJ684" s="28">
        <f>U684-'2020 Metered Customers'!U684</f>
        <v>31.103999999999992</v>
      </c>
      <c r="AK684" s="28">
        <f>V684-'2020 Metered Customers'!V684</f>
        <v>26.376125109773412</v>
      </c>
      <c r="AL684" s="28">
        <f>W684-'2020 Metered Customers'!W684</f>
        <v>28.860133798240412</v>
      </c>
      <c r="AM684" s="28">
        <f>X684-'2020 Metered Customers'!X684</f>
        <v>19.772297133117235</v>
      </c>
      <c r="AN684" s="28">
        <f>Y684-'2020 Metered Customers'!Y684</f>
        <v>22.86216159925911</v>
      </c>
      <c r="AO684" s="28">
        <f>Z684-'2020 Metered Customers'!Z684</f>
        <v>20.620495221862072</v>
      </c>
      <c r="AP684" s="28">
        <f>AA684-'2020 Metered Customers'!AA684</f>
        <v>13.085799999999999</v>
      </c>
      <c r="AQ684" s="28">
        <f>AB684-'2020 Metered Customers'!AB684</f>
        <v>7</v>
      </c>
    </row>
    <row r="685" spans="1:43" ht="15.4" x14ac:dyDescent="0.45">
      <c r="A685" s="4">
        <v>1</v>
      </c>
      <c r="B685" s="85">
        <v>82983339</v>
      </c>
      <c r="C685" s="91">
        <v>0</v>
      </c>
      <c r="D685" s="5" t="s">
        <v>32</v>
      </c>
      <c r="E685" s="5" t="s">
        <v>32</v>
      </c>
      <c r="F685" s="5" t="s">
        <v>32</v>
      </c>
      <c r="G685" s="5" t="s">
        <v>32</v>
      </c>
      <c r="H685" s="5">
        <v>670</v>
      </c>
      <c r="I685" s="5">
        <v>2420</v>
      </c>
      <c r="J685" s="5">
        <v>4290</v>
      </c>
      <c r="K685" s="5">
        <v>11040</v>
      </c>
      <c r="L685" s="52">
        <v>13790</v>
      </c>
      <c r="M685" s="5">
        <v>10500</v>
      </c>
      <c r="N685" s="5">
        <v>2200</v>
      </c>
      <c r="O685" s="7" t="s">
        <v>32</v>
      </c>
      <c r="Q685" s="65">
        <f t="shared" si="134"/>
        <v>45</v>
      </c>
      <c r="R685" s="36">
        <f t="shared" si="135"/>
        <v>45</v>
      </c>
      <c r="S685" s="36">
        <f t="shared" si="136"/>
        <v>45</v>
      </c>
      <c r="T685" s="36">
        <f t="shared" si="137"/>
        <v>45</v>
      </c>
      <c r="U685" s="36">
        <f t="shared" si="145"/>
        <v>48.015000000000001</v>
      </c>
      <c r="V685" s="36">
        <f t="shared" si="138"/>
        <v>55.89</v>
      </c>
      <c r="W685" s="36">
        <f t="shared" si="139"/>
        <v>64.305000000000007</v>
      </c>
      <c r="X685" s="36">
        <f t="shared" si="140"/>
        <v>117.38168897156262</v>
      </c>
      <c r="Y685" s="36">
        <f t="shared" si="141"/>
        <v>140.09272285762177</v>
      </c>
      <c r="Z685" s="36">
        <f t="shared" si="142"/>
        <v>112.92206777211828</v>
      </c>
      <c r="AA685" s="36">
        <f t="shared" si="143"/>
        <v>54.9</v>
      </c>
      <c r="AB685" s="66">
        <f t="shared" si="144"/>
        <v>45</v>
      </c>
      <c r="AC685" s="28">
        <f t="shared" si="146"/>
        <v>818.50647960130266</v>
      </c>
      <c r="AF685" s="28">
        <f>Q685-'2020 Metered Customers'!Q685</f>
        <v>7</v>
      </c>
      <c r="AG685" s="28">
        <f>R685-'2020 Metered Customers'!R685</f>
        <v>7</v>
      </c>
      <c r="AH685" s="28">
        <f>S685-'2020 Metered Customers'!S685</f>
        <v>7</v>
      </c>
      <c r="AI685" s="28">
        <f>T685-'2020 Metered Customers'!T685</f>
        <v>7</v>
      </c>
      <c r="AJ685" s="28">
        <f>U685-'2020 Metered Customers'!U685</f>
        <v>8.5409999999999968</v>
      </c>
      <c r="AK685" s="28">
        <f>V685-'2020 Metered Customers'!V685</f>
        <v>12.566000000000003</v>
      </c>
      <c r="AL685" s="28">
        <f>W685-'2020 Metered Customers'!W685</f>
        <v>16.867000000000004</v>
      </c>
      <c r="AM685" s="28">
        <f>X685-'2020 Metered Customers'!X685</f>
        <v>48.709688971562628</v>
      </c>
      <c r="AN685" s="28">
        <f>Y685-'2020 Metered Customers'!Y685</f>
        <v>59.595722857621766</v>
      </c>
      <c r="AO685" s="28">
        <f>Z685-'2020 Metered Customers'!Z685</f>
        <v>46.572067772118288</v>
      </c>
      <c r="AP685" s="28">
        <f>AA685-'2020 Metered Customers'!AA685</f>
        <v>12.059999999999995</v>
      </c>
      <c r="AQ685" s="28">
        <f>AB685-'2020 Metered Customers'!AB685</f>
        <v>7</v>
      </c>
    </row>
    <row r="686" spans="1:43" ht="15.4" x14ac:dyDescent="0.45">
      <c r="A686" s="4">
        <v>1</v>
      </c>
      <c r="B686" s="85">
        <v>82983340</v>
      </c>
      <c r="C686" s="91">
        <v>0</v>
      </c>
      <c r="D686" s="5" t="s">
        <v>32</v>
      </c>
      <c r="E686" s="5" t="s">
        <v>32</v>
      </c>
      <c r="F686" s="5" t="s">
        <v>32</v>
      </c>
      <c r="G686" s="5" t="s">
        <v>32</v>
      </c>
      <c r="H686" s="5">
        <v>1120</v>
      </c>
      <c r="I686" s="5">
        <v>30110</v>
      </c>
      <c r="J686" s="5">
        <v>31660</v>
      </c>
      <c r="K686" s="5">
        <v>30080</v>
      </c>
      <c r="L686" s="52">
        <v>58470</v>
      </c>
      <c r="M686" s="5">
        <v>57060</v>
      </c>
      <c r="N686" s="5">
        <v>41631</v>
      </c>
      <c r="O686" s="7" t="s">
        <v>32</v>
      </c>
      <c r="Q686" s="65">
        <f t="shared" si="134"/>
        <v>45</v>
      </c>
      <c r="R686" s="36">
        <f t="shared" si="135"/>
        <v>45</v>
      </c>
      <c r="S686" s="36">
        <f t="shared" si="136"/>
        <v>45</v>
      </c>
      <c r="T686" s="36">
        <f t="shared" si="137"/>
        <v>45</v>
      </c>
      <c r="U686" s="36">
        <f t="shared" si="145"/>
        <v>50.04</v>
      </c>
      <c r="V686" s="36">
        <f t="shared" si="138"/>
        <v>295.96125109773413</v>
      </c>
      <c r="W686" s="36">
        <f t="shared" si="139"/>
        <v>311.46125109773413</v>
      </c>
      <c r="X686" s="36">
        <f t="shared" si="140"/>
        <v>295.66125109773412</v>
      </c>
      <c r="Y686" s="36">
        <f t="shared" si="141"/>
        <v>579.56125109773416</v>
      </c>
      <c r="Z686" s="36">
        <f t="shared" si="142"/>
        <v>565.46125109773413</v>
      </c>
      <c r="AA686" s="36">
        <f t="shared" si="143"/>
        <v>411.17125109773411</v>
      </c>
      <c r="AB686" s="66">
        <f t="shared" si="144"/>
        <v>45</v>
      </c>
      <c r="AC686" s="28">
        <f t="shared" si="146"/>
        <v>2734.3175065864048</v>
      </c>
      <c r="AF686" s="28">
        <f>Q686-'2020 Metered Customers'!Q686</f>
        <v>7</v>
      </c>
      <c r="AG686" s="28">
        <f>R686-'2020 Metered Customers'!R686</f>
        <v>7</v>
      </c>
      <c r="AH686" s="28">
        <f>S686-'2020 Metered Customers'!S686</f>
        <v>7</v>
      </c>
      <c r="AI686" s="28">
        <f>T686-'2020 Metered Customers'!T686</f>
        <v>7</v>
      </c>
      <c r="AJ686" s="28">
        <f>U686-'2020 Metered Customers'!U686</f>
        <v>9.5760000000000005</v>
      </c>
      <c r="AK686" s="28">
        <f>V686-'2020 Metered Customers'!V686</f>
        <v>138.68395109773414</v>
      </c>
      <c r="AL686" s="28">
        <f>W686-'2020 Metered Customers'!W686</f>
        <v>142.66745109773413</v>
      </c>
      <c r="AM686" s="28">
        <f>X686-'2020 Metered Customers'!X686</f>
        <v>138.60685109773414</v>
      </c>
      <c r="AN686" s="28">
        <f>Y686-'2020 Metered Customers'!Y686</f>
        <v>211.56915109773422</v>
      </c>
      <c r="AO686" s="28">
        <f>Z686-'2020 Metered Customers'!Z686</f>
        <v>207.94545109773412</v>
      </c>
      <c r="AP686" s="28">
        <f>AA686-'2020 Metered Customers'!AA686</f>
        <v>168.29292109773411</v>
      </c>
      <c r="AQ686" s="28">
        <f>AB686-'2020 Metered Customers'!AB686</f>
        <v>7</v>
      </c>
    </row>
    <row r="687" spans="1:43" ht="15.4" x14ac:dyDescent="0.45">
      <c r="A687" s="4">
        <v>1</v>
      </c>
      <c r="B687" s="85">
        <v>82983341</v>
      </c>
      <c r="C687" s="91">
        <v>0</v>
      </c>
      <c r="D687" s="5" t="s">
        <v>32</v>
      </c>
      <c r="E687" s="5" t="s">
        <v>32</v>
      </c>
      <c r="F687" s="5" t="s">
        <v>32</v>
      </c>
      <c r="G687" s="5" t="s">
        <v>32</v>
      </c>
      <c r="H687" s="5">
        <v>61860</v>
      </c>
      <c r="I687" s="5">
        <v>79350</v>
      </c>
      <c r="J687" s="5">
        <v>39280</v>
      </c>
      <c r="K687" s="5">
        <v>33070</v>
      </c>
      <c r="L687" s="52">
        <v>13920</v>
      </c>
      <c r="M687" s="5">
        <v>12820</v>
      </c>
      <c r="N687" s="5">
        <v>4919</v>
      </c>
      <c r="O687" s="7" t="s">
        <v>32</v>
      </c>
      <c r="Q687" s="65">
        <f t="shared" si="134"/>
        <v>45</v>
      </c>
      <c r="R687" s="36">
        <f t="shared" si="135"/>
        <v>45</v>
      </c>
      <c r="S687" s="36">
        <f t="shared" si="136"/>
        <v>45</v>
      </c>
      <c r="T687" s="36">
        <f t="shared" si="137"/>
        <v>45</v>
      </c>
      <c r="U687" s="36">
        <f t="shared" si="145"/>
        <v>461.91043965095997</v>
      </c>
      <c r="V687" s="36">
        <f t="shared" si="138"/>
        <v>788.36125109773411</v>
      </c>
      <c r="W687" s="36">
        <f t="shared" si="139"/>
        <v>387.66125109773412</v>
      </c>
      <c r="X687" s="36">
        <f t="shared" si="140"/>
        <v>325.5612510977341</v>
      </c>
      <c r="Y687" s="36">
        <f t="shared" si="141"/>
        <v>141.16633536859911</v>
      </c>
      <c r="Z687" s="36">
        <f t="shared" si="142"/>
        <v>132.08192181417547</v>
      </c>
      <c r="AA687" s="36">
        <f t="shared" si="143"/>
        <v>67.135499999999993</v>
      </c>
      <c r="AB687" s="66">
        <f t="shared" si="144"/>
        <v>45</v>
      </c>
      <c r="AC687" s="28">
        <f t="shared" si="146"/>
        <v>2528.8779501269364</v>
      </c>
      <c r="AF687" s="28">
        <f>Q687-'2020 Metered Customers'!Q687</f>
        <v>7</v>
      </c>
      <c r="AG687" s="28">
        <f>R687-'2020 Metered Customers'!R687</f>
        <v>7</v>
      </c>
      <c r="AH687" s="28">
        <f>S687-'2020 Metered Customers'!S687</f>
        <v>7</v>
      </c>
      <c r="AI687" s="28">
        <f>T687-'2020 Metered Customers'!T687</f>
        <v>7</v>
      </c>
      <c r="AJ687" s="28">
        <f>U687-'2020 Metered Customers'!U687</f>
        <v>241.91243965095998</v>
      </c>
      <c r="AK687" s="28">
        <f>V687-'2020 Metered Customers'!V687</f>
        <v>265.23075109773413</v>
      </c>
      <c r="AL687" s="28">
        <f>W687-'2020 Metered Customers'!W687</f>
        <v>162.25085109773414</v>
      </c>
      <c r="AM687" s="28">
        <f>X687-'2020 Metered Customers'!X687</f>
        <v>146.29115109773412</v>
      </c>
      <c r="AN687" s="28">
        <f>Y687-'2020 Metered Customers'!Y687</f>
        <v>60.11033536859911</v>
      </c>
      <c r="AO687" s="28">
        <f>Z687-'2020 Metered Customers'!Z687</f>
        <v>55.75592181417548</v>
      </c>
      <c r="AP687" s="28">
        <f>AA687-'2020 Metered Customers'!AA687</f>
        <v>18.313699999999997</v>
      </c>
      <c r="AQ687" s="28">
        <f>AB687-'2020 Metered Customers'!AB687</f>
        <v>7</v>
      </c>
    </row>
    <row r="688" spans="1:43" ht="15.4" x14ac:dyDescent="0.45">
      <c r="A688" s="4">
        <v>1</v>
      </c>
      <c r="B688" s="85">
        <v>82983360</v>
      </c>
      <c r="C688" s="91">
        <v>0</v>
      </c>
      <c r="D688" s="5" t="s">
        <v>32</v>
      </c>
      <c r="E688" s="5" t="s">
        <v>32</v>
      </c>
      <c r="F688" s="5" t="s">
        <v>32</v>
      </c>
      <c r="G688" s="5" t="s">
        <v>32</v>
      </c>
      <c r="H688" s="5">
        <v>11070</v>
      </c>
      <c r="I688" s="5">
        <v>13830</v>
      </c>
      <c r="J688" s="5">
        <v>13660</v>
      </c>
      <c r="K688" s="5">
        <v>13270</v>
      </c>
      <c r="L688" s="52">
        <v>9820</v>
      </c>
      <c r="M688" s="5">
        <v>9638</v>
      </c>
      <c r="N688" s="5">
        <v>2885</v>
      </c>
      <c r="O688" s="7" t="s">
        <v>32</v>
      </c>
      <c r="Q688" s="65">
        <f t="shared" si="134"/>
        <v>45</v>
      </c>
      <c r="R688" s="36">
        <f t="shared" si="135"/>
        <v>45</v>
      </c>
      <c r="S688" s="36">
        <f t="shared" si="136"/>
        <v>45</v>
      </c>
      <c r="T688" s="36">
        <f t="shared" si="137"/>
        <v>45</v>
      </c>
      <c r="U688" s="36">
        <f t="shared" si="145"/>
        <v>94.814999999999998</v>
      </c>
      <c r="V688" s="36">
        <f t="shared" si="138"/>
        <v>140.42306516869172</v>
      </c>
      <c r="W688" s="36">
        <f t="shared" si="139"/>
        <v>139.01911034664442</v>
      </c>
      <c r="X688" s="36">
        <f t="shared" si="140"/>
        <v>135.7982728137124</v>
      </c>
      <c r="Y688" s="36">
        <f t="shared" si="141"/>
        <v>107.30624848392912</v>
      </c>
      <c r="Z688" s="36">
        <f t="shared" si="142"/>
        <v>105.80319096856084</v>
      </c>
      <c r="AA688" s="36">
        <f t="shared" si="143"/>
        <v>57.982500000000002</v>
      </c>
      <c r="AB688" s="66">
        <f t="shared" si="144"/>
        <v>45</v>
      </c>
      <c r="AC688" s="28">
        <f t="shared" si="146"/>
        <v>1006.1473877815384</v>
      </c>
      <c r="AF688" s="28">
        <f>Q688-'2020 Metered Customers'!Q688</f>
        <v>7</v>
      </c>
      <c r="AG688" s="28">
        <f>R688-'2020 Metered Customers'!R688</f>
        <v>7</v>
      </c>
      <c r="AH688" s="28">
        <f>S688-'2020 Metered Customers'!S688</f>
        <v>7</v>
      </c>
      <c r="AI688" s="28">
        <f>T688-'2020 Metered Customers'!T688</f>
        <v>7</v>
      </c>
      <c r="AJ688" s="28">
        <f>U688-'2020 Metered Customers'!U688</f>
        <v>32.460999999999999</v>
      </c>
      <c r="AK688" s="28">
        <f>V688-'2020 Metered Customers'!V688</f>
        <v>59.754065168691724</v>
      </c>
      <c r="AL688" s="28">
        <f>W688-'2020 Metered Customers'!W688</f>
        <v>59.081110346644422</v>
      </c>
      <c r="AM688" s="28">
        <f>X688-'2020 Metered Customers'!X688</f>
        <v>57.537272813712406</v>
      </c>
      <c r="AN688" s="28">
        <f>Y688-'2020 Metered Customers'!Y688</f>
        <v>43.880248483929122</v>
      </c>
      <c r="AO688" s="28">
        <f>Z688-'2020 Metered Customers'!Z688</f>
        <v>43.159790968560841</v>
      </c>
      <c r="AP688" s="28">
        <f>AA688-'2020 Metered Customers'!AA688</f>
        <v>13.6355</v>
      </c>
      <c r="AQ688" s="28">
        <f>AB688-'2020 Metered Customers'!AB688</f>
        <v>7</v>
      </c>
    </row>
    <row r="689" spans="1:43" ht="15.4" x14ac:dyDescent="0.45">
      <c r="A689" s="4">
        <v>1</v>
      </c>
      <c r="B689" s="85">
        <v>82983362</v>
      </c>
      <c r="C689" s="91">
        <v>0</v>
      </c>
      <c r="D689" s="5" t="s">
        <v>32</v>
      </c>
      <c r="E689" s="5" t="s">
        <v>32</v>
      </c>
      <c r="F689" s="5" t="s">
        <v>32</v>
      </c>
      <c r="G689" s="5" t="s">
        <v>32</v>
      </c>
      <c r="H689" s="5">
        <v>25080</v>
      </c>
      <c r="I689" s="5">
        <v>2180</v>
      </c>
      <c r="J689" s="5">
        <v>20020</v>
      </c>
      <c r="K689" s="5">
        <v>25080</v>
      </c>
      <c r="L689" s="52">
        <v>26100</v>
      </c>
      <c r="M689" s="5">
        <v>19330</v>
      </c>
      <c r="N689" s="5">
        <v>15218</v>
      </c>
      <c r="O689" s="7" t="s">
        <v>32</v>
      </c>
      <c r="Q689" s="65">
        <f t="shared" si="134"/>
        <v>45</v>
      </c>
      <c r="R689" s="36">
        <f t="shared" si="135"/>
        <v>45</v>
      </c>
      <c r="S689" s="36">
        <f t="shared" si="136"/>
        <v>45</v>
      </c>
      <c r="T689" s="36">
        <f t="shared" si="137"/>
        <v>45</v>
      </c>
      <c r="U689" s="36">
        <f t="shared" si="145"/>
        <v>158.16068462213991</v>
      </c>
      <c r="V689" s="36">
        <f t="shared" si="138"/>
        <v>54.81</v>
      </c>
      <c r="W689" s="36">
        <f t="shared" si="139"/>
        <v>195.0612510977341</v>
      </c>
      <c r="X689" s="36">
        <f t="shared" si="140"/>
        <v>245.66125109773412</v>
      </c>
      <c r="Y689" s="36">
        <f t="shared" si="141"/>
        <v>255.86125109773411</v>
      </c>
      <c r="Z689" s="36">
        <f t="shared" si="142"/>
        <v>188.16125109773412</v>
      </c>
      <c r="AA689" s="36">
        <f t="shared" si="143"/>
        <v>151.88594336281903</v>
      </c>
      <c r="AB689" s="66">
        <f t="shared" si="144"/>
        <v>45</v>
      </c>
      <c r="AC689" s="28">
        <f t="shared" si="146"/>
        <v>1474.6016323758954</v>
      </c>
      <c r="AF689" s="28">
        <f>Q689-'2020 Metered Customers'!Q689</f>
        <v>7</v>
      </c>
      <c r="AG689" s="28">
        <f>R689-'2020 Metered Customers'!R689</f>
        <v>7</v>
      </c>
      <c r="AH689" s="28">
        <f>S689-'2020 Metered Customers'!S689</f>
        <v>7</v>
      </c>
      <c r="AI689" s="28">
        <f>T689-'2020 Metered Customers'!T689</f>
        <v>7</v>
      </c>
      <c r="AJ689" s="28">
        <f>U689-'2020 Metered Customers'!U689</f>
        <v>64.984684622139909</v>
      </c>
      <c r="AK689" s="28">
        <f>V689-'2020 Metered Customers'!V689</f>
        <v>12.014000000000003</v>
      </c>
      <c r="AL689" s="28">
        <f>W689-'2020 Metered Customers'!W689</f>
        <v>87.775251097734099</v>
      </c>
      <c r="AM689" s="28">
        <f>X689-'2020 Metered Customers'!X689</f>
        <v>116.61725109773414</v>
      </c>
      <c r="AN689" s="28">
        <f>Y689-'2020 Metered Customers'!Y689</f>
        <v>122.4312510977341</v>
      </c>
      <c r="AO689" s="28">
        <f>Z689-'2020 Metered Customers'!Z689</f>
        <v>83.84225109773412</v>
      </c>
      <c r="AP689" s="28">
        <f>AA689-'2020 Metered Customers'!AA689</f>
        <v>65.248543362819035</v>
      </c>
      <c r="AQ689" s="28">
        <f>AB689-'2020 Metered Customers'!AB689</f>
        <v>7</v>
      </c>
    </row>
    <row r="690" spans="1:43" ht="15.4" x14ac:dyDescent="0.45">
      <c r="A690" s="4">
        <v>1</v>
      </c>
      <c r="B690" s="85">
        <v>82983363</v>
      </c>
      <c r="C690" s="91">
        <v>0</v>
      </c>
      <c r="D690" s="5" t="s">
        <v>32</v>
      </c>
      <c r="E690" s="5" t="s">
        <v>32</v>
      </c>
      <c r="F690" s="5" t="s">
        <v>32</v>
      </c>
      <c r="G690" s="5" t="s">
        <v>32</v>
      </c>
      <c r="H690" s="5">
        <v>32950</v>
      </c>
      <c r="I690" s="5">
        <v>36070</v>
      </c>
      <c r="J690" s="5">
        <v>27710</v>
      </c>
      <c r="K690" s="5">
        <v>20680</v>
      </c>
      <c r="L690" s="52">
        <v>21960</v>
      </c>
      <c r="M690" s="5">
        <v>22720</v>
      </c>
      <c r="N690" s="5">
        <v>11790</v>
      </c>
      <c r="O690" s="7" t="s">
        <v>32</v>
      </c>
      <c r="Q690" s="65">
        <f t="shared" si="134"/>
        <v>45</v>
      </c>
      <c r="R690" s="36">
        <f t="shared" si="135"/>
        <v>45</v>
      </c>
      <c r="S690" s="36">
        <f t="shared" si="136"/>
        <v>45</v>
      </c>
      <c r="T690" s="36">
        <f t="shared" si="137"/>
        <v>45</v>
      </c>
      <c r="U690" s="36">
        <f t="shared" si="145"/>
        <v>223.15553432515279</v>
      </c>
      <c r="V690" s="36">
        <f t="shared" si="138"/>
        <v>355.5612510977341</v>
      </c>
      <c r="W690" s="36">
        <f t="shared" si="139"/>
        <v>271.96125109773413</v>
      </c>
      <c r="X690" s="36">
        <f t="shared" si="140"/>
        <v>201.66125109773412</v>
      </c>
      <c r="Y690" s="36">
        <f t="shared" si="141"/>
        <v>214.46125109773411</v>
      </c>
      <c r="Z690" s="36">
        <f t="shared" si="142"/>
        <v>222.0612510977341</v>
      </c>
      <c r="AA690" s="36">
        <f t="shared" si="143"/>
        <v>123.5756073041242</v>
      </c>
      <c r="AB690" s="66">
        <f t="shared" si="144"/>
        <v>45</v>
      </c>
      <c r="AC690" s="28">
        <f t="shared" si="146"/>
        <v>1837.4373971179473</v>
      </c>
      <c r="AF690" s="28">
        <f>Q690-'2020 Metered Customers'!Q690</f>
        <v>7</v>
      </c>
      <c r="AG690" s="28">
        <f>R690-'2020 Metered Customers'!R690</f>
        <v>7</v>
      </c>
      <c r="AH690" s="28">
        <f>S690-'2020 Metered Customers'!S690</f>
        <v>7</v>
      </c>
      <c r="AI690" s="28">
        <f>T690-'2020 Metered Customers'!T690</f>
        <v>7</v>
      </c>
      <c r="AJ690" s="28">
        <f>U690-'2020 Metered Customers'!U690</f>
        <v>112.66553432515278</v>
      </c>
      <c r="AK690" s="28">
        <f>V690-'2020 Metered Customers'!V690</f>
        <v>154.00115109773412</v>
      </c>
      <c r="AL690" s="28">
        <f>W690-'2020 Metered Customers'!W690</f>
        <v>131.60825109773413</v>
      </c>
      <c r="AM690" s="28">
        <f>X690-'2020 Metered Customers'!X690</f>
        <v>91.537251097734128</v>
      </c>
      <c r="AN690" s="28">
        <f>Y690-'2020 Metered Customers'!Y690</f>
        <v>98.833251097734106</v>
      </c>
      <c r="AO690" s="28">
        <f>Z690-'2020 Metered Customers'!Z690</f>
        <v>103.1652510977341</v>
      </c>
      <c r="AP690" s="28">
        <f>AA690-'2020 Metered Customers'!AA690</f>
        <v>51.678607304124199</v>
      </c>
      <c r="AQ690" s="28">
        <f>AB690-'2020 Metered Customers'!AB690</f>
        <v>7</v>
      </c>
    </row>
    <row r="691" spans="1:43" ht="15.4" x14ac:dyDescent="0.45">
      <c r="A691" s="4">
        <v>1</v>
      </c>
      <c r="B691" s="85">
        <v>82983364</v>
      </c>
      <c r="C691" s="91">
        <v>0</v>
      </c>
      <c r="D691" s="5" t="s">
        <v>32</v>
      </c>
      <c r="E691" s="5" t="s">
        <v>32</v>
      </c>
      <c r="F691" s="5" t="s">
        <v>32</v>
      </c>
      <c r="G691" s="5" t="s">
        <v>32</v>
      </c>
      <c r="H691" s="5">
        <v>1730</v>
      </c>
      <c r="I691" s="5">
        <v>2950</v>
      </c>
      <c r="J691" s="5">
        <v>5030</v>
      </c>
      <c r="K691" s="5">
        <v>4400</v>
      </c>
      <c r="L691" s="52">
        <v>4410</v>
      </c>
      <c r="M691" s="5">
        <v>3630</v>
      </c>
      <c r="N691" s="5">
        <v>769</v>
      </c>
      <c r="O691" s="7" t="s">
        <v>32</v>
      </c>
      <c r="Q691" s="65">
        <f t="shared" si="134"/>
        <v>45</v>
      </c>
      <c r="R691" s="36">
        <f t="shared" si="135"/>
        <v>45</v>
      </c>
      <c r="S691" s="36">
        <f t="shared" si="136"/>
        <v>45</v>
      </c>
      <c r="T691" s="36">
        <f t="shared" si="137"/>
        <v>45</v>
      </c>
      <c r="U691" s="36">
        <f t="shared" si="145"/>
        <v>52.784999999999997</v>
      </c>
      <c r="V691" s="36">
        <f t="shared" si="138"/>
        <v>58.274999999999999</v>
      </c>
      <c r="W691" s="36">
        <f t="shared" si="139"/>
        <v>67.747756733302467</v>
      </c>
      <c r="X691" s="36">
        <f t="shared" si="140"/>
        <v>64.8</v>
      </c>
      <c r="Y691" s="36">
        <f t="shared" si="141"/>
        <v>64.844999999999999</v>
      </c>
      <c r="Z691" s="36">
        <f t="shared" si="142"/>
        <v>61.335000000000001</v>
      </c>
      <c r="AA691" s="36">
        <f t="shared" si="143"/>
        <v>48.460500000000003</v>
      </c>
      <c r="AB691" s="66">
        <f t="shared" si="144"/>
        <v>45</v>
      </c>
      <c r="AC691" s="28">
        <f t="shared" si="146"/>
        <v>643.24825673330258</v>
      </c>
      <c r="AF691" s="28">
        <f>Q691-'2020 Metered Customers'!Q691</f>
        <v>7</v>
      </c>
      <c r="AG691" s="28">
        <f>R691-'2020 Metered Customers'!R691</f>
        <v>7</v>
      </c>
      <c r="AH691" s="28">
        <f>S691-'2020 Metered Customers'!S691</f>
        <v>7</v>
      </c>
      <c r="AI691" s="28">
        <f>T691-'2020 Metered Customers'!T691</f>
        <v>7</v>
      </c>
      <c r="AJ691" s="28">
        <f>U691-'2020 Metered Customers'!U691</f>
        <v>10.978999999999999</v>
      </c>
      <c r="AK691" s="28">
        <f>V691-'2020 Metered Customers'!V691</f>
        <v>13.784999999999997</v>
      </c>
      <c r="AL691" s="28">
        <f>W691-'2020 Metered Customers'!W691</f>
        <v>18.681756733302464</v>
      </c>
      <c r="AM691" s="28">
        <f>X691-'2020 Metered Customers'!X691</f>
        <v>17.119999999999997</v>
      </c>
      <c r="AN691" s="28">
        <f>Y691-'2020 Metered Customers'!Y691</f>
        <v>17.143000000000001</v>
      </c>
      <c r="AO691" s="28">
        <f>Z691-'2020 Metered Customers'!Z691</f>
        <v>15.348999999999997</v>
      </c>
      <c r="AP691" s="28">
        <f>AA691-'2020 Metered Customers'!AA691</f>
        <v>8.7687000000000026</v>
      </c>
      <c r="AQ691" s="28">
        <f>AB691-'2020 Metered Customers'!AB691</f>
        <v>7</v>
      </c>
    </row>
    <row r="692" spans="1:43" ht="15.4" x14ac:dyDescent="0.45">
      <c r="A692" s="4">
        <v>1</v>
      </c>
      <c r="B692" s="85">
        <v>82983365</v>
      </c>
      <c r="C692" s="91">
        <v>0</v>
      </c>
      <c r="D692" s="5" t="s">
        <v>32</v>
      </c>
      <c r="E692" s="5" t="s">
        <v>32</v>
      </c>
      <c r="F692" s="5" t="s">
        <v>32</v>
      </c>
      <c r="G692" s="5" t="s">
        <v>32</v>
      </c>
      <c r="H692" s="5">
        <v>9270</v>
      </c>
      <c r="I692" s="5">
        <v>12540</v>
      </c>
      <c r="J692" s="5">
        <v>13390</v>
      </c>
      <c r="K692" s="5">
        <v>14340</v>
      </c>
      <c r="L692" s="52">
        <v>16689</v>
      </c>
      <c r="M692" s="5">
        <v>10040</v>
      </c>
      <c r="N692" s="5">
        <v>5806</v>
      </c>
      <c r="O692" s="7" t="s">
        <v>32</v>
      </c>
      <c r="Q692" s="65">
        <f t="shared" si="134"/>
        <v>45</v>
      </c>
      <c r="R692" s="36">
        <f t="shared" si="135"/>
        <v>45</v>
      </c>
      <c r="S692" s="36">
        <f t="shared" si="136"/>
        <v>45</v>
      </c>
      <c r="T692" s="36">
        <f t="shared" si="137"/>
        <v>45</v>
      </c>
      <c r="U692" s="36">
        <f t="shared" si="145"/>
        <v>86.715000000000003</v>
      </c>
      <c r="V692" s="36">
        <f t="shared" si="138"/>
        <v>129.76952563668578</v>
      </c>
      <c r="W692" s="36">
        <f t="shared" si="139"/>
        <v>136.78929974692227</v>
      </c>
      <c r="X692" s="36">
        <f t="shared" si="140"/>
        <v>144.63492963483361</v>
      </c>
      <c r="Y692" s="36">
        <f t="shared" si="141"/>
        <v>164.03428185241648</v>
      </c>
      <c r="Z692" s="36">
        <f t="shared" si="142"/>
        <v>109.12313119481385</v>
      </c>
      <c r="AA692" s="36">
        <f t="shared" si="143"/>
        <v>74.156397568059518</v>
      </c>
      <c r="AB692" s="66">
        <f t="shared" si="144"/>
        <v>45</v>
      </c>
      <c r="AC692" s="28">
        <f t="shared" si="146"/>
        <v>1070.2225656337314</v>
      </c>
      <c r="AF692" s="28">
        <f>Q692-'2020 Metered Customers'!Q692</f>
        <v>7</v>
      </c>
      <c r="AG692" s="28">
        <f>R692-'2020 Metered Customers'!R692</f>
        <v>7</v>
      </c>
      <c r="AH692" s="28">
        <f>S692-'2020 Metered Customers'!S692</f>
        <v>7</v>
      </c>
      <c r="AI692" s="28">
        <f>T692-'2020 Metered Customers'!T692</f>
        <v>7</v>
      </c>
      <c r="AJ692" s="28">
        <f>U692-'2020 Metered Customers'!U692</f>
        <v>28.320999999999998</v>
      </c>
      <c r="AK692" s="28">
        <f>V692-'2020 Metered Customers'!V692</f>
        <v>54.647525636685785</v>
      </c>
      <c r="AL692" s="28">
        <f>W692-'2020 Metered Customers'!W692</f>
        <v>58.012299746922267</v>
      </c>
      <c r="AM692" s="28">
        <f>X692-'2020 Metered Customers'!X692</f>
        <v>61.772929634833616</v>
      </c>
      <c r="AN692" s="28">
        <f>Y692-'2020 Metered Customers'!Y692</f>
        <v>71.071581852416486</v>
      </c>
      <c r="AO692" s="28">
        <f>Z692-'2020 Metered Customers'!Z692</f>
        <v>44.751131194813851</v>
      </c>
      <c r="AP692" s="28">
        <f>AA692-'2020 Metered Customers'!AA692</f>
        <v>23.383197568059515</v>
      </c>
      <c r="AQ692" s="28">
        <f>AB692-'2020 Metered Customers'!AB692</f>
        <v>7</v>
      </c>
    </row>
    <row r="693" spans="1:43" ht="15.4" x14ac:dyDescent="0.45">
      <c r="A693" s="4">
        <v>1</v>
      </c>
      <c r="B693" s="85">
        <v>83391416</v>
      </c>
      <c r="C693" s="91">
        <v>0</v>
      </c>
      <c r="D693" s="5" t="s">
        <v>32</v>
      </c>
      <c r="E693" s="5" t="s">
        <v>32</v>
      </c>
      <c r="F693" s="5" t="s">
        <v>32</v>
      </c>
      <c r="G693" s="5" t="s">
        <v>32</v>
      </c>
      <c r="H693" s="5">
        <v>8090</v>
      </c>
      <c r="I693" s="5">
        <v>5580</v>
      </c>
      <c r="J693" s="5">
        <v>4940</v>
      </c>
      <c r="K693" s="5">
        <v>5450</v>
      </c>
      <c r="L693" s="52">
        <v>4646</v>
      </c>
      <c r="M693" s="5">
        <v>16270</v>
      </c>
      <c r="N693" s="5">
        <v>2868</v>
      </c>
      <c r="O693" s="7" t="s">
        <v>32</v>
      </c>
      <c r="Q693" s="65">
        <f t="shared" si="134"/>
        <v>45</v>
      </c>
      <c r="R693" s="36">
        <f t="shared" si="135"/>
        <v>45</v>
      </c>
      <c r="S693" s="36">
        <f t="shared" si="136"/>
        <v>45</v>
      </c>
      <c r="T693" s="36">
        <f t="shared" si="137"/>
        <v>45</v>
      </c>
      <c r="U693" s="36">
        <f t="shared" si="145"/>
        <v>81.405000000000001</v>
      </c>
      <c r="V693" s="36">
        <f t="shared" si="138"/>
        <v>72.289963510514298</v>
      </c>
      <c r="W693" s="36">
        <f t="shared" si="139"/>
        <v>67.23</v>
      </c>
      <c r="X693" s="36">
        <f t="shared" si="140"/>
        <v>71.216350999536957</v>
      </c>
      <c r="Y693" s="36">
        <f t="shared" si="141"/>
        <v>65.906999999999996</v>
      </c>
      <c r="Z693" s="36">
        <f t="shared" si="142"/>
        <v>160.57394614395872</v>
      </c>
      <c r="AA693" s="36">
        <f t="shared" si="143"/>
        <v>57.905999999999999</v>
      </c>
      <c r="AB693" s="66">
        <f t="shared" si="144"/>
        <v>45</v>
      </c>
      <c r="AC693" s="28">
        <f t="shared" si="146"/>
        <v>801.52826065400996</v>
      </c>
      <c r="AF693" s="28">
        <f>Q693-'2020 Metered Customers'!Q693</f>
        <v>7</v>
      </c>
      <c r="AG693" s="28">
        <f>R693-'2020 Metered Customers'!R693</f>
        <v>7</v>
      </c>
      <c r="AH693" s="28">
        <f>S693-'2020 Metered Customers'!S693</f>
        <v>7</v>
      </c>
      <c r="AI693" s="28">
        <f>T693-'2020 Metered Customers'!T693</f>
        <v>7</v>
      </c>
      <c r="AJ693" s="28">
        <f>U693-'2020 Metered Customers'!U693</f>
        <v>25.606999999999999</v>
      </c>
      <c r="AK693" s="28">
        <f>V693-'2020 Metered Customers'!V693</f>
        <v>22.013963510514294</v>
      </c>
      <c r="AL693" s="28">
        <f>W693-'2020 Metered Customers'!W693</f>
        <v>18.362000000000002</v>
      </c>
      <c r="AM693" s="28">
        <f>X693-'2020 Metered Customers'!X693</f>
        <v>21.226350999536955</v>
      </c>
      <c r="AN693" s="28">
        <f>Y693-'2020 Metered Customers'!Y693</f>
        <v>17.685799999999993</v>
      </c>
      <c r="AO693" s="28">
        <f>Z693-'2020 Metered Customers'!Z693</f>
        <v>69.41294614395872</v>
      </c>
      <c r="AP693" s="28">
        <f>AA693-'2020 Metered Customers'!AA693</f>
        <v>13.596399999999996</v>
      </c>
      <c r="AQ693" s="28">
        <f>AB693-'2020 Metered Customers'!AB693</f>
        <v>7</v>
      </c>
    </row>
    <row r="694" spans="1:43" ht="15.4" x14ac:dyDescent="0.45">
      <c r="A694" s="4">
        <v>1</v>
      </c>
      <c r="B694" s="85">
        <v>83391417</v>
      </c>
      <c r="C694" s="91">
        <v>0</v>
      </c>
      <c r="D694" s="5" t="s">
        <v>32</v>
      </c>
      <c r="E694" s="5" t="s">
        <v>32</v>
      </c>
      <c r="F694" s="5" t="s">
        <v>32</v>
      </c>
      <c r="G694" s="5" t="s">
        <v>32</v>
      </c>
      <c r="H694" s="5">
        <v>17090</v>
      </c>
      <c r="I694" s="5">
        <v>13530</v>
      </c>
      <c r="J694" s="5">
        <v>14640</v>
      </c>
      <c r="K694" s="5">
        <v>12180</v>
      </c>
      <c r="L694" s="52">
        <v>11700</v>
      </c>
      <c r="M694" s="5">
        <v>8316</v>
      </c>
      <c r="N694" s="5">
        <v>3562</v>
      </c>
      <c r="O694" s="7" t="s">
        <v>32</v>
      </c>
      <c r="Q694" s="65">
        <f t="shared" si="134"/>
        <v>45</v>
      </c>
      <c r="R694" s="36">
        <f t="shared" si="135"/>
        <v>45</v>
      </c>
      <c r="S694" s="36">
        <f t="shared" si="136"/>
        <v>45</v>
      </c>
      <c r="T694" s="36">
        <f t="shared" si="137"/>
        <v>45</v>
      </c>
      <c r="U694" s="36">
        <f t="shared" si="145"/>
        <v>121.905</v>
      </c>
      <c r="V694" s="36">
        <f t="shared" si="138"/>
        <v>137.94549783566708</v>
      </c>
      <c r="W694" s="36">
        <f t="shared" si="139"/>
        <v>147.11249696785825</v>
      </c>
      <c r="X694" s="36">
        <f t="shared" si="140"/>
        <v>126.79644483705623</v>
      </c>
      <c r="Y694" s="36">
        <f t="shared" si="141"/>
        <v>122.83233710421682</v>
      </c>
      <c r="Z694" s="36">
        <f t="shared" si="142"/>
        <v>94.88537758769894</v>
      </c>
      <c r="AA694" s="36">
        <f t="shared" si="143"/>
        <v>61.028999999999996</v>
      </c>
      <c r="AB694" s="66">
        <f t="shared" si="144"/>
        <v>45</v>
      </c>
      <c r="AC694" s="28">
        <f t="shared" si="146"/>
        <v>1037.5061543324973</v>
      </c>
      <c r="AF694" s="28">
        <f>Q694-'2020 Metered Customers'!Q694</f>
        <v>7</v>
      </c>
      <c r="AG694" s="28">
        <f>R694-'2020 Metered Customers'!R694</f>
        <v>7</v>
      </c>
      <c r="AH694" s="28">
        <f>S694-'2020 Metered Customers'!S694</f>
        <v>7</v>
      </c>
      <c r="AI694" s="28">
        <f>T694-'2020 Metered Customers'!T694</f>
        <v>7</v>
      </c>
      <c r="AJ694" s="28">
        <f>U694-'2020 Metered Customers'!U694</f>
        <v>46.306999999999988</v>
      </c>
      <c r="AK694" s="28">
        <f>V694-'2020 Metered Customers'!V694</f>
        <v>58.566497835667079</v>
      </c>
      <c r="AL694" s="28">
        <f>W694-'2020 Metered Customers'!W694</f>
        <v>62.960496967858248</v>
      </c>
      <c r="AM694" s="28">
        <f>X694-'2020 Metered Customers'!X694</f>
        <v>53.22244483705623</v>
      </c>
      <c r="AN694" s="28">
        <f>Y694-'2020 Metered Customers'!Y694</f>
        <v>51.322337104216814</v>
      </c>
      <c r="AO694" s="28">
        <f>Z694-'2020 Metered Customers'!Z694</f>
        <v>37.926577587698937</v>
      </c>
      <c r="AP694" s="28">
        <f>AA694-'2020 Metered Customers'!AA694</f>
        <v>15.192599999999999</v>
      </c>
      <c r="AQ694" s="28">
        <f>AB694-'2020 Metered Customers'!AB694</f>
        <v>7</v>
      </c>
    </row>
    <row r="695" spans="1:43" ht="15.4" x14ac:dyDescent="0.45">
      <c r="A695" s="4">
        <v>1</v>
      </c>
      <c r="B695" s="85">
        <v>83391418</v>
      </c>
      <c r="C695" s="91">
        <v>0</v>
      </c>
      <c r="D695" s="5" t="s">
        <v>32</v>
      </c>
      <c r="E695" s="5" t="s">
        <v>32</v>
      </c>
      <c r="F695" s="5" t="s">
        <v>32</v>
      </c>
      <c r="G695" s="5" t="s">
        <v>32</v>
      </c>
      <c r="H695" s="5">
        <v>25820</v>
      </c>
      <c r="I695" s="5">
        <v>42600</v>
      </c>
      <c r="J695" s="5">
        <v>43850</v>
      </c>
      <c r="K695" s="5">
        <v>49230</v>
      </c>
      <c r="L695" s="52">
        <v>61900</v>
      </c>
      <c r="M695" s="5">
        <v>34810</v>
      </c>
      <c r="N695" s="5">
        <v>9912</v>
      </c>
      <c r="O695" s="7" t="s">
        <v>32</v>
      </c>
      <c r="Q695" s="65">
        <f t="shared" si="134"/>
        <v>45</v>
      </c>
      <c r="R695" s="36">
        <f t="shared" si="135"/>
        <v>45</v>
      </c>
      <c r="S695" s="36">
        <f t="shared" si="136"/>
        <v>45</v>
      </c>
      <c r="T695" s="36">
        <f t="shared" si="137"/>
        <v>45</v>
      </c>
      <c r="U695" s="36">
        <f t="shared" si="145"/>
        <v>164.272017376934</v>
      </c>
      <c r="V695" s="36">
        <f t="shared" si="138"/>
        <v>420.86125109773411</v>
      </c>
      <c r="W695" s="36">
        <f t="shared" si="139"/>
        <v>433.36125109773411</v>
      </c>
      <c r="X695" s="36">
        <f t="shared" si="140"/>
        <v>487.16125109773412</v>
      </c>
      <c r="Y695" s="36">
        <f t="shared" si="141"/>
        <v>613.86125109773411</v>
      </c>
      <c r="Z695" s="36">
        <f t="shared" si="142"/>
        <v>342.96125109773413</v>
      </c>
      <c r="AA695" s="36">
        <f t="shared" si="143"/>
        <v>108.06603579938999</v>
      </c>
      <c r="AB695" s="66">
        <f t="shared" si="144"/>
        <v>45</v>
      </c>
      <c r="AC695" s="28">
        <f t="shared" si="146"/>
        <v>2795.5443086649948</v>
      </c>
      <c r="AF695" s="28">
        <f>Q695-'2020 Metered Customers'!Q695</f>
        <v>7</v>
      </c>
      <c r="AG695" s="28">
        <f>R695-'2020 Metered Customers'!R695</f>
        <v>7</v>
      </c>
      <c r="AH695" s="28">
        <f>S695-'2020 Metered Customers'!S695</f>
        <v>7</v>
      </c>
      <c r="AI695" s="28">
        <f>T695-'2020 Metered Customers'!T695</f>
        <v>7</v>
      </c>
      <c r="AJ695" s="28">
        <f>U695-'2020 Metered Customers'!U695</f>
        <v>69.468017376934</v>
      </c>
      <c r="AK695" s="28">
        <f>V695-'2020 Metered Customers'!V695</f>
        <v>170.78325109773414</v>
      </c>
      <c r="AL695" s="28">
        <f>W695-'2020 Metered Customers'!W695</f>
        <v>173.99575109773411</v>
      </c>
      <c r="AM695" s="28">
        <f>X695-'2020 Metered Customers'!X695</f>
        <v>187.82235109773416</v>
      </c>
      <c r="AN695" s="28">
        <f>Y695-'2020 Metered Customers'!Y695</f>
        <v>220.38425109773414</v>
      </c>
      <c r="AO695" s="28">
        <f>Z695-'2020 Metered Customers'!Z695</f>
        <v>150.76295109773415</v>
      </c>
      <c r="AP695" s="28">
        <f>AA695-'2020 Metered Customers'!AA695</f>
        <v>44.24443579938999</v>
      </c>
      <c r="AQ695" s="28">
        <f>AB695-'2020 Metered Customers'!AB695</f>
        <v>7</v>
      </c>
    </row>
    <row r="696" spans="1:43" ht="15.4" x14ac:dyDescent="0.45">
      <c r="A696" s="4">
        <v>1</v>
      </c>
      <c r="B696" s="85">
        <v>83391419</v>
      </c>
      <c r="C696" s="91">
        <v>0</v>
      </c>
      <c r="D696" s="5" t="s">
        <v>32</v>
      </c>
      <c r="E696" s="5" t="s">
        <v>32</v>
      </c>
      <c r="F696" s="5" t="s">
        <v>32</v>
      </c>
      <c r="G696" s="5" t="s">
        <v>32</v>
      </c>
      <c r="H696" s="5">
        <v>3040</v>
      </c>
      <c r="I696" s="5">
        <v>17420</v>
      </c>
      <c r="J696" s="5">
        <v>44110</v>
      </c>
      <c r="K696" s="5">
        <v>31060</v>
      </c>
      <c r="L696" s="52">
        <v>31500</v>
      </c>
      <c r="M696" s="5">
        <v>26870</v>
      </c>
      <c r="N696" s="5">
        <v>5109</v>
      </c>
      <c r="O696" s="7" t="s">
        <v>32</v>
      </c>
      <c r="Q696" s="65">
        <f t="shared" si="134"/>
        <v>45</v>
      </c>
      <c r="R696" s="36">
        <f t="shared" si="135"/>
        <v>45</v>
      </c>
      <c r="S696" s="36">
        <f t="shared" si="136"/>
        <v>45</v>
      </c>
      <c r="T696" s="36">
        <f t="shared" si="137"/>
        <v>45</v>
      </c>
      <c r="U696" s="36">
        <f t="shared" si="145"/>
        <v>58.68</v>
      </c>
      <c r="V696" s="36">
        <f t="shared" si="138"/>
        <v>170.07128758721984</v>
      </c>
      <c r="W696" s="36">
        <f t="shared" si="139"/>
        <v>435.96125109773413</v>
      </c>
      <c r="X696" s="36">
        <f t="shared" si="140"/>
        <v>305.46125109773413</v>
      </c>
      <c r="Y696" s="36">
        <f t="shared" si="141"/>
        <v>309.86125109773411</v>
      </c>
      <c r="Z696" s="36">
        <f t="shared" si="142"/>
        <v>263.5612510977341</v>
      </c>
      <c r="AA696" s="36">
        <f t="shared" si="143"/>
        <v>68.400182797665622</v>
      </c>
      <c r="AB696" s="66">
        <f t="shared" si="144"/>
        <v>45</v>
      </c>
      <c r="AC696" s="28">
        <f t="shared" si="146"/>
        <v>1836.996474775822</v>
      </c>
      <c r="AF696" s="28">
        <f>Q696-'2020 Metered Customers'!Q696</f>
        <v>7</v>
      </c>
      <c r="AG696" s="28">
        <f>R696-'2020 Metered Customers'!R696</f>
        <v>7</v>
      </c>
      <c r="AH696" s="28">
        <f>S696-'2020 Metered Customers'!S696</f>
        <v>7</v>
      </c>
      <c r="AI696" s="28">
        <f>T696-'2020 Metered Customers'!T696</f>
        <v>7</v>
      </c>
      <c r="AJ696" s="28">
        <f>U696-'2020 Metered Customers'!U696</f>
        <v>13.991999999999997</v>
      </c>
      <c r="AK696" s="28">
        <f>V696-'2020 Metered Customers'!V696</f>
        <v>73.965287587219848</v>
      </c>
      <c r="AL696" s="28">
        <f>W696-'2020 Metered Customers'!W696</f>
        <v>174.66395109773418</v>
      </c>
      <c r="AM696" s="28">
        <f>X696-'2020 Metered Customers'!X696</f>
        <v>141.12545109773413</v>
      </c>
      <c r="AN696" s="28">
        <f>Y696-'2020 Metered Customers'!Y696</f>
        <v>142.25625109773412</v>
      </c>
      <c r="AO696" s="28">
        <f>Z696-'2020 Metered Customers'!Z696</f>
        <v>126.82025109773409</v>
      </c>
      <c r="AP696" s="28">
        <f>AA696-'2020 Metered Customers'!AA696</f>
        <v>19.160382797665619</v>
      </c>
      <c r="AQ696" s="28">
        <f>AB696-'2020 Metered Customers'!AB696</f>
        <v>7</v>
      </c>
    </row>
    <row r="697" spans="1:43" ht="15.4" x14ac:dyDescent="0.45">
      <c r="A697" s="4">
        <v>1</v>
      </c>
      <c r="B697" s="85">
        <v>83391420</v>
      </c>
      <c r="C697" s="91">
        <v>0</v>
      </c>
      <c r="D697" s="5" t="s">
        <v>32</v>
      </c>
      <c r="E697" s="5" t="s">
        <v>32</v>
      </c>
      <c r="F697" s="5" t="s">
        <v>32</v>
      </c>
      <c r="G697" s="5" t="s">
        <v>32</v>
      </c>
      <c r="H697" s="5">
        <v>10720</v>
      </c>
      <c r="I697" s="5">
        <v>4130</v>
      </c>
      <c r="J697" s="5">
        <v>8870</v>
      </c>
      <c r="K697" s="5">
        <v>13620</v>
      </c>
      <c r="L697" s="52">
        <v>17107</v>
      </c>
      <c r="M697" s="5">
        <v>10449</v>
      </c>
      <c r="N697" s="5">
        <v>515</v>
      </c>
      <c r="O697" s="7" t="s">
        <v>32</v>
      </c>
      <c r="Q697" s="65">
        <f t="shared" si="134"/>
        <v>45</v>
      </c>
      <c r="R697" s="36">
        <f t="shared" si="135"/>
        <v>45</v>
      </c>
      <c r="S697" s="36">
        <f t="shared" si="136"/>
        <v>45</v>
      </c>
      <c r="T697" s="36">
        <f t="shared" si="137"/>
        <v>45</v>
      </c>
      <c r="U697" s="36">
        <f t="shared" si="145"/>
        <v>93.240000000000009</v>
      </c>
      <c r="V697" s="36">
        <f t="shared" si="138"/>
        <v>63.585000000000001</v>
      </c>
      <c r="W697" s="36">
        <f t="shared" si="139"/>
        <v>99.460618596017781</v>
      </c>
      <c r="X697" s="36">
        <f t="shared" si="140"/>
        <v>138.68876803557447</v>
      </c>
      <c r="Y697" s="36">
        <f t="shared" si="141"/>
        <v>167.48635900309745</v>
      </c>
      <c r="Z697" s="36">
        <f t="shared" si="142"/>
        <v>112.5008813255041</v>
      </c>
      <c r="AA697" s="36">
        <f t="shared" si="143"/>
        <v>47.317500000000003</v>
      </c>
      <c r="AB697" s="66">
        <f t="shared" si="144"/>
        <v>45</v>
      </c>
      <c r="AC697" s="28">
        <f t="shared" si="146"/>
        <v>947.27912696019393</v>
      </c>
      <c r="AF697" s="28">
        <f>Q697-'2020 Metered Customers'!Q697</f>
        <v>7</v>
      </c>
      <c r="AG697" s="28">
        <f>R697-'2020 Metered Customers'!R697</f>
        <v>7</v>
      </c>
      <c r="AH697" s="28">
        <f>S697-'2020 Metered Customers'!S697</f>
        <v>7</v>
      </c>
      <c r="AI697" s="28">
        <f>T697-'2020 Metered Customers'!T697</f>
        <v>7</v>
      </c>
      <c r="AJ697" s="28">
        <f>U697-'2020 Metered Customers'!U697</f>
        <v>31.656000000000006</v>
      </c>
      <c r="AK697" s="28">
        <f>V697-'2020 Metered Customers'!V697</f>
        <v>16.499000000000002</v>
      </c>
      <c r="AL697" s="28">
        <f>W697-'2020 Metered Customers'!W697</f>
        <v>40.11961859601778</v>
      </c>
      <c r="AM697" s="28">
        <f>X697-'2020 Metered Customers'!X697</f>
        <v>58.922768035574464</v>
      </c>
      <c r="AN697" s="28">
        <f>Y697-'2020 Metered Customers'!Y697</f>
        <v>72.726259003097454</v>
      </c>
      <c r="AO697" s="28">
        <f>Z697-'2020 Metered Customers'!Z697</f>
        <v>46.370181325504092</v>
      </c>
      <c r="AP697" s="28">
        <f>AA697-'2020 Metered Customers'!AA697</f>
        <v>8.1844999999999999</v>
      </c>
      <c r="AQ697" s="28">
        <f>AB697-'2020 Metered Customers'!AB697</f>
        <v>7</v>
      </c>
    </row>
    <row r="698" spans="1:43" ht="15.4" x14ac:dyDescent="0.45">
      <c r="A698" s="4">
        <v>1</v>
      </c>
      <c r="B698" s="85">
        <v>83391421</v>
      </c>
      <c r="C698" s="91">
        <v>0</v>
      </c>
      <c r="D698" s="5" t="s">
        <v>32</v>
      </c>
      <c r="E698" s="5" t="s">
        <v>32</v>
      </c>
      <c r="F698" s="5" t="s">
        <v>32</v>
      </c>
      <c r="G698" s="5" t="s">
        <v>32</v>
      </c>
      <c r="H698" s="5">
        <v>11410</v>
      </c>
      <c r="I698" s="5">
        <v>2870</v>
      </c>
      <c r="J698" s="5">
        <v>5700</v>
      </c>
      <c r="K698" s="5">
        <v>4500</v>
      </c>
      <c r="L698" s="52">
        <v>4660</v>
      </c>
      <c r="M698" s="5">
        <v>4340</v>
      </c>
      <c r="N698" s="5">
        <v>4084</v>
      </c>
      <c r="O698" s="7" t="s">
        <v>32</v>
      </c>
      <c r="Q698" s="65">
        <f t="shared" si="134"/>
        <v>45</v>
      </c>
      <c r="R698" s="36">
        <f t="shared" si="135"/>
        <v>45</v>
      </c>
      <c r="S698" s="36">
        <f t="shared" si="136"/>
        <v>45</v>
      </c>
      <c r="T698" s="36">
        <f t="shared" si="137"/>
        <v>45</v>
      </c>
      <c r="U698" s="36">
        <f t="shared" si="145"/>
        <v>96.344999999999999</v>
      </c>
      <c r="V698" s="36">
        <f t="shared" si="138"/>
        <v>57.914999999999999</v>
      </c>
      <c r="W698" s="36">
        <f t="shared" si="139"/>
        <v>73.28099044372415</v>
      </c>
      <c r="X698" s="36">
        <f t="shared" si="140"/>
        <v>65.25</v>
      </c>
      <c r="Y698" s="36">
        <f t="shared" si="141"/>
        <v>65.97</v>
      </c>
      <c r="Z698" s="36">
        <f t="shared" si="142"/>
        <v>64.53</v>
      </c>
      <c r="AA698" s="36">
        <f t="shared" si="143"/>
        <v>63.378</v>
      </c>
      <c r="AB698" s="66">
        <f t="shared" si="144"/>
        <v>45</v>
      </c>
      <c r="AC698" s="28">
        <f t="shared" si="146"/>
        <v>711.66899044372417</v>
      </c>
      <c r="AF698" s="28">
        <f>Q698-'2020 Metered Customers'!Q698</f>
        <v>7</v>
      </c>
      <c r="AG698" s="28">
        <f>R698-'2020 Metered Customers'!R698</f>
        <v>7</v>
      </c>
      <c r="AH698" s="28">
        <f>S698-'2020 Metered Customers'!S698</f>
        <v>7</v>
      </c>
      <c r="AI698" s="28">
        <f>T698-'2020 Metered Customers'!T698</f>
        <v>7</v>
      </c>
      <c r="AJ698" s="28">
        <f>U698-'2020 Metered Customers'!U698</f>
        <v>33.242999999999995</v>
      </c>
      <c r="AK698" s="28">
        <f>V698-'2020 Metered Customers'!V698</f>
        <v>13.600999999999999</v>
      </c>
      <c r="AL698" s="28">
        <f>W698-'2020 Metered Customers'!W698</f>
        <v>22.740990443724151</v>
      </c>
      <c r="AM698" s="28">
        <f>X698-'2020 Metered Customers'!X698</f>
        <v>17.350000000000001</v>
      </c>
      <c r="AN698" s="28">
        <f>Y698-'2020 Metered Customers'!Y698</f>
        <v>17.717999999999996</v>
      </c>
      <c r="AO698" s="28">
        <f>Z698-'2020 Metered Customers'!Z698</f>
        <v>16.981999999999999</v>
      </c>
      <c r="AP698" s="28">
        <f>AA698-'2020 Metered Customers'!AA698</f>
        <v>16.3932</v>
      </c>
      <c r="AQ698" s="28">
        <f>AB698-'2020 Metered Customers'!AB698</f>
        <v>7</v>
      </c>
    </row>
    <row r="699" spans="1:43" ht="15.4" x14ac:dyDescent="0.45">
      <c r="A699" s="4">
        <v>1</v>
      </c>
      <c r="B699" s="85">
        <v>83565314</v>
      </c>
      <c r="C699" s="91">
        <v>0</v>
      </c>
      <c r="D699" s="5" t="s">
        <v>32</v>
      </c>
      <c r="E699" s="5" t="s">
        <v>32</v>
      </c>
      <c r="F699" s="5" t="s">
        <v>32</v>
      </c>
      <c r="G699" s="5" t="s">
        <v>32</v>
      </c>
      <c r="H699" s="5">
        <v>7290</v>
      </c>
      <c r="I699" s="5">
        <v>1090</v>
      </c>
      <c r="J699" s="5">
        <v>2310</v>
      </c>
      <c r="K699" s="5">
        <v>1400</v>
      </c>
      <c r="L699" s="52">
        <v>3530</v>
      </c>
      <c r="M699" s="5">
        <v>2140</v>
      </c>
      <c r="N699" s="5">
        <v>1348</v>
      </c>
      <c r="O699" s="7" t="s">
        <v>32</v>
      </c>
      <c r="Q699" s="65">
        <f t="shared" si="134"/>
        <v>45</v>
      </c>
      <c r="R699" s="36">
        <f t="shared" si="135"/>
        <v>45</v>
      </c>
      <c r="S699" s="36">
        <f t="shared" si="136"/>
        <v>45</v>
      </c>
      <c r="T699" s="36">
        <f t="shared" si="137"/>
        <v>45</v>
      </c>
      <c r="U699" s="36">
        <f t="shared" si="145"/>
        <v>77.805000000000007</v>
      </c>
      <c r="V699" s="36">
        <f t="shared" si="138"/>
        <v>49.905000000000001</v>
      </c>
      <c r="W699" s="36">
        <f t="shared" si="139"/>
        <v>55.394999999999996</v>
      </c>
      <c r="X699" s="36">
        <f t="shared" si="140"/>
        <v>51.3</v>
      </c>
      <c r="Y699" s="36">
        <f t="shared" si="141"/>
        <v>60.884999999999998</v>
      </c>
      <c r="Z699" s="36">
        <f t="shared" si="142"/>
        <v>54.63</v>
      </c>
      <c r="AA699" s="36">
        <f t="shared" si="143"/>
        <v>51.066000000000003</v>
      </c>
      <c r="AB699" s="66">
        <f t="shared" si="144"/>
        <v>45</v>
      </c>
      <c r="AC699" s="28">
        <f t="shared" si="146"/>
        <v>625.9860000000001</v>
      </c>
      <c r="AF699" s="28">
        <f>Q699-'2020 Metered Customers'!Q699</f>
        <v>7</v>
      </c>
      <c r="AG699" s="28">
        <f>R699-'2020 Metered Customers'!R699</f>
        <v>7</v>
      </c>
      <c r="AH699" s="28">
        <f>S699-'2020 Metered Customers'!S699</f>
        <v>7</v>
      </c>
      <c r="AI699" s="28">
        <f>T699-'2020 Metered Customers'!T699</f>
        <v>7</v>
      </c>
      <c r="AJ699" s="28">
        <f>U699-'2020 Metered Customers'!U699</f>
        <v>23.76700000000001</v>
      </c>
      <c r="AK699" s="28">
        <f>V699-'2020 Metered Customers'!V699</f>
        <v>9.5069999999999979</v>
      </c>
      <c r="AL699" s="28">
        <f>W699-'2020 Metered Customers'!W699</f>
        <v>12.312999999999995</v>
      </c>
      <c r="AM699" s="28">
        <f>X699-'2020 Metered Customers'!X699</f>
        <v>10.219999999999999</v>
      </c>
      <c r="AN699" s="28">
        <f>Y699-'2020 Metered Customers'!Y699</f>
        <v>15.119</v>
      </c>
      <c r="AO699" s="28">
        <f>Z699-'2020 Metered Customers'!Z699</f>
        <v>11.922000000000004</v>
      </c>
      <c r="AP699" s="28">
        <f>AA699-'2020 Metered Customers'!AA699</f>
        <v>10.1004</v>
      </c>
      <c r="AQ699" s="28">
        <f>AB699-'2020 Metered Customers'!AB699</f>
        <v>7</v>
      </c>
    </row>
    <row r="700" spans="1:43" ht="15.4" x14ac:dyDescent="0.45">
      <c r="A700" s="4">
        <v>1</v>
      </c>
      <c r="B700" s="85">
        <v>83565315</v>
      </c>
      <c r="C700" s="91">
        <v>0</v>
      </c>
      <c r="D700" s="5" t="s">
        <v>32</v>
      </c>
      <c r="E700" s="5" t="s">
        <v>32</v>
      </c>
      <c r="F700" s="5" t="s">
        <v>32</v>
      </c>
      <c r="G700" s="5" t="s">
        <v>32</v>
      </c>
      <c r="H700" s="5">
        <v>23600</v>
      </c>
      <c r="I700" s="5">
        <v>3850</v>
      </c>
      <c r="J700" s="5">
        <v>29790</v>
      </c>
      <c r="K700" s="5">
        <v>11880</v>
      </c>
      <c r="L700" s="52">
        <v>20330</v>
      </c>
      <c r="M700" s="5">
        <v>41009</v>
      </c>
      <c r="N700" s="5">
        <v>4358</v>
      </c>
      <c r="O700" s="7" t="s">
        <v>32</v>
      </c>
      <c r="Q700" s="65">
        <f t="shared" si="134"/>
        <v>45</v>
      </c>
      <c r="R700" s="36">
        <f t="shared" si="135"/>
        <v>45</v>
      </c>
      <c r="S700" s="36">
        <f t="shared" si="136"/>
        <v>45</v>
      </c>
      <c r="T700" s="36">
        <f t="shared" si="137"/>
        <v>45</v>
      </c>
      <c r="U700" s="36">
        <f t="shared" si="145"/>
        <v>151.19999999999999</v>
      </c>
      <c r="V700" s="36">
        <f t="shared" si="138"/>
        <v>62.325000000000003</v>
      </c>
      <c r="W700" s="36">
        <f t="shared" si="139"/>
        <v>292.76125109773409</v>
      </c>
      <c r="X700" s="36">
        <f t="shared" si="140"/>
        <v>124.3188775040316</v>
      </c>
      <c r="Y700" s="36">
        <f t="shared" si="141"/>
        <v>198.16125109773412</v>
      </c>
      <c r="Z700" s="36">
        <f t="shared" si="142"/>
        <v>404.95125109773414</v>
      </c>
      <c r="AA700" s="36">
        <f t="shared" si="143"/>
        <v>64.61099999999999</v>
      </c>
      <c r="AB700" s="66">
        <f t="shared" si="144"/>
        <v>45</v>
      </c>
      <c r="AC700" s="28">
        <f t="shared" si="146"/>
        <v>1523.3286307972339</v>
      </c>
      <c r="AF700" s="28">
        <f>Q700-'2020 Metered Customers'!Q700</f>
        <v>7</v>
      </c>
      <c r="AG700" s="28">
        <f>R700-'2020 Metered Customers'!R700</f>
        <v>7</v>
      </c>
      <c r="AH700" s="28">
        <f>S700-'2020 Metered Customers'!S700</f>
        <v>7</v>
      </c>
      <c r="AI700" s="28">
        <f>T700-'2020 Metered Customers'!T700</f>
        <v>7</v>
      </c>
      <c r="AJ700" s="28">
        <f>U700-'2020 Metered Customers'!U700</f>
        <v>61.279999999999973</v>
      </c>
      <c r="AK700" s="28">
        <f>V700-'2020 Metered Customers'!V700</f>
        <v>15.855000000000004</v>
      </c>
      <c r="AL700" s="28">
        <f>W700-'2020 Metered Customers'!W700</f>
        <v>137.86155109773409</v>
      </c>
      <c r="AM700" s="28">
        <f>X700-'2020 Metered Customers'!X700</f>
        <v>52.034877504031613</v>
      </c>
      <c r="AN700" s="28">
        <f>Y700-'2020 Metered Customers'!Y700</f>
        <v>89.542251097734123</v>
      </c>
      <c r="AO700" s="28">
        <f>Z700-'2020 Metered Customers'!Z700</f>
        <v>166.69438109773415</v>
      </c>
      <c r="AP700" s="28">
        <f>AA700-'2020 Metered Customers'!AA700</f>
        <v>17.023399999999988</v>
      </c>
      <c r="AQ700" s="28">
        <f>AB700-'2020 Metered Customers'!AB700</f>
        <v>7</v>
      </c>
    </row>
    <row r="701" spans="1:43" ht="15.4" x14ac:dyDescent="0.45">
      <c r="A701" s="4">
        <v>1</v>
      </c>
      <c r="B701" s="85">
        <v>83565316</v>
      </c>
      <c r="C701" s="91">
        <v>0</v>
      </c>
      <c r="D701" s="5" t="s">
        <v>32</v>
      </c>
      <c r="E701" s="5" t="s">
        <v>32</v>
      </c>
      <c r="F701" s="5" t="s">
        <v>32</v>
      </c>
      <c r="G701" s="5" t="s">
        <v>32</v>
      </c>
      <c r="H701" s="5">
        <v>770</v>
      </c>
      <c r="I701" s="5">
        <v>250</v>
      </c>
      <c r="J701" s="5">
        <v>340</v>
      </c>
      <c r="K701" s="5">
        <v>670</v>
      </c>
      <c r="L701" s="52">
        <v>1140</v>
      </c>
      <c r="M701" s="5">
        <v>1110</v>
      </c>
      <c r="N701" s="5">
        <v>549</v>
      </c>
      <c r="O701" s="7" t="s">
        <v>32</v>
      </c>
      <c r="Q701" s="65">
        <f t="shared" si="134"/>
        <v>45</v>
      </c>
      <c r="R701" s="36">
        <f t="shared" si="135"/>
        <v>45</v>
      </c>
      <c r="S701" s="36">
        <f t="shared" si="136"/>
        <v>45</v>
      </c>
      <c r="T701" s="36">
        <f t="shared" si="137"/>
        <v>45</v>
      </c>
      <c r="U701" s="36">
        <f t="shared" si="145"/>
        <v>48.465000000000003</v>
      </c>
      <c r="V701" s="36">
        <f t="shared" si="138"/>
        <v>46.125</v>
      </c>
      <c r="W701" s="36">
        <f t="shared" si="139"/>
        <v>46.53</v>
      </c>
      <c r="X701" s="36">
        <f t="shared" si="140"/>
        <v>48.015000000000001</v>
      </c>
      <c r="Y701" s="36">
        <f t="shared" si="141"/>
        <v>50.13</v>
      </c>
      <c r="Z701" s="36">
        <f t="shared" si="142"/>
        <v>49.994999999999997</v>
      </c>
      <c r="AA701" s="36">
        <f t="shared" si="143"/>
        <v>47.470500000000001</v>
      </c>
      <c r="AB701" s="66">
        <f t="shared" si="144"/>
        <v>45</v>
      </c>
      <c r="AC701" s="28">
        <f t="shared" si="146"/>
        <v>561.73050000000001</v>
      </c>
      <c r="AF701" s="28">
        <f>Q701-'2020 Metered Customers'!Q701</f>
        <v>7</v>
      </c>
      <c r="AG701" s="28">
        <f>R701-'2020 Metered Customers'!R701</f>
        <v>7</v>
      </c>
      <c r="AH701" s="28">
        <f>S701-'2020 Metered Customers'!S701</f>
        <v>7</v>
      </c>
      <c r="AI701" s="28">
        <f>T701-'2020 Metered Customers'!T701</f>
        <v>7</v>
      </c>
      <c r="AJ701" s="28">
        <f>U701-'2020 Metered Customers'!U701</f>
        <v>8.7710000000000008</v>
      </c>
      <c r="AK701" s="28">
        <f>V701-'2020 Metered Customers'!V701</f>
        <v>7.5750000000000028</v>
      </c>
      <c r="AL701" s="28">
        <f>W701-'2020 Metered Customers'!W701</f>
        <v>7.7820000000000036</v>
      </c>
      <c r="AM701" s="28">
        <f>X701-'2020 Metered Customers'!X701</f>
        <v>8.5409999999999968</v>
      </c>
      <c r="AN701" s="28">
        <f>Y701-'2020 Metered Customers'!Y701</f>
        <v>9.6219999999999999</v>
      </c>
      <c r="AO701" s="28">
        <f>Z701-'2020 Metered Customers'!Z701</f>
        <v>9.5529999999999973</v>
      </c>
      <c r="AP701" s="28">
        <f>AA701-'2020 Metered Customers'!AA701</f>
        <v>8.2627000000000024</v>
      </c>
      <c r="AQ701" s="28">
        <f>AB701-'2020 Metered Customers'!AB701</f>
        <v>7</v>
      </c>
    </row>
    <row r="702" spans="1:43" ht="15.4" x14ac:dyDescent="0.45">
      <c r="A702" s="4">
        <v>1</v>
      </c>
      <c r="B702" s="85">
        <v>83565317</v>
      </c>
      <c r="C702" s="91">
        <v>0</v>
      </c>
      <c r="D702" s="5" t="s">
        <v>32</v>
      </c>
      <c r="E702" s="5" t="s">
        <v>32</v>
      </c>
      <c r="F702" s="5" t="s">
        <v>32</v>
      </c>
      <c r="G702" s="5" t="s">
        <v>32</v>
      </c>
      <c r="H702" s="5">
        <v>7080</v>
      </c>
      <c r="I702" s="5">
        <v>4570</v>
      </c>
      <c r="J702" s="5">
        <v>5330</v>
      </c>
      <c r="K702" s="5">
        <v>4170</v>
      </c>
      <c r="L702" s="52">
        <v>4120</v>
      </c>
      <c r="M702" s="5">
        <v>1260</v>
      </c>
      <c r="N702" s="5">
        <v>1237</v>
      </c>
      <c r="O702" s="7" t="s">
        <v>32</v>
      </c>
      <c r="Q702" s="65">
        <f t="shared" si="134"/>
        <v>45</v>
      </c>
      <c r="R702" s="36">
        <f t="shared" si="135"/>
        <v>45</v>
      </c>
      <c r="S702" s="36">
        <f t="shared" si="136"/>
        <v>45</v>
      </c>
      <c r="T702" s="36">
        <f t="shared" si="137"/>
        <v>45</v>
      </c>
      <c r="U702" s="36">
        <f t="shared" si="145"/>
        <v>76.86</v>
      </c>
      <c r="V702" s="36">
        <f t="shared" si="138"/>
        <v>65.564999999999998</v>
      </c>
      <c r="W702" s="36">
        <f t="shared" si="139"/>
        <v>70.22532406632709</v>
      </c>
      <c r="X702" s="36">
        <f t="shared" si="140"/>
        <v>63.765000000000001</v>
      </c>
      <c r="Y702" s="36">
        <f t="shared" si="141"/>
        <v>63.54</v>
      </c>
      <c r="Z702" s="36">
        <f t="shared" si="142"/>
        <v>50.67</v>
      </c>
      <c r="AA702" s="36">
        <f t="shared" si="143"/>
        <v>50.566499999999998</v>
      </c>
      <c r="AB702" s="66">
        <f t="shared" si="144"/>
        <v>45</v>
      </c>
      <c r="AC702" s="28">
        <f t="shared" si="146"/>
        <v>666.19182406632706</v>
      </c>
      <c r="AF702" s="28">
        <f>Q702-'2020 Metered Customers'!Q702</f>
        <v>7</v>
      </c>
      <c r="AG702" s="28">
        <f>R702-'2020 Metered Customers'!R702</f>
        <v>7</v>
      </c>
      <c r="AH702" s="28">
        <f>S702-'2020 Metered Customers'!S702</f>
        <v>7</v>
      </c>
      <c r="AI702" s="28">
        <f>T702-'2020 Metered Customers'!T702</f>
        <v>7</v>
      </c>
      <c r="AJ702" s="28">
        <f>U702-'2020 Metered Customers'!U702</f>
        <v>23.283999999999999</v>
      </c>
      <c r="AK702" s="28">
        <f>V702-'2020 Metered Customers'!V702</f>
        <v>17.510999999999996</v>
      </c>
      <c r="AL702" s="28">
        <f>W702-'2020 Metered Customers'!W702</f>
        <v>20.499324066327091</v>
      </c>
      <c r="AM702" s="28">
        <f>X702-'2020 Metered Customers'!X702</f>
        <v>16.591000000000001</v>
      </c>
      <c r="AN702" s="28">
        <f>Y702-'2020 Metered Customers'!Y702</f>
        <v>16.475999999999999</v>
      </c>
      <c r="AO702" s="28">
        <f>Z702-'2020 Metered Customers'!Z702</f>
        <v>9.8980000000000032</v>
      </c>
      <c r="AP702" s="28">
        <f>AA702-'2020 Metered Customers'!AA702</f>
        <v>9.8450999999999951</v>
      </c>
      <c r="AQ702" s="28">
        <f>AB702-'2020 Metered Customers'!AB702</f>
        <v>7</v>
      </c>
    </row>
    <row r="703" spans="1:43" ht="15.4" x14ac:dyDescent="0.45">
      <c r="A703" s="4">
        <v>1</v>
      </c>
      <c r="B703" s="85">
        <v>83565318</v>
      </c>
      <c r="C703" s="91">
        <v>0</v>
      </c>
      <c r="D703" s="5" t="s">
        <v>32</v>
      </c>
      <c r="E703" s="5" t="s">
        <v>32</v>
      </c>
      <c r="F703" s="5" t="s">
        <v>32</v>
      </c>
      <c r="G703" s="5" t="s">
        <v>32</v>
      </c>
      <c r="H703" s="5">
        <v>5890</v>
      </c>
      <c r="I703" s="5">
        <v>2550</v>
      </c>
      <c r="J703" s="5">
        <v>2200</v>
      </c>
      <c r="K703" s="5">
        <v>1920</v>
      </c>
      <c r="L703" s="52">
        <v>1660</v>
      </c>
      <c r="M703" s="5">
        <v>2630</v>
      </c>
      <c r="N703" s="5">
        <v>2234</v>
      </c>
      <c r="O703" s="7" t="s">
        <v>32</v>
      </c>
      <c r="Q703" s="65">
        <f t="shared" si="134"/>
        <v>45</v>
      </c>
      <c r="R703" s="36">
        <f t="shared" si="135"/>
        <v>45</v>
      </c>
      <c r="S703" s="36">
        <f t="shared" si="136"/>
        <v>45</v>
      </c>
      <c r="T703" s="36">
        <f t="shared" si="137"/>
        <v>45</v>
      </c>
      <c r="U703" s="36">
        <f t="shared" si="145"/>
        <v>71.504999999999995</v>
      </c>
      <c r="V703" s="36">
        <f t="shared" si="138"/>
        <v>56.475000000000001</v>
      </c>
      <c r="W703" s="36">
        <f t="shared" si="139"/>
        <v>54.9</v>
      </c>
      <c r="X703" s="36">
        <f t="shared" si="140"/>
        <v>53.64</v>
      </c>
      <c r="Y703" s="36">
        <f t="shared" si="141"/>
        <v>52.47</v>
      </c>
      <c r="Z703" s="36">
        <f t="shared" si="142"/>
        <v>56.835000000000001</v>
      </c>
      <c r="AA703" s="36">
        <f t="shared" si="143"/>
        <v>55.052999999999997</v>
      </c>
      <c r="AB703" s="66">
        <f t="shared" si="144"/>
        <v>45</v>
      </c>
      <c r="AC703" s="28">
        <f t="shared" si="146"/>
        <v>625.87800000000004</v>
      </c>
      <c r="AF703" s="28">
        <f>Q703-'2020 Metered Customers'!Q703</f>
        <v>7</v>
      </c>
      <c r="AG703" s="28">
        <f>R703-'2020 Metered Customers'!R703</f>
        <v>7</v>
      </c>
      <c r="AH703" s="28">
        <f>S703-'2020 Metered Customers'!S703</f>
        <v>7</v>
      </c>
      <c r="AI703" s="28">
        <f>T703-'2020 Metered Customers'!T703</f>
        <v>7</v>
      </c>
      <c r="AJ703" s="28">
        <f>U703-'2020 Metered Customers'!U703</f>
        <v>20.546999999999997</v>
      </c>
      <c r="AK703" s="28">
        <f>V703-'2020 Metered Customers'!V703</f>
        <v>12.865000000000002</v>
      </c>
      <c r="AL703" s="28">
        <f>W703-'2020 Metered Customers'!W703</f>
        <v>12.059999999999995</v>
      </c>
      <c r="AM703" s="28">
        <f>X703-'2020 Metered Customers'!X703</f>
        <v>11.415999999999997</v>
      </c>
      <c r="AN703" s="28">
        <f>Y703-'2020 Metered Customers'!Y703</f>
        <v>10.817999999999998</v>
      </c>
      <c r="AO703" s="28">
        <f>Z703-'2020 Metered Customers'!Z703</f>
        <v>13.048999999999999</v>
      </c>
      <c r="AP703" s="28">
        <f>AA703-'2020 Metered Customers'!AA703</f>
        <v>12.138199999999998</v>
      </c>
      <c r="AQ703" s="28">
        <f>AB703-'2020 Metered Customers'!AB703</f>
        <v>7</v>
      </c>
    </row>
    <row r="704" spans="1:43" ht="15.4" x14ac:dyDescent="0.45">
      <c r="A704" s="4">
        <v>1</v>
      </c>
      <c r="B704" s="85">
        <v>83565319</v>
      </c>
      <c r="C704" s="91">
        <v>0</v>
      </c>
      <c r="D704" s="5" t="s">
        <v>32</v>
      </c>
      <c r="E704" s="5" t="s">
        <v>32</v>
      </c>
      <c r="F704" s="5" t="s">
        <v>32</v>
      </c>
      <c r="G704" s="5" t="s">
        <v>32</v>
      </c>
      <c r="H704" s="5">
        <v>6440</v>
      </c>
      <c r="I704" s="5">
        <v>720</v>
      </c>
      <c r="J704" s="5">
        <v>1420</v>
      </c>
      <c r="K704" s="5">
        <v>3380</v>
      </c>
      <c r="L704" s="52">
        <v>3540</v>
      </c>
      <c r="M704" s="5">
        <v>2800</v>
      </c>
      <c r="N704" s="5">
        <v>1728</v>
      </c>
      <c r="O704" s="7" t="s">
        <v>32</v>
      </c>
      <c r="Q704" s="65">
        <f t="shared" si="134"/>
        <v>45</v>
      </c>
      <c r="R704" s="36">
        <f t="shared" si="135"/>
        <v>45</v>
      </c>
      <c r="S704" s="36">
        <f t="shared" si="136"/>
        <v>45</v>
      </c>
      <c r="T704" s="36">
        <f t="shared" si="137"/>
        <v>45</v>
      </c>
      <c r="U704" s="36">
        <f t="shared" si="145"/>
        <v>73.98</v>
      </c>
      <c r="V704" s="36">
        <f t="shared" si="138"/>
        <v>48.24</v>
      </c>
      <c r="W704" s="36">
        <f t="shared" si="139"/>
        <v>51.39</v>
      </c>
      <c r="X704" s="36">
        <f t="shared" si="140"/>
        <v>60.21</v>
      </c>
      <c r="Y704" s="36">
        <f t="shared" si="141"/>
        <v>60.93</v>
      </c>
      <c r="Z704" s="36">
        <f t="shared" si="142"/>
        <v>57.6</v>
      </c>
      <c r="AA704" s="36">
        <f t="shared" si="143"/>
        <v>52.775999999999996</v>
      </c>
      <c r="AB704" s="66">
        <f t="shared" si="144"/>
        <v>45</v>
      </c>
      <c r="AC704" s="28">
        <f t="shared" si="146"/>
        <v>630.12599999999998</v>
      </c>
      <c r="AF704" s="28">
        <f>Q704-'2020 Metered Customers'!Q704</f>
        <v>7</v>
      </c>
      <c r="AG704" s="28">
        <f>R704-'2020 Metered Customers'!R704</f>
        <v>7</v>
      </c>
      <c r="AH704" s="28">
        <f>S704-'2020 Metered Customers'!S704</f>
        <v>7</v>
      </c>
      <c r="AI704" s="28">
        <f>T704-'2020 Metered Customers'!T704</f>
        <v>7</v>
      </c>
      <c r="AJ704" s="28">
        <f>U704-'2020 Metered Customers'!U704</f>
        <v>21.811999999999998</v>
      </c>
      <c r="AK704" s="28">
        <f>V704-'2020 Metered Customers'!V704</f>
        <v>8.6559999999999988</v>
      </c>
      <c r="AL704" s="28">
        <f>W704-'2020 Metered Customers'!W704</f>
        <v>10.265999999999998</v>
      </c>
      <c r="AM704" s="28">
        <f>X704-'2020 Metered Customers'!X704</f>
        <v>14.774000000000001</v>
      </c>
      <c r="AN704" s="28">
        <f>Y704-'2020 Metered Customers'!Y704</f>
        <v>15.141999999999996</v>
      </c>
      <c r="AO704" s="28">
        <f>Z704-'2020 Metered Customers'!Z704</f>
        <v>13.440000000000005</v>
      </c>
      <c r="AP704" s="28">
        <f>AA704-'2020 Metered Customers'!AA704</f>
        <v>10.974399999999996</v>
      </c>
      <c r="AQ704" s="28">
        <f>AB704-'2020 Metered Customers'!AB704</f>
        <v>7</v>
      </c>
    </row>
    <row r="705" spans="1:43" ht="15.4" x14ac:dyDescent="0.45">
      <c r="A705" s="4">
        <v>1</v>
      </c>
      <c r="B705" s="85">
        <v>83565327</v>
      </c>
      <c r="C705" s="91">
        <v>0</v>
      </c>
      <c r="D705" s="5" t="s">
        <v>32</v>
      </c>
      <c r="E705" s="5" t="s">
        <v>32</v>
      </c>
      <c r="F705" s="5" t="s">
        <v>32</v>
      </c>
      <c r="G705" s="5" t="s">
        <v>32</v>
      </c>
      <c r="H705" s="5">
        <v>8110</v>
      </c>
      <c r="I705" s="5">
        <v>15090</v>
      </c>
      <c r="J705" s="5">
        <v>14570</v>
      </c>
      <c r="K705" s="5">
        <v>14400</v>
      </c>
      <c r="L705" s="52">
        <v>166199</v>
      </c>
      <c r="M705" s="5">
        <v>16238</v>
      </c>
      <c r="N705" s="5">
        <v>5438</v>
      </c>
      <c r="O705" s="7" t="s">
        <v>32</v>
      </c>
      <c r="Q705" s="65">
        <f t="shared" si="134"/>
        <v>45</v>
      </c>
      <c r="R705" s="36">
        <f t="shared" si="135"/>
        <v>45</v>
      </c>
      <c r="S705" s="36">
        <f t="shared" si="136"/>
        <v>45</v>
      </c>
      <c r="T705" s="36">
        <f t="shared" si="137"/>
        <v>45</v>
      </c>
      <c r="U705" s="36">
        <f t="shared" si="145"/>
        <v>81.495000000000005</v>
      </c>
      <c r="V705" s="36">
        <f t="shared" si="138"/>
        <v>150.82884796739518</v>
      </c>
      <c r="W705" s="36">
        <f t="shared" si="139"/>
        <v>146.53439792348581</v>
      </c>
      <c r="X705" s="36">
        <f t="shared" si="140"/>
        <v>145.13044310143852</v>
      </c>
      <c r="Y705" s="36">
        <f t="shared" si="141"/>
        <v>1656.8512510977343</v>
      </c>
      <c r="Z705" s="36">
        <f t="shared" si="142"/>
        <v>160.30967229510276</v>
      </c>
      <c r="AA705" s="36">
        <f t="shared" si="143"/>
        <v>71.11724830621597</v>
      </c>
      <c r="AB705" s="66">
        <f t="shared" si="144"/>
        <v>45</v>
      </c>
      <c r="AC705" s="28">
        <f t="shared" si="146"/>
        <v>2637.2668606913726</v>
      </c>
      <c r="AF705" s="28">
        <f>Q705-'2020 Metered Customers'!Q705</f>
        <v>7</v>
      </c>
      <c r="AG705" s="28">
        <f>R705-'2020 Metered Customers'!R705</f>
        <v>7</v>
      </c>
      <c r="AH705" s="28">
        <f>S705-'2020 Metered Customers'!S705</f>
        <v>7</v>
      </c>
      <c r="AI705" s="28">
        <f>T705-'2020 Metered Customers'!T705</f>
        <v>7</v>
      </c>
      <c r="AJ705" s="28">
        <f>U705-'2020 Metered Customers'!U705</f>
        <v>25.653000000000006</v>
      </c>
      <c r="AK705" s="28">
        <f>V705-'2020 Metered Customers'!V705</f>
        <v>64.741847967395174</v>
      </c>
      <c r="AL705" s="28">
        <f>W705-'2020 Metered Customers'!W705</f>
        <v>62.683397923485813</v>
      </c>
      <c r="AM705" s="28">
        <f>X705-'2020 Metered Customers'!X705</f>
        <v>62.010443101438511</v>
      </c>
      <c r="AN705" s="28">
        <f>Y705-'2020 Metered Customers'!Y705</f>
        <v>488.4326810977343</v>
      </c>
      <c r="AO705" s="28">
        <f>Z705-'2020 Metered Customers'!Z705</f>
        <v>69.286272295102762</v>
      </c>
      <c r="AP705" s="28">
        <f>AA705-'2020 Metered Customers'!AA705</f>
        <v>21.15364830621597</v>
      </c>
      <c r="AQ705" s="28">
        <f>AB705-'2020 Metered Customers'!AB705</f>
        <v>7</v>
      </c>
    </row>
    <row r="706" spans="1:43" ht="15.4" x14ac:dyDescent="0.45">
      <c r="A706" s="4">
        <v>1</v>
      </c>
      <c r="B706" s="85">
        <v>83565328</v>
      </c>
      <c r="C706" s="91">
        <v>0</v>
      </c>
      <c r="D706" s="5" t="s">
        <v>32</v>
      </c>
      <c r="E706" s="5" t="s">
        <v>32</v>
      </c>
      <c r="F706" s="5" t="s">
        <v>32</v>
      </c>
      <c r="G706" s="5" t="s">
        <v>32</v>
      </c>
      <c r="H706" s="5">
        <v>2110</v>
      </c>
      <c r="I706" s="5">
        <v>13350</v>
      </c>
      <c r="J706" s="5">
        <v>20130</v>
      </c>
      <c r="K706" s="5">
        <v>17450</v>
      </c>
      <c r="L706" s="52">
        <v>17180</v>
      </c>
      <c r="M706" s="5">
        <v>14710</v>
      </c>
      <c r="N706" s="5">
        <v>1627</v>
      </c>
      <c r="O706" s="7" t="s">
        <v>32</v>
      </c>
      <c r="Q706" s="65">
        <f t="shared" si="134"/>
        <v>45</v>
      </c>
      <c r="R706" s="36">
        <f t="shared" si="135"/>
        <v>45</v>
      </c>
      <c r="S706" s="36">
        <f t="shared" si="136"/>
        <v>45</v>
      </c>
      <c r="T706" s="36">
        <f t="shared" si="137"/>
        <v>45</v>
      </c>
      <c r="U706" s="36">
        <f t="shared" si="145"/>
        <v>54.494999999999997</v>
      </c>
      <c r="V706" s="36">
        <f t="shared" si="138"/>
        <v>136.45895743585231</v>
      </c>
      <c r="W706" s="36">
        <f t="shared" si="139"/>
        <v>196.16125109773412</v>
      </c>
      <c r="X706" s="36">
        <f t="shared" si="140"/>
        <v>170.31904432052229</v>
      </c>
      <c r="Y706" s="36">
        <f t="shared" si="141"/>
        <v>168.08923372080011</v>
      </c>
      <c r="Z706" s="36">
        <f t="shared" si="142"/>
        <v>147.69059601223063</v>
      </c>
      <c r="AA706" s="36">
        <f t="shared" si="143"/>
        <v>52.3215</v>
      </c>
      <c r="AB706" s="66">
        <f t="shared" si="144"/>
        <v>45</v>
      </c>
      <c r="AC706" s="28">
        <f t="shared" si="146"/>
        <v>1150.5355825871393</v>
      </c>
      <c r="AF706" s="28">
        <f>Q706-'2020 Metered Customers'!Q706</f>
        <v>7</v>
      </c>
      <c r="AG706" s="28">
        <f>R706-'2020 Metered Customers'!R706</f>
        <v>7</v>
      </c>
      <c r="AH706" s="28">
        <f>S706-'2020 Metered Customers'!S706</f>
        <v>7</v>
      </c>
      <c r="AI706" s="28">
        <f>T706-'2020 Metered Customers'!T706</f>
        <v>7</v>
      </c>
      <c r="AJ706" s="28">
        <f>U706-'2020 Metered Customers'!U706</f>
        <v>11.852999999999994</v>
      </c>
      <c r="AK706" s="28">
        <f>V706-'2020 Metered Customers'!V706</f>
        <v>57.853957435852308</v>
      </c>
      <c r="AL706" s="28">
        <f>W706-'2020 Metered Customers'!W706</f>
        <v>88.402251097734123</v>
      </c>
      <c r="AM706" s="28">
        <f>X706-'2020 Metered Customers'!X706</f>
        <v>74.084044320522295</v>
      </c>
      <c r="AN706" s="28">
        <f>Y706-'2020 Metered Customers'!Y706</f>
        <v>73.015233720800111</v>
      </c>
      <c r="AO706" s="28">
        <f>Z706-'2020 Metered Customers'!Z706</f>
        <v>63.237596012230625</v>
      </c>
      <c r="AP706" s="28">
        <f>AA706-'2020 Metered Customers'!AA706</f>
        <v>10.742100000000001</v>
      </c>
      <c r="AQ706" s="28">
        <f>AB706-'2020 Metered Customers'!AB706</f>
        <v>7</v>
      </c>
    </row>
    <row r="707" spans="1:43" ht="15.4" x14ac:dyDescent="0.45">
      <c r="A707" s="4">
        <v>1</v>
      </c>
      <c r="B707" s="85">
        <v>83565329</v>
      </c>
      <c r="C707" s="91">
        <v>0</v>
      </c>
      <c r="D707" s="5" t="s">
        <v>32</v>
      </c>
      <c r="E707" s="5" t="s">
        <v>32</v>
      </c>
      <c r="F707" s="5" t="s">
        <v>32</v>
      </c>
      <c r="G707" s="5" t="s">
        <v>32</v>
      </c>
      <c r="H707" s="5">
        <v>7020</v>
      </c>
      <c r="I707" s="5">
        <v>7790</v>
      </c>
      <c r="J707" s="5">
        <v>15070</v>
      </c>
      <c r="K707" s="5">
        <v>36610</v>
      </c>
      <c r="L707" s="52">
        <v>28770</v>
      </c>
      <c r="M707" s="5">
        <v>16250</v>
      </c>
      <c r="N707" s="5">
        <v>2453</v>
      </c>
      <c r="O707" s="7" t="s">
        <v>32</v>
      </c>
      <c r="Q707" s="65">
        <f t="shared" si="134"/>
        <v>45</v>
      </c>
      <c r="R707" s="36">
        <f t="shared" si="135"/>
        <v>45</v>
      </c>
      <c r="S707" s="36">
        <f t="shared" si="136"/>
        <v>45</v>
      </c>
      <c r="T707" s="36">
        <f t="shared" si="137"/>
        <v>45</v>
      </c>
      <c r="U707" s="36">
        <f t="shared" si="145"/>
        <v>76.59</v>
      </c>
      <c r="V707" s="36">
        <f t="shared" si="138"/>
        <v>90.541376197129097</v>
      </c>
      <c r="W707" s="36">
        <f t="shared" si="139"/>
        <v>150.6636768118602</v>
      </c>
      <c r="X707" s="36">
        <f t="shared" si="140"/>
        <v>360.96125109773413</v>
      </c>
      <c r="Y707" s="36">
        <f t="shared" si="141"/>
        <v>282.5612510977341</v>
      </c>
      <c r="Z707" s="36">
        <f t="shared" si="142"/>
        <v>160.40877498842377</v>
      </c>
      <c r="AA707" s="36">
        <f t="shared" si="143"/>
        <v>56.038499999999999</v>
      </c>
      <c r="AB707" s="66">
        <f t="shared" si="144"/>
        <v>45</v>
      </c>
      <c r="AC707" s="28">
        <f t="shared" si="146"/>
        <v>1402.7648301928816</v>
      </c>
      <c r="AF707" s="28">
        <f>Q707-'2020 Metered Customers'!Q707</f>
        <v>7</v>
      </c>
      <c r="AG707" s="28">
        <f>R707-'2020 Metered Customers'!R707</f>
        <v>7</v>
      </c>
      <c r="AH707" s="28">
        <f>S707-'2020 Metered Customers'!S707</f>
        <v>7</v>
      </c>
      <c r="AI707" s="28">
        <f>T707-'2020 Metered Customers'!T707</f>
        <v>7</v>
      </c>
      <c r="AJ707" s="28">
        <f>U707-'2020 Metered Customers'!U707</f>
        <v>23.146000000000001</v>
      </c>
      <c r="AK707" s="28">
        <f>V707-'2020 Metered Customers'!V707</f>
        <v>35.403376197129091</v>
      </c>
      <c r="AL707" s="28">
        <f>W707-'2020 Metered Customers'!W707</f>
        <v>64.662676811860194</v>
      </c>
      <c r="AM707" s="28">
        <f>X707-'2020 Metered Customers'!X707</f>
        <v>155.38895109773415</v>
      </c>
      <c r="AN707" s="28">
        <f>Y707-'2020 Metered Customers'!Y707</f>
        <v>135.2401510977341</v>
      </c>
      <c r="AO707" s="28">
        <f>Z707-'2020 Metered Customers'!Z707</f>
        <v>69.33377498842377</v>
      </c>
      <c r="AP707" s="28">
        <f>AA707-'2020 Metered Customers'!AA707</f>
        <v>12.6419</v>
      </c>
      <c r="AQ707" s="28">
        <f>AB707-'2020 Metered Customers'!AB707</f>
        <v>7</v>
      </c>
    </row>
    <row r="708" spans="1:43" ht="15.4" x14ac:dyDescent="0.45">
      <c r="A708" s="4">
        <v>1</v>
      </c>
      <c r="B708" s="85">
        <v>83565330</v>
      </c>
      <c r="C708" s="91">
        <v>0</v>
      </c>
      <c r="D708" s="5" t="s">
        <v>32</v>
      </c>
      <c r="E708" s="5" t="s">
        <v>32</v>
      </c>
      <c r="F708" s="5" t="s">
        <v>32</v>
      </c>
      <c r="G708" s="5" t="s">
        <v>32</v>
      </c>
      <c r="H708" s="5">
        <v>38930</v>
      </c>
      <c r="I708" s="5">
        <v>17500</v>
      </c>
      <c r="J708" s="5">
        <v>18890</v>
      </c>
      <c r="K708" s="5">
        <v>17440</v>
      </c>
      <c r="L708" s="52">
        <v>14700</v>
      </c>
      <c r="M708" s="5">
        <v>15500</v>
      </c>
      <c r="N708" s="5">
        <v>16057</v>
      </c>
      <c r="O708" s="7" t="s">
        <v>32</v>
      </c>
      <c r="Q708" s="65">
        <f t="shared" si="134"/>
        <v>45</v>
      </c>
      <c r="R708" s="36">
        <f t="shared" si="135"/>
        <v>45</v>
      </c>
      <c r="S708" s="36">
        <f t="shared" si="136"/>
        <v>45</v>
      </c>
      <c r="T708" s="36">
        <f t="shared" si="137"/>
        <v>45</v>
      </c>
      <c r="U708" s="36">
        <f t="shared" si="145"/>
        <v>272.54170983011051</v>
      </c>
      <c r="V708" s="36">
        <f t="shared" si="138"/>
        <v>170.73197220935975</v>
      </c>
      <c r="W708" s="36">
        <f t="shared" si="139"/>
        <v>183.76125109773412</v>
      </c>
      <c r="X708" s="36">
        <f t="shared" si="140"/>
        <v>170.23645874275479</v>
      </c>
      <c r="Y708" s="36">
        <f t="shared" si="141"/>
        <v>147.60801043446315</v>
      </c>
      <c r="Z708" s="36">
        <f t="shared" si="142"/>
        <v>154.21485665586218</v>
      </c>
      <c r="AA708" s="36">
        <f t="shared" si="143"/>
        <v>158.81487333751124</v>
      </c>
      <c r="AB708" s="66">
        <f t="shared" si="144"/>
        <v>45</v>
      </c>
      <c r="AC708" s="28">
        <f t="shared" si="146"/>
        <v>1482.9091323077957</v>
      </c>
      <c r="AF708" s="28">
        <f>Q708-'2020 Metered Customers'!Q708</f>
        <v>7</v>
      </c>
      <c r="AG708" s="28">
        <f>R708-'2020 Metered Customers'!R708</f>
        <v>7</v>
      </c>
      <c r="AH708" s="28">
        <f>S708-'2020 Metered Customers'!S708</f>
        <v>7</v>
      </c>
      <c r="AI708" s="28">
        <f>T708-'2020 Metered Customers'!T708</f>
        <v>7</v>
      </c>
      <c r="AJ708" s="28">
        <f>U708-'2020 Metered Customers'!U708</f>
        <v>148.89570983011049</v>
      </c>
      <c r="AK708" s="28">
        <f>V708-'2020 Metered Customers'!V708</f>
        <v>74.281972209359751</v>
      </c>
      <c r="AL708" s="28">
        <f>W708-'2020 Metered Customers'!W708</f>
        <v>81.334251097734125</v>
      </c>
      <c r="AM708" s="28">
        <f>X708-'2020 Metered Customers'!X708</f>
        <v>74.044458742754784</v>
      </c>
      <c r="AN708" s="28">
        <f>Y708-'2020 Metered Customers'!Y708</f>
        <v>63.198010434463157</v>
      </c>
      <c r="AO708" s="28">
        <f>Z708-'2020 Metered Customers'!Z708</f>
        <v>66.364856655862184</v>
      </c>
      <c r="AP708" s="28">
        <f>AA708-'2020 Metered Customers'!AA708</f>
        <v>68.569773337511236</v>
      </c>
      <c r="AQ708" s="28">
        <f>AB708-'2020 Metered Customers'!AB708</f>
        <v>7</v>
      </c>
    </row>
    <row r="709" spans="1:43" ht="15.4" x14ac:dyDescent="0.45">
      <c r="A709" s="4">
        <v>1</v>
      </c>
      <c r="B709" s="85">
        <v>83565331</v>
      </c>
      <c r="C709" s="91">
        <v>0</v>
      </c>
      <c r="D709" s="5" t="s">
        <v>32</v>
      </c>
      <c r="E709" s="5" t="s">
        <v>32</v>
      </c>
      <c r="F709" s="5" t="s">
        <v>32</v>
      </c>
      <c r="G709" s="5" t="s">
        <v>32</v>
      </c>
      <c r="H709" s="5">
        <v>9410</v>
      </c>
      <c r="I709" s="5">
        <v>3890</v>
      </c>
      <c r="J709" s="5">
        <v>2280</v>
      </c>
      <c r="K709" s="5">
        <v>2680</v>
      </c>
      <c r="L709" s="52">
        <v>35268</v>
      </c>
      <c r="M709" s="5">
        <v>2035</v>
      </c>
      <c r="N709" s="5">
        <v>1310</v>
      </c>
      <c r="O709" s="7" t="s">
        <v>32</v>
      </c>
      <c r="Q709" s="65">
        <f t="shared" si="134"/>
        <v>45</v>
      </c>
      <c r="R709" s="36">
        <f t="shared" si="135"/>
        <v>45</v>
      </c>
      <c r="S709" s="36">
        <f t="shared" si="136"/>
        <v>45</v>
      </c>
      <c r="T709" s="36">
        <f t="shared" si="137"/>
        <v>45</v>
      </c>
      <c r="U709" s="36">
        <f t="shared" si="145"/>
        <v>87.344999999999999</v>
      </c>
      <c r="V709" s="36">
        <f t="shared" si="138"/>
        <v>62.504999999999995</v>
      </c>
      <c r="W709" s="36">
        <f t="shared" si="139"/>
        <v>55.26</v>
      </c>
      <c r="X709" s="36">
        <f t="shared" si="140"/>
        <v>57.06</v>
      </c>
      <c r="Y709" s="36">
        <f t="shared" si="141"/>
        <v>347.54125109773412</v>
      </c>
      <c r="Z709" s="36">
        <f t="shared" si="142"/>
        <v>54.157499999999999</v>
      </c>
      <c r="AA709" s="36">
        <f t="shared" si="143"/>
        <v>50.895000000000003</v>
      </c>
      <c r="AB709" s="66">
        <f t="shared" si="144"/>
        <v>45</v>
      </c>
      <c r="AC709" s="28">
        <f t="shared" si="146"/>
        <v>939.76375109773414</v>
      </c>
      <c r="AF709" s="28">
        <f>Q709-'2020 Metered Customers'!Q709</f>
        <v>7</v>
      </c>
      <c r="AG709" s="28">
        <f>R709-'2020 Metered Customers'!R709</f>
        <v>7</v>
      </c>
      <c r="AH709" s="28">
        <f>S709-'2020 Metered Customers'!S709</f>
        <v>7</v>
      </c>
      <c r="AI709" s="28">
        <f>T709-'2020 Metered Customers'!T709</f>
        <v>7</v>
      </c>
      <c r="AJ709" s="28">
        <f>U709-'2020 Metered Customers'!U709</f>
        <v>28.643000000000001</v>
      </c>
      <c r="AK709" s="28">
        <f>V709-'2020 Metered Customers'!V709</f>
        <v>15.946999999999996</v>
      </c>
      <c r="AL709" s="28">
        <f>W709-'2020 Metered Customers'!W709</f>
        <v>12.244</v>
      </c>
      <c r="AM709" s="28">
        <f>X709-'2020 Metered Customers'!X709</f>
        <v>13.164000000000001</v>
      </c>
      <c r="AN709" s="28">
        <f>Y709-'2020 Metered Customers'!Y709</f>
        <v>151.94001109773413</v>
      </c>
      <c r="AO709" s="28">
        <f>Z709-'2020 Metered Customers'!Z709</f>
        <v>11.680499999999995</v>
      </c>
      <c r="AP709" s="28">
        <f>AA709-'2020 Metered Customers'!AA709</f>
        <v>10.013000000000005</v>
      </c>
      <c r="AQ709" s="28">
        <f>AB709-'2020 Metered Customers'!AB709</f>
        <v>7</v>
      </c>
    </row>
    <row r="710" spans="1:43" ht="15.4" x14ac:dyDescent="0.45">
      <c r="A710" s="4">
        <v>1</v>
      </c>
      <c r="B710" s="85">
        <v>83786592</v>
      </c>
      <c r="C710" s="91">
        <v>0</v>
      </c>
      <c r="D710" s="5" t="s">
        <v>32</v>
      </c>
      <c r="E710" s="5" t="s">
        <v>32</v>
      </c>
      <c r="F710" s="5" t="s">
        <v>32</v>
      </c>
      <c r="G710" s="5" t="s">
        <v>32</v>
      </c>
      <c r="H710" s="5">
        <v>21980</v>
      </c>
      <c r="I710" s="5">
        <v>23740</v>
      </c>
      <c r="J710" s="5">
        <v>20810</v>
      </c>
      <c r="K710" s="5">
        <v>35930</v>
      </c>
      <c r="L710" s="52">
        <v>40480</v>
      </c>
      <c r="M710" s="5">
        <v>18295</v>
      </c>
      <c r="N710" s="5">
        <v>10677</v>
      </c>
      <c r="O710" s="7" t="s">
        <v>32</v>
      </c>
      <c r="Q710" s="65">
        <f t="shared" si="134"/>
        <v>45</v>
      </c>
      <c r="R710" s="36">
        <f t="shared" si="135"/>
        <v>45</v>
      </c>
      <c r="S710" s="36">
        <f t="shared" si="136"/>
        <v>45</v>
      </c>
      <c r="T710" s="36">
        <f t="shared" si="137"/>
        <v>45</v>
      </c>
      <c r="U710" s="36">
        <f t="shared" si="145"/>
        <v>143.91</v>
      </c>
      <c r="V710" s="36">
        <f t="shared" si="138"/>
        <v>232.26125109773412</v>
      </c>
      <c r="W710" s="36">
        <f t="shared" si="139"/>
        <v>202.96125109773411</v>
      </c>
      <c r="X710" s="36">
        <f t="shared" si="140"/>
        <v>354.16125109773412</v>
      </c>
      <c r="Y710" s="36">
        <f t="shared" si="141"/>
        <v>399.66125109773412</v>
      </c>
      <c r="Z710" s="36">
        <f t="shared" si="142"/>
        <v>177.8112510977341</v>
      </c>
      <c r="AA710" s="36">
        <f t="shared" si="143"/>
        <v>114.38383249860281</v>
      </c>
      <c r="AB710" s="66">
        <f t="shared" si="144"/>
        <v>45</v>
      </c>
      <c r="AC710" s="28">
        <f t="shared" si="146"/>
        <v>1850.1500879872733</v>
      </c>
      <c r="AF710" s="28">
        <f>Q710-'2020 Metered Customers'!Q710</f>
        <v>7</v>
      </c>
      <c r="AG710" s="28">
        <f>R710-'2020 Metered Customers'!R710</f>
        <v>7</v>
      </c>
      <c r="AH710" s="28">
        <f>S710-'2020 Metered Customers'!S710</f>
        <v>7</v>
      </c>
      <c r="AI710" s="28">
        <f>T710-'2020 Metered Customers'!T710</f>
        <v>7</v>
      </c>
      <c r="AJ710" s="28">
        <f>U710-'2020 Metered Customers'!U710</f>
        <v>57.554000000000002</v>
      </c>
      <c r="AK710" s="28">
        <f>V710-'2020 Metered Customers'!V710</f>
        <v>108.97925109773411</v>
      </c>
      <c r="AL710" s="28">
        <f>W710-'2020 Metered Customers'!W710</f>
        <v>92.278251097734113</v>
      </c>
      <c r="AM710" s="28">
        <f>X710-'2020 Metered Customers'!X710</f>
        <v>153.64135109773412</v>
      </c>
      <c r="AN710" s="28">
        <f>Y710-'2020 Metered Customers'!Y710</f>
        <v>165.33485109773414</v>
      </c>
      <c r="AO710" s="28">
        <f>Z710-'2020 Metered Customers'!Z710</f>
        <v>77.942751097734103</v>
      </c>
      <c r="AP710" s="28">
        <f>AA710-'2020 Metered Customers'!AA710</f>
        <v>47.272732498602821</v>
      </c>
      <c r="AQ710" s="28">
        <f>AB710-'2020 Metered Customers'!AB710</f>
        <v>7</v>
      </c>
    </row>
    <row r="711" spans="1:43" ht="15.4" x14ac:dyDescent="0.45">
      <c r="A711" s="4">
        <v>1</v>
      </c>
      <c r="B711" s="85">
        <v>83786593</v>
      </c>
      <c r="C711" s="91">
        <v>0</v>
      </c>
      <c r="D711" s="5" t="s">
        <v>32</v>
      </c>
      <c r="E711" s="5" t="s">
        <v>32</v>
      </c>
      <c r="F711" s="5" t="s">
        <v>32</v>
      </c>
      <c r="G711" s="5" t="s">
        <v>32</v>
      </c>
      <c r="H711" s="5">
        <v>11380</v>
      </c>
      <c r="I711" s="5">
        <v>20800</v>
      </c>
      <c r="J711" s="5">
        <v>14230</v>
      </c>
      <c r="K711" s="5">
        <v>16670</v>
      </c>
      <c r="L711" s="52">
        <v>15090</v>
      </c>
      <c r="M711" s="5">
        <v>7499</v>
      </c>
      <c r="N711" s="5">
        <v>1755</v>
      </c>
      <c r="O711" s="7" t="s">
        <v>32</v>
      </c>
      <c r="Q711" s="65">
        <f t="shared" ref="Q711:Q774" si="147">IFERROR($AE$6+IF(D711&gt;$AF$6, $AF$6/1000*$AG$6,D711/1000*$AG$6)+IF(IF(D711&gt;$AH$6,($AH$6-$AF$6)/1000*$AI$6,(D711-$AF$6)/1000*$AI$6)&lt;0,0,IF(D711&gt;$AH$6,($AH$6-$AF$6)/1000*$AI$6,(D711-$AF$6)/1000*$AI$6))+IF(D711&gt;$AH$6,(D711-$AH$6)/1000*$AK$6,0),$AE$6)</f>
        <v>45</v>
      </c>
      <c r="R711" s="36">
        <f t="shared" ref="R711:R774" si="148">IFERROR($AE$6+IF(E711&gt;$AF$6, $AF$6/1000*$AG$6,E711/1000*$AG$6)+IF(IF(E711&gt;$AH$6,($AH$6-$AF$6)/1000*$AI$6,(E711-$AF$6)/1000*$AI$6)&lt;0,0,IF(E711&gt;$AH$6,($AH$6-$AF$6)/1000*$AI$6,(E711-$AF$6)/1000*$AI$6))+IF(E711&gt;$AH$6,(E711-$AH$6)/1000*$AK$6,0),$AE$6)</f>
        <v>45</v>
      </c>
      <c r="S711" s="36">
        <f t="shared" ref="S711:S774" si="149">IFERROR($AE$6+IF(F711&gt;$AF$6, $AF$6/1000*$AG$6,F711/1000*$AG$6)+IF(IF(F711&gt;$AH$6,($AH$6-$AF$6)/1000*$AI$6,(F711-$AF$6)/1000*$AI$6)&lt;0,0,IF(F711&gt;$AH$6,($AH$6-$AF$6)/1000*$AI$6,(F711-$AF$6)/1000*$AI$6))+IF(F711&gt;$AH$6,(F711-$AH$6)/1000*$AK$6,0),$AE$6)</f>
        <v>45</v>
      </c>
      <c r="T711" s="36">
        <f t="shared" ref="T711:T774" si="150">IFERROR($AE$6+IF(G711&gt;$AF$6, $AF$6/1000*$AG$6,G711/1000*$AG$6)+IF(IF(G711&gt;$AH$6,($AH$6-$AF$6)/1000*$AI$6,(G711-$AF$6)/1000*$AI$6)&lt;0,0,IF(G711&gt;$AH$6,($AH$6-$AF$6)/1000*$AI$6,(G711-$AF$6)/1000*$AI$6))+IF(G711&gt;$AH$6,(G711-$AH$6)/1000*$AK$6,0),$AE$6)</f>
        <v>45</v>
      </c>
      <c r="U711" s="36">
        <f t="shared" si="145"/>
        <v>96.210000000000008</v>
      </c>
      <c r="V711" s="36">
        <f t="shared" ref="V711:V774" si="151">IFERROR($AE$6+IF(I711&gt;$AF$6, $AF$6/1000*$AG$6,I711/1000*$AG$6)+IF(IF(I711&gt;$AH$6,($AH$6-$AF$6)/1000*$AI$6,(I711-$AF$6)/1000*$AI$6)&lt;0,0,IF(I711&gt;$AH$6,($AH$6-$AF$6)/1000*$AI$6,(I711-$AF$6)/1000*$AI$6))+IF(I711&gt;$AH$6,(I711-$AH$6)/1000*$AK$6,0),$AE$6)</f>
        <v>202.86125109773411</v>
      </c>
      <c r="W711" s="36">
        <f t="shared" ref="W711:W774" si="152">IFERROR($AE$6+IF(J711&gt;$AF$6, $AF$6/1000*$AG$6,J711/1000*$AG$6)+IF(IF(J711&gt;$AH$6,($AH$6-$AF$6)/1000*$AI$6,(J711-$AF$6)/1000*$AI$6)&lt;0,0,IF(J711&gt;$AH$6,($AH$6-$AF$6)/1000*$AI$6,(J711-$AF$6)/1000*$AI$6))+IF(J711&gt;$AH$6,(J711-$AH$6)/1000*$AK$6,0),$AE$6)</f>
        <v>143.72648827939122</v>
      </c>
      <c r="X711" s="36">
        <f t="shared" ref="X711:X774" si="153">IFERROR($AE$6+IF(K711&gt;$AF$6, $AF$6/1000*$AG$6,K711/1000*$AG$6)+IF(IF(K711&gt;$AH$6,($AH$6-$AF$6)/1000*$AI$6,(K711-$AF$6)/1000*$AI$6)&lt;0,0,IF(K711&gt;$AH$6,($AH$6-$AF$6)/1000*$AI$6,(K711-$AF$6)/1000*$AI$6))+IF(K711&gt;$AH$6,(K711-$AH$6)/1000*$AK$6,0),$AE$6)</f>
        <v>163.87736925465825</v>
      </c>
      <c r="Y711" s="36">
        <f t="shared" ref="Y711:Y774" si="154">IFERROR($AE$6+IF(L711&gt;$AF$6, $AF$6/1000*$AG$6,L711/1000*$AG$6)+IF(IF(L711&gt;$AH$6,($AH$6-$AF$6)/1000*$AI$6,(L711-$AF$6)/1000*$AI$6)&lt;0,0,IF(L711&gt;$AH$6,($AH$6-$AF$6)/1000*$AI$6,(L711-$AF$6)/1000*$AI$6))+IF(L711&gt;$AH$6,(L711-$AH$6)/1000*$AK$6,0),$AE$6)</f>
        <v>150.82884796739518</v>
      </c>
      <c r="Z711" s="36">
        <f t="shared" ref="Z711:Z774" si="155">IFERROR($AE$6+IF(M711&gt;$AF$6, $AF$6/1000*$AG$6,M711/1000*$AG$6)+IF(IF(M711&gt;$AH$6,($AH$6-$AF$6)/1000*$AI$6,(M711-$AF$6)/1000*$AI$6)&lt;0,0,IF(M711&gt;$AH$6,($AH$6-$AF$6)/1000*$AI$6,(M711-$AF$6)/1000*$AI$6))+IF(M711&gt;$AH$6,(M711-$AH$6)/1000*$AK$6,0),$AE$6)</f>
        <v>88.138135884095192</v>
      </c>
      <c r="AA711" s="36">
        <f t="shared" ref="AA711:AA774" si="156">IFERROR($AE$6+IF(N711&gt;$AF$6, $AF$6/1000*$AG$6,N711/1000*$AG$6)+IF(IF(N711&gt;$AH$6,($AH$6-$AF$6)/1000*$AI$6,(N711-$AF$6)/1000*$AI$6)&lt;0,0,IF(N711&gt;$AH$6,($AH$6-$AF$6)/1000*$AI$6,(N711-$AF$6)/1000*$AI$6))+IF(N711&gt;$AH$6,(N711-$AH$6)/1000*$AK$6,0),$AE$6)</f>
        <v>52.897500000000001</v>
      </c>
      <c r="AB711" s="66">
        <f t="shared" ref="AB711:AB774" si="157">IFERROR($AE$6+IF(O711&gt;$AF$6, $AF$6/1000*$AG$6,O711/1000*$AG$6)+IF(IF(O711&gt;$AH$6,($AH$6-$AF$6)/1000*$AI$6,(O711-$AF$6)/1000*$AI$6)&lt;0,0,IF(O711&gt;$AH$6,($AH$6-$AF$6)/1000*$AI$6,(O711-$AF$6)/1000*$AI$6))+IF(O711&gt;$AH$6,(O711-$AH$6)/1000*$AK$6,0),$AE$6)</f>
        <v>45</v>
      </c>
      <c r="AC711" s="28">
        <f t="shared" si="146"/>
        <v>1123.539592483274</v>
      </c>
      <c r="AF711" s="28">
        <f>Q711-'2020 Metered Customers'!Q711</f>
        <v>7</v>
      </c>
      <c r="AG711" s="28">
        <f>R711-'2020 Metered Customers'!R711</f>
        <v>7</v>
      </c>
      <c r="AH711" s="28">
        <f>S711-'2020 Metered Customers'!S711</f>
        <v>7</v>
      </c>
      <c r="AI711" s="28">
        <f>T711-'2020 Metered Customers'!T711</f>
        <v>7</v>
      </c>
      <c r="AJ711" s="28">
        <f>U711-'2020 Metered Customers'!U711</f>
        <v>33.174000000000007</v>
      </c>
      <c r="AK711" s="28">
        <f>V711-'2020 Metered Customers'!V711</f>
        <v>92.221251097734111</v>
      </c>
      <c r="AL711" s="28">
        <f>W711-'2020 Metered Customers'!W711</f>
        <v>61.337488279391209</v>
      </c>
      <c r="AM711" s="28">
        <f>X711-'2020 Metered Customers'!X711</f>
        <v>70.996369254658248</v>
      </c>
      <c r="AN711" s="28">
        <f>Y711-'2020 Metered Customers'!Y711</f>
        <v>64.741847967395174</v>
      </c>
      <c r="AO711" s="28">
        <f>Z711-'2020 Metered Customers'!Z711</f>
        <v>33.640335884095194</v>
      </c>
      <c r="AP711" s="28">
        <f>AA711-'2020 Metered Customers'!AA711</f>
        <v>11.036500000000004</v>
      </c>
      <c r="AQ711" s="28">
        <f>AB711-'2020 Metered Customers'!AB711</f>
        <v>7</v>
      </c>
    </row>
    <row r="712" spans="1:43" ht="15.4" x14ac:dyDescent="0.45">
      <c r="A712" s="4">
        <v>1</v>
      </c>
      <c r="B712" s="85">
        <v>83786594</v>
      </c>
      <c r="C712" s="91">
        <v>0</v>
      </c>
      <c r="D712" s="5" t="s">
        <v>32</v>
      </c>
      <c r="E712" s="5" t="s">
        <v>32</v>
      </c>
      <c r="F712" s="5" t="s">
        <v>32</v>
      </c>
      <c r="G712" s="5" t="s">
        <v>32</v>
      </c>
      <c r="H712" s="5">
        <v>24370</v>
      </c>
      <c r="I712" s="5">
        <v>10190</v>
      </c>
      <c r="J712" s="5">
        <v>12620</v>
      </c>
      <c r="K712" s="5">
        <v>13610</v>
      </c>
      <c r="L712" s="52">
        <v>16340</v>
      </c>
      <c r="M712" s="5">
        <v>16490</v>
      </c>
      <c r="N712" s="5">
        <v>6964</v>
      </c>
      <c r="O712" s="7" t="s">
        <v>32</v>
      </c>
      <c r="Q712" s="65">
        <f t="shared" si="147"/>
        <v>45</v>
      </c>
      <c r="R712" s="36">
        <f t="shared" si="148"/>
        <v>45</v>
      </c>
      <c r="S712" s="36">
        <f t="shared" si="149"/>
        <v>45</v>
      </c>
      <c r="T712" s="36">
        <f t="shared" si="150"/>
        <v>45</v>
      </c>
      <c r="U712" s="36">
        <f t="shared" ref="U712:U775" si="158">IFERROR($AE$6+IF(H712&gt;$AF$6*5, $AF$6*5/1000*$AG$6,H712/1000*$AG$6)+IF(IF(H712&gt;$AH$6*5,(($AH$6*5)-($AF$6*5))/1000*$AI$6,(H712-$AF$6*5)/1000*$AI$6)&lt;0,0,IF(H712&gt;$AH$6*5,(($AH$6*5)-($AF$6*5))/1000*$AI$6,(H712-$AF$6*5)/1000*$AI$6))+IF(H712&gt;$AH$6*5,(H712-$AH$6*5)/1000*$AK$6,0),$AE$6)</f>
        <v>154.66500000000002</v>
      </c>
      <c r="V712" s="36">
        <f t="shared" si="151"/>
        <v>110.36191486132617</v>
      </c>
      <c r="W712" s="36">
        <f t="shared" si="152"/>
        <v>130.4302102588257</v>
      </c>
      <c r="X712" s="36">
        <f t="shared" si="153"/>
        <v>138.60618245780699</v>
      </c>
      <c r="Y712" s="36">
        <f t="shared" si="154"/>
        <v>161.15204518833116</v>
      </c>
      <c r="Z712" s="36">
        <f t="shared" si="155"/>
        <v>162.39082885484348</v>
      </c>
      <c r="AA712" s="36">
        <f t="shared" si="156"/>
        <v>83.719807473534601</v>
      </c>
      <c r="AB712" s="66">
        <f t="shared" si="157"/>
        <v>45</v>
      </c>
      <c r="AC712" s="28">
        <f t="shared" ref="AC712:AC775" si="159">SUM(Q712:AB712)</f>
        <v>1166.3259890946681</v>
      </c>
      <c r="AF712" s="28">
        <f>Q712-'2020 Metered Customers'!Q712</f>
        <v>7</v>
      </c>
      <c r="AG712" s="28">
        <f>R712-'2020 Metered Customers'!R712</f>
        <v>7</v>
      </c>
      <c r="AH712" s="28">
        <f>S712-'2020 Metered Customers'!S712</f>
        <v>7</v>
      </c>
      <c r="AI712" s="28">
        <f>T712-'2020 Metered Customers'!T712</f>
        <v>7</v>
      </c>
      <c r="AJ712" s="28">
        <f>U712-'2020 Metered Customers'!U712</f>
        <v>63.051000000000016</v>
      </c>
      <c r="AK712" s="28">
        <f>V712-'2020 Metered Customers'!V712</f>
        <v>45.344914861326174</v>
      </c>
      <c r="AL712" s="28">
        <f>W712-'2020 Metered Customers'!W712</f>
        <v>54.964210258825688</v>
      </c>
      <c r="AM712" s="28">
        <f>X712-'2020 Metered Customers'!X712</f>
        <v>58.883182457806996</v>
      </c>
      <c r="AN712" s="28">
        <f>Y712-'2020 Metered Customers'!Y712</f>
        <v>69.690045188331169</v>
      </c>
      <c r="AO712" s="28">
        <f>Z712-'2020 Metered Customers'!Z712</f>
        <v>70.283828854843478</v>
      </c>
      <c r="AP712" s="28">
        <f>AA712-'2020 Metered Customers'!AA712</f>
        <v>30.399007473534596</v>
      </c>
      <c r="AQ712" s="28">
        <f>AB712-'2020 Metered Customers'!AB712</f>
        <v>7</v>
      </c>
    </row>
    <row r="713" spans="1:43" ht="15.4" x14ac:dyDescent="0.45">
      <c r="A713" s="4">
        <v>1</v>
      </c>
      <c r="B713" s="85">
        <v>83786595</v>
      </c>
      <c r="C713" s="91">
        <v>0</v>
      </c>
      <c r="D713" s="5" t="s">
        <v>32</v>
      </c>
      <c r="E713" s="5" t="s">
        <v>32</v>
      </c>
      <c r="F713" s="5" t="s">
        <v>32</v>
      </c>
      <c r="G713" s="5" t="s">
        <v>32</v>
      </c>
      <c r="H713" s="5">
        <v>16400</v>
      </c>
      <c r="I713" s="5">
        <v>10890</v>
      </c>
      <c r="J713" s="5">
        <v>7060</v>
      </c>
      <c r="K713" s="5">
        <v>9740</v>
      </c>
      <c r="L713" s="52">
        <v>10750</v>
      </c>
      <c r="M713" s="5">
        <v>5857</v>
      </c>
      <c r="N713" s="5">
        <v>3349</v>
      </c>
      <c r="O713" s="7" t="s">
        <v>32</v>
      </c>
      <c r="Q713" s="65">
        <f t="shared" si="147"/>
        <v>45</v>
      </c>
      <c r="R713" s="36">
        <f t="shared" si="148"/>
        <v>45</v>
      </c>
      <c r="S713" s="36">
        <f t="shared" si="149"/>
        <v>45</v>
      </c>
      <c r="T713" s="36">
        <f t="shared" si="150"/>
        <v>45</v>
      </c>
      <c r="U713" s="36">
        <f t="shared" si="158"/>
        <v>118.8</v>
      </c>
      <c r="V713" s="36">
        <f t="shared" si="151"/>
        <v>116.14290530505031</v>
      </c>
      <c r="W713" s="36">
        <f t="shared" si="152"/>
        <v>84.51262902010248</v>
      </c>
      <c r="X713" s="36">
        <f t="shared" si="153"/>
        <v>106.64556386178921</v>
      </c>
      <c r="Y713" s="36">
        <f t="shared" si="154"/>
        <v>114.98670721630548</v>
      </c>
      <c r="Z713" s="36">
        <f t="shared" si="155"/>
        <v>74.577584014673704</v>
      </c>
      <c r="AA713" s="36">
        <f t="shared" si="156"/>
        <v>60.070500000000003</v>
      </c>
      <c r="AB713" s="66">
        <f t="shared" si="157"/>
        <v>45</v>
      </c>
      <c r="AC713" s="28">
        <f t="shared" si="159"/>
        <v>900.73588941792127</v>
      </c>
      <c r="AF713" s="28">
        <f>Q713-'2020 Metered Customers'!Q713</f>
        <v>7</v>
      </c>
      <c r="AG713" s="28">
        <f>R713-'2020 Metered Customers'!R713</f>
        <v>7</v>
      </c>
      <c r="AH713" s="28">
        <f>S713-'2020 Metered Customers'!S713</f>
        <v>7</v>
      </c>
      <c r="AI713" s="28">
        <f>T713-'2020 Metered Customers'!T713</f>
        <v>7</v>
      </c>
      <c r="AJ713" s="28">
        <f>U713-'2020 Metered Customers'!U713</f>
        <v>44.72</v>
      </c>
      <c r="AK713" s="28">
        <f>V713-'2020 Metered Customers'!V713</f>
        <v>48.115905305050305</v>
      </c>
      <c r="AL713" s="28">
        <f>W713-'2020 Metered Customers'!W713</f>
        <v>30.980629020102484</v>
      </c>
      <c r="AM713" s="28">
        <f>X713-'2020 Metered Customers'!X713</f>
        <v>43.563563861789213</v>
      </c>
      <c r="AN713" s="28">
        <f>Y713-'2020 Metered Customers'!Y713</f>
        <v>47.561707216305479</v>
      </c>
      <c r="AO713" s="28">
        <f>Z713-'2020 Metered Customers'!Z713</f>
        <v>23.6921840146737</v>
      </c>
      <c r="AP713" s="28">
        <f>AA713-'2020 Metered Customers'!AA713</f>
        <v>14.7027</v>
      </c>
      <c r="AQ713" s="28">
        <f>AB713-'2020 Metered Customers'!AB713</f>
        <v>7</v>
      </c>
    </row>
    <row r="714" spans="1:43" ht="15.4" x14ac:dyDescent="0.45">
      <c r="A714" s="4">
        <v>1</v>
      </c>
      <c r="B714" s="85">
        <v>83786596</v>
      </c>
      <c r="C714" s="91">
        <v>0</v>
      </c>
      <c r="D714" s="5" t="s">
        <v>32</v>
      </c>
      <c r="E714" s="5" t="s">
        <v>32</v>
      </c>
      <c r="F714" s="5" t="s">
        <v>32</v>
      </c>
      <c r="G714" s="5" t="s">
        <v>32</v>
      </c>
      <c r="H714" s="5">
        <v>4420</v>
      </c>
      <c r="I714" s="5">
        <v>4500</v>
      </c>
      <c r="J714" s="5">
        <v>4600</v>
      </c>
      <c r="K714" s="5">
        <v>6900</v>
      </c>
      <c r="L714" s="52">
        <v>6260</v>
      </c>
      <c r="M714" s="5">
        <v>5281</v>
      </c>
      <c r="N714" s="5">
        <v>97</v>
      </c>
      <c r="O714" s="7" t="s">
        <v>32</v>
      </c>
      <c r="Q714" s="65">
        <f t="shared" si="147"/>
        <v>45</v>
      </c>
      <c r="R714" s="36">
        <f t="shared" si="148"/>
        <v>45</v>
      </c>
      <c r="S714" s="36">
        <f t="shared" si="149"/>
        <v>45</v>
      </c>
      <c r="T714" s="36">
        <f t="shared" si="150"/>
        <v>45</v>
      </c>
      <c r="U714" s="36">
        <f t="shared" si="158"/>
        <v>64.89</v>
      </c>
      <c r="V714" s="36">
        <f t="shared" si="151"/>
        <v>65.25</v>
      </c>
      <c r="W714" s="36">
        <f t="shared" si="152"/>
        <v>65.7</v>
      </c>
      <c r="X714" s="36">
        <f t="shared" si="153"/>
        <v>83.191259775822687</v>
      </c>
      <c r="Y714" s="36">
        <f t="shared" si="154"/>
        <v>77.905782798703456</v>
      </c>
      <c r="Z714" s="36">
        <f t="shared" si="155"/>
        <v>69.820654735266402</v>
      </c>
      <c r="AA714" s="36">
        <f t="shared" si="156"/>
        <v>45.436500000000002</v>
      </c>
      <c r="AB714" s="66">
        <f t="shared" si="157"/>
        <v>45</v>
      </c>
      <c r="AC714" s="28">
        <f t="shared" si="159"/>
        <v>697.19419730979257</v>
      </c>
      <c r="AF714" s="28">
        <f>Q714-'2020 Metered Customers'!Q714</f>
        <v>7</v>
      </c>
      <c r="AG714" s="28">
        <f>R714-'2020 Metered Customers'!R714</f>
        <v>7</v>
      </c>
      <c r="AH714" s="28">
        <f>S714-'2020 Metered Customers'!S714</f>
        <v>7</v>
      </c>
      <c r="AI714" s="28">
        <f>T714-'2020 Metered Customers'!T714</f>
        <v>7</v>
      </c>
      <c r="AJ714" s="28">
        <f>U714-'2020 Metered Customers'!U714</f>
        <v>17.165999999999997</v>
      </c>
      <c r="AK714" s="28">
        <f>V714-'2020 Metered Customers'!V714</f>
        <v>17.350000000000001</v>
      </c>
      <c r="AL714" s="28">
        <f>W714-'2020 Metered Customers'!W714</f>
        <v>17.580000000000005</v>
      </c>
      <c r="AM714" s="28">
        <f>X714-'2020 Metered Customers'!X714</f>
        <v>30.011259775822687</v>
      </c>
      <c r="AN714" s="28">
        <f>Y714-'2020 Metered Customers'!Y714</f>
        <v>26.133782798703457</v>
      </c>
      <c r="AO714" s="28">
        <f>Z714-'2020 Metered Customers'!Z714</f>
        <v>20.2024547352664</v>
      </c>
      <c r="AP714" s="28">
        <f>AA714-'2020 Metered Customers'!AA714</f>
        <v>7.2231000000000023</v>
      </c>
      <c r="AQ714" s="28">
        <f>AB714-'2020 Metered Customers'!AB714</f>
        <v>7</v>
      </c>
    </row>
    <row r="715" spans="1:43" ht="15.4" x14ac:dyDescent="0.45">
      <c r="A715" s="4">
        <v>1</v>
      </c>
      <c r="B715" s="85">
        <v>83786598</v>
      </c>
      <c r="C715" s="91">
        <v>0</v>
      </c>
      <c r="D715" s="5" t="s">
        <v>32</v>
      </c>
      <c r="E715" s="5" t="s">
        <v>32</v>
      </c>
      <c r="F715" s="5" t="s">
        <v>32</v>
      </c>
      <c r="G715" s="5" t="s">
        <v>32</v>
      </c>
      <c r="H715" s="5">
        <v>20130</v>
      </c>
      <c r="I715" s="5">
        <v>2310</v>
      </c>
      <c r="J715" s="5">
        <v>2570</v>
      </c>
      <c r="K715" s="5">
        <v>35910</v>
      </c>
      <c r="L715" s="52">
        <v>41100</v>
      </c>
      <c r="M715" s="5">
        <v>34140</v>
      </c>
      <c r="N715" s="5">
        <v>1922</v>
      </c>
      <c r="O715" s="7" t="s">
        <v>32</v>
      </c>
      <c r="Q715" s="65">
        <f t="shared" si="147"/>
        <v>45</v>
      </c>
      <c r="R715" s="36">
        <f t="shared" si="148"/>
        <v>45</v>
      </c>
      <c r="S715" s="36">
        <f t="shared" si="149"/>
        <v>45</v>
      </c>
      <c r="T715" s="36">
        <f t="shared" si="150"/>
        <v>45</v>
      </c>
      <c r="U715" s="36">
        <f t="shared" si="158"/>
        <v>135.58499999999998</v>
      </c>
      <c r="V715" s="36">
        <f t="shared" si="151"/>
        <v>55.394999999999996</v>
      </c>
      <c r="W715" s="36">
        <f t="shared" si="152"/>
        <v>56.564999999999998</v>
      </c>
      <c r="X715" s="36">
        <f t="shared" si="153"/>
        <v>353.96125109773413</v>
      </c>
      <c r="Y715" s="36">
        <f t="shared" si="154"/>
        <v>405.86125109773411</v>
      </c>
      <c r="Z715" s="36">
        <f t="shared" si="155"/>
        <v>336.26125109773409</v>
      </c>
      <c r="AA715" s="36">
        <f t="shared" si="156"/>
        <v>53.649000000000001</v>
      </c>
      <c r="AB715" s="66">
        <f t="shared" si="157"/>
        <v>45</v>
      </c>
      <c r="AC715" s="28">
        <f t="shared" si="159"/>
        <v>1622.2777532932023</v>
      </c>
      <c r="AF715" s="28">
        <f>Q715-'2020 Metered Customers'!Q715</f>
        <v>7</v>
      </c>
      <c r="AG715" s="28">
        <f>R715-'2020 Metered Customers'!R715</f>
        <v>7</v>
      </c>
      <c r="AH715" s="28">
        <f>S715-'2020 Metered Customers'!S715</f>
        <v>7</v>
      </c>
      <c r="AI715" s="28">
        <f>T715-'2020 Metered Customers'!T715</f>
        <v>7</v>
      </c>
      <c r="AJ715" s="28">
        <f>U715-'2020 Metered Customers'!U715</f>
        <v>53.298999999999978</v>
      </c>
      <c r="AK715" s="28">
        <f>V715-'2020 Metered Customers'!V715</f>
        <v>12.312999999999995</v>
      </c>
      <c r="AL715" s="28">
        <f>W715-'2020 Metered Customers'!W715</f>
        <v>12.911000000000001</v>
      </c>
      <c r="AM715" s="28">
        <f>X715-'2020 Metered Customers'!X715</f>
        <v>153.58995109773414</v>
      </c>
      <c r="AN715" s="28">
        <f>Y715-'2020 Metered Customers'!Y715</f>
        <v>166.92825109773412</v>
      </c>
      <c r="AO715" s="28">
        <f>Z715-'2020 Metered Customers'!Z715</f>
        <v>149.04105109773411</v>
      </c>
      <c r="AP715" s="28">
        <f>AA715-'2020 Metered Customers'!AA715</f>
        <v>11.4206</v>
      </c>
      <c r="AQ715" s="28">
        <f>AB715-'2020 Metered Customers'!AB715</f>
        <v>7</v>
      </c>
    </row>
    <row r="716" spans="1:43" ht="15.4" x14ac:dyDescent="0.45">
      <c r="A716" s="4">
        <v>1</v>
      </c>
      <c r="B716" s="85">
        <v>83786599</v>
      </c>
      <c r="C716" s="91">
        <v>0</v>
      </c>
      <c r="D716" s="5" t="s">
        <v>32</v>
      </c>
      <c r="E716" s="5" t="s">
        <v>32</v>
      </c>
      <c r="F716" s="5" t="s">
        <v>32</v>
      </c>
      <c r="G716" s="5" t="s">
        <v>32</v>
      </c>
      <c r="H716" s="5">
        <v>27320</v>
      </c>
      <c r="I716" s="5">
        <v>19690</v>
      </c>
      <c r="J716" s="5">
        <v>44560</v>
      </c>
      <c r="K716" s="5">
        <v>26430</v>
      </c>
      <c r="L716" s="52">
        <v>7760</v>
      </c>
      <c r="M716" s="5">
        <v>3179</v>
      </c>
      <c r="N716" s="5">
        <v>4482</v>
      </c>
      <c r="O716" s="7" t="s">
        <v>32</v>
      </c>
      <c r="Q716" s="65">
        <f t="shared" si="147"/>
        <v>45</v>
      </c>
      <c r="R716" s="36">
        <f t="shared" si="148"/>
        <v>45</v>
      </c>
      <c r="S716" s="36">
        <f t="shared" si="149"/>
        <v>45</v>
      </c>
      <c r="T716" s="36">
        <f t="shared" si="150"/>
        <v>45</v>
      </c>
      <c r="U716" s="36">
        <f t="shared" si="158"/>
        <v>176.65985404205716</v>
      </c>
      <c r="V716" s="36">
        <f t="shared" si="151"/>
        <v>191.76125109773412</v>
      </c>
      <c r="W716" s="36">
        <f t="shared" si="152"/>
        <v>440.46125109773408</v>
      </c>
      <c r="X716" s="36">
        <f t="shared" si="153"/>
        <v>259.16125109773412</v>
      </c>
      <c r="Y716" s="36">
        <f t="shared" si="154"/>
        <v>90.29361946382663</v>
      </c>
      <c r="Z716" s="36">
        <f t="shared" si="155"/>
        <v>59.305499999999995</v>
      </c>
      <c r="AA716" s="36">
        <f t="shared" si="156"/>
        <v>65.168999999999997</v>
      </c>
      <c r="AB716" s="66">
        <f t="shared" si="157"/>
        <v>45</v>
      </c>
      <c r="AC716" s="28">
        <f t="shared" si="159"/>
        <v>1507.811726799086</v>
      </c>
      <c r="AF716" s="28">
        <f>Q716-'2020 Metered Customers'!Q716</f>
        <v>7</v>
      </c>
      <c r="AG716" s="28">
        <f>R716-'2020 Metered Customers'!R716</f>
        <v>7</v>
      </c>
      <c r="AH716" s="28">
        <f>S716-'2020 Metered Customers'!S716</f>
        <v>7</v>
      </c>
      <c r="AI716" s="28">
        <f>T716-'2020 Metered Customers'!T716</f>
        <v>7</v>
      </c>
      <c r="AJ716" s="28">
        <f>U716-'2020 Metered Customers'!U716</f>
        <v>78.555854042057149</v>
      </c>
      <c r="AK716" s="28">
        <f>V716-'2020 Metered Customers'!V716</f>
        <v>85.894251097734127</v>
      </c>
      <c r="AL716" s="28">
        <f>W716-'2020 Metered Customers'!W716</f>
        <v>175.82045109773406</v>
      </c>
      <c r="AM716" s="28">
        <f>X716-'2020 Metered Customers'!X716</f>
        <v>124.31225109773413</v>
      </c>
      <c r="AN716" s="28">
        <f>Y716-'2020 Metered Customers'!Y716</f>
        <v>35.221619463826627</v>
      </c>
      <c r="AO716" s="28">
        <f>Z716-'2020 Metered Customers'!Z716</f>
        <v>14.311699999999995</v>
      </c>
      <c r="AP716" s="28">
        <f>AA716-'2020 Metered Customers'!AA716</f>
        <v>17.308599999999998</v>
      </c>
      <c r="AQ716" s="28">
        <f>AB716-'2020 Metered Customers'!AB716</f>
        <v>7</v>
      </c>
    </row>
    <row r="717" spans="1:43" ht="15.4" x14ac:dyDescent="0.45">
      <c r="A717" s="4">
        <v>1</v>
      </c>
      <c r="B717" s="85">
        <v>83786600</v>
      </c>
      <c r="C717" s="91">
        <v>0</v>
      </c>
      <c r="D717" s="5" t="s">
        <v>32</v>
      </c>
      <c r="E717" s="5" t="s">
        <v>32</v>
      </c>
      <c r="F717" s="5" t="s">
        <v>32</v>
      </c>
      <c r="G717" s="5" t="s">
        <v>32</v>
      </c>
      <c r="H717" s="5">
        <v>12660</v>
      </c>
      <c r="I717" s="5">
        <v>26720</v>
      </c>
      <c r="J717" s="5">
        <v>17980</v>
      </c>
      <c r="K717" s="5">
        <v>24170</v>
      </c>
      <c r="L717" s="52">
        <v>28350</v>
      </c>
      <c r="M717" s="5">
        <v>23860</v>
      </c>
      <c r="N717" s="5">
        <v>2914</v>
      </c>
      <c r="O717" s="7" t="s">
        <v>32</v>
      </c>
      <c r="Q717" s="65">
        <f t="shared" si="147"/>
        <v>45</v>
      </c>
      <c r="R717" s="36">
        <f t="shared" si="148"/>
        <v>45</v>
      </c>
      <c r="S717" s="36">
        <f t="shared" si="149"/>
        <v>45</v>
      </c>
      <c r="T717" s="36">
        <f t="shared" si="150"/>
        <v>45</v>
      </c>
      <c r="U717" s="36">
        <f t="shared" si="158"/>
        <v>101.97</v>
      </c>
      <c r="V717" s="36">
        <f t="shared" si="151"/>
        <v>262.0612510977341</v>
      </c>
      <c r="W717" s="36">
        <f t="shared" si="152"/>
        <v>174.69607994219916</v>
      </c>
      <c r="X717" s="36">
        <f t="shared" si="153"/>
        <v>236.5612510977341</v>
      </c>
      <c r="Y717" s="36">
        <f t="shared" si="154"/>
        <v>278.36125109773411</v>
      </c>
      <c r="Z717" s="36">
        <f t="shared" si="155"/>
        <v>233.46125109773411</v>
      </c>
      <c r="AA717" s="36">
        <f t="shared" si="156"/>
        <v>58.113</v>
      </c>
      <c r="AB717" s="66">
        <f t="shared" si="157"/>
        <v>45</v>
      </c>
      <c r="AC717" s="28">
        <f t="shared" si="159"/>
        <v>1570.2240843331356</v>
      </c>
      <c r="AF717" s="28">
        <f>Q717-'2020 Metered Customers'!Q717</f>
        <v>7</v>
      </c>
      <c r="AG717" s="28">
        <f>R717-'2020 Metered Customers'!R717</f>
        <v>7</v>
      </c>
      <c r="AH717" s="28">
        <f>S717-'2020 Metered Customers'!S717</f>
        <v>7</v>
      </c>
      <c r="AI717" s="28">
        <f>T717-'2020 Metered Customers'!T717</f>
        <v>7</v>
      </c>
      <c r="AJ717" s="28">
        <f>U717-'2020 Metered Customers'!U717</f>
        <v>36.117999999999995</v>
      </c>
      <c r="AK717" s="28">
        <f>V717-'2020 Metered Customers'!V717</f>
        <v>125.9652510977341</v>
      </c>
      <c r="AL717" s="28">
        <f>W717-'2020 Metered Customers'!W717</f>
        <v>76.182079942199152</v>
      </c>
      <c r="AM717" s="28">
        <f>X717-'2020 Metered Customers'!X717</f>
        <v>111.4302510977341</v>
      </c>
      <c r="AN717" s="28">
        <f>Y717-'2020 Metered Customers'!Y717</f>
        <v>134.16075109773411</v>
      </c>
      <c r="AO717" s="28">
        <f>Z717-'2020 Metered Customers'!Z717</f>
        <v>109.6632510977341</v>
      </c>
      <c r="AP717" s="28">
        <f>AA717-'2020 Metered Customers'!AA717</f>
        <v>13.702199999999998</v>
      </c>
      <c r="AQ717" s="28">
        <f>AB717-'2020 Metered Customers'!AB717</f>
        <v>7</v>
      </c>
    </row>
    <row r="718" spans="1:43" ht="15.4" x14ac:dyDescent="0.45">
      <c r="A718" s="4">
        <v>1</v>
      </c>
      <c r="B718" s="85">
        <v>83786601</v>
      </c>
      <c r="C718" s="91">
        <v>0</v>
      </c>
      <c r="D718" s="5" t="s">
        <v>32</v>
      </c>
      <c r="E718" s="5" t="s">
        <v>32</v>
      </c>
      <c r="F718" s="5" t="s">
        <v>32</v>
      </c>
      <c r="G718" s="5" t="s">
        <v>32</v>
      </c>
      <c r="H718" s="5">
        <v>14640</v>
      </c>
      <c r="I718" s="5">
        <v>6740</v>
      </c>
      <c r="J718" s="5">
        <v>3000</v>
      </c>
      <c r="K718" s="5">
        <v>2610</v>
      </c>
      <c r="L718" s="52">
        <v>1070</v>
      </c>
      <c r="M718" s="5">
        <v>15143</v>
      </c>
      <c r="N718" s="5">
        <v>7274</v>
      </c>
      <c r="O718" s="7" t="s">
        <v>32</v>
      </c>
      <c r="Q718" s="65">
        <f t="shared" si="147"/>
        <v>45</v>
      </c>
      <c r="R718" s="36">
        <f t="shared" si="148"/>
        <v>45</v>
      </c>
      <c r="S718" s="36">
        <f t="shared" si="149"/>
        <v>45</v>
      </c>
      <c r="T718" s="36">
        <f t="shared" si="150"/>
        <v>45</v>
      </c>
      <c r="U718" s="36">
        <f t="shared" si="158"/>
        <v>110.88</v>
      </c>
      <c r="V718" s="36">
        <f t="shared" si="151"/>
        <v>81.869890531542879</v>
      </c>
      <c r="W718" s="36">
        <f t="shared" si="152"/>
        <v>58.5</v>
      </c>
      <c r="X718" s="36">
        <f t="shared" si="153"/>
        <v>56.744999999999997</v>
      </c>
      <c r="Y718" s="36">
        <f t="shared" si="154"/>
        <v>49.814999999999998</v>
      </c>
      <c r="Z718" s="36">
        <f t="shared" si="155"/>
        <v>151.26655152956289</v>
      </c>
      <c r="AA718" s="36">
        <f t="shared" si="156"/>
        <v>86.279960384326728</v>
      </c>
      <c r="AB718" s="66">
        <f t="shared" si="157"/>
        <v>45</v>
      </c>
      <c r="AC718" s="28">
        <f t="shared" si="159"/>
        <v>820.35640244543242</v>
      </c>
      <c r="AF718" s="28">
        <f>Q718-'2020 Metered Customers'!Q718</f>
        <v>7</v>
      </c>
      <c r="AG718" s="28">
        <f>R718-'2020 Metered Customers'!R718</f>
        <v>7</v>
      </c>
      <c r="AH718" s="28">
        <f>S718-'2020 Metered Customers'!S718</f>
        <v>7</v>
      </c>
      <c r="AI718" s="28">
        <f>T718-'2020 Metered Customers'!T718</f>
        <v>7</v>
      </c>
      <c r="AJ718" s="28">
        <f>U718-'2020 Metered Customers'!U718</f>
        <v>40.671999999999997</v>
      </c>
      <c r="AK718" s="28">
        <f>V718-'2020 Metered Customers'!V718</f>
        <v>29.041890531542876</v>
      </c>
      <c r="AL718" s="28">
        <f>W718-'2020 Metered Customers'!W718</f>
        <v>13.899999999999999</v>
      </c>
      <c r="AM718" s="28">
        <f>X718-'2020 Metered Customers'!X718</f>
        <v>13.003</v>
      </c>
      <c r="AN718" s="28">
        <f>Y718-'2020 Metered Customers'!Y718</f>
        <v>9.4609999999999985</v>
      </c>
      <c r="AO718" s="28">
        <f>Z718-'2020 Metered Customers'!Z718</f>
        <v>64.951651529562895</v>
      </c>
      <c r="AP718" s="28">
        <f>AA718-'2020 Metered Customers'!AA718</f>
        <v>32.277160384326727</v>
      </c>
      <c r="AQ718" s="28">
        <f>AB718-'2020 Metered Customers'!AB718</f>
        <v>7</v>
      </c>
    </row>
    <row r="719" spans="1:43" ht="15.4" x14ac:dyDescent="0.45">
      <c r="A719" s="4">
        <v>1</v>
      </c>
      <c r="B719" s="85">
        <v>83786602</v>
      </c>
      <c r="C719" s="91">
        <v>0</v>
      </c>
      <c r="D719" s="5" t="s">
        <v>32</v>
      </c>
      <c r="E719" s="5" t="s">
        <v>32</v>
      </c>
      <c r="F719" s="5" t="s">
        <v>32</v>
      </c>
      <c r="G719" s="5" t="s">
        <v>32</v>
      </c>
      <c r="H719" s="5">
        <v>8800</v>
      </c>
      <c r="I719" s="5">
        <v>7160</v>
      </c>
      <c r="J719" s="5">
        <v>5740</v>
      </c>
      <c r="K719" s="5">
        <v>3920</v>
      </c>
      <c r="L719" s="52">
        <v>4230</v>
      </c>
      <c r="M719" s="5">
        <v>2770</v>
      </c>
      <c r="N719" s="5">
        <v>1607</v>
      </c>
      <c r="O719" s="7" t="s">
        <v>32</v>
      </c>
      <c r="Q719" s="65">
        <f t="shared" si="147"/>
        <v>45</v>
      </c>
      <c r="R719" s="36">
        <f t="shared" si="148"/>
        <v>45</v>
      </c>
      <c r="S719" s="36">
        <f t="shared" si="149"/>
        <v>45</v>
      </c>
      <c r="T719" s="36">
        <f t="shared" si="150"/>
        <v>45</v>
      </c>
      <c r="U719" s="36">
        <f t="shared" si="158"/>
        <v>84.6</v>
      </c>
      <c r="V719" s="36">
        <f t="shared" si="151"/>
        <v>85.338484797777369</v>
      </c>
      <c r="W719" s="36">
        <f t="shared" si="152"/>
        <v>73.611332754794091</v>
      </c>
      <c r="X719" s="36">
        <f t="shared" si="153"/>
        <v>62.64</v>
      </c>
      <c r="Y719" s="36">
        <f t="shared" si="154"/>
        <v>64.034999999999997</v>
      </c>
      <c r="Z719" s="36">
        <f t="shared" si="155"/>
        <v>57.465000000000003</v>
      </c>
      <c r="AA719" s="36">
        <f t="shared" si="156"/>
        <v>52.231499999999997</v>
      </c>
      <c r="AB719" s="66">
        <f t="shared" si="157"/>
        <v>45</v>
      </c>
      <c r="AC719" s="28">
        <f t="shared" si="159"/>
        <v>704.92131755257151</v>
      </c>
      <c r="AF719" s="28">
        <f>Q719-'2020 Metered Customers'!Q719</f>
        <v>7</v>
      </c>
      <c r="AG719" s="28">
        <f>R719-'2020 Metered Customers'!R719</f>
        <v>7</v>
      </c>
      <c r="AH719" s="28">
        <f>S719-'2020 Metered Customers'!S719</f>
        <v>7</v>
      </c>
      <c r="AI719" s="28">
        <f>T719-'2020 Metered Customers'!T719</f>
        <v>7</v>
      </c>
      <c r="AJ719" s="28">
        <f>U719-'2020 Metered Customers'!U719</f>
        <v>27.239999999999995</v>
      </c>
      <c r="AK719" s="28">
        <f>V719-'2020 Metered Customers'!V719</f>
        <v>31.586484797777366</v>
      </c>
      <c r="AL719" s="28">
        <f>W719-'2020 Metered Customers'!W719</f>
        <v>22.983332754794091</v>
      </c>
      <c r="AM719" s="28">
        <f>X719-'2020 Metered Customers'!X719</f>
        <v>16.015999999999998</v>
      </c>
      <c r="AN719" s="28">
        <f>Y719-'2020 Metered Customers'!Y719</f>
        <v>16.728999999999999</v>
      </c>
      <c r="AO719" s="28">
        <f>Z719-'2020 Metered Customers'!Z719</f>
        <v>13.371000000000002</v>
      </c>
      <c r="AP719" s="28">
        <f>AA719-'2020 Metered Customers'!AA719</f>
        <v>10.696099999999994</v>
      </c>
      <c r="AQ719" s="28">
        <f>AB719-'2020 Metered Customers'!AB719</f>
        <v>7</v>
      </c>
    </row>
    <row r="720" spans="1:43" ht="15.4" x14ac:dyDescent="0.45">
      <c r="A720" s="4">
        <v>1</v>
      </c>
      <c r="B720" s="85">
        <v>83786603</v>
      </c>
      <c r="C720" s="91">
        <v>0</v>
      </c>
      <c r="D720" s="5" t="s">
        <v>32</v>
      </c>
      <c r="E720" s="5" t="s">
        <v>32</v>
      </c>
      <c r="F720" s="5" t="s">
        <v>32</v>
      </c>
      <c r="G720" s="5" t="s">
        <v>32</v>
      </c>
      <c r="H720" s="5">
        <v>57280</v>
      </c>
      <c r="I720" s="5">
        <v>14940</v>
      </c>
      <c r="J720" s="5">
        <v>12250</v>
      </c>
      <c r="K720" s="5">
        <v>11800</v>
      </c>
      <c r="L720" s="52">
        <v>13452</v>
      </c>
      <c r="M720" s="5">
        <v>11108</v>
      </c>
      <c r="N720" s="5">
        <v>4989</v>
      </c>
      <c r="O720" s="7" t="s">
        <v>32</v>
      </c>
      <c r="Q720" s="65">
        <f t="shared" si="147"/>
        <v>45</v>
      </c>
      <c r="R720" s="36">
        <f t="shared" si="148"/>
        <v>45</v>
      </c>
      <c r="S720" s="36">
        <f t="shared" si="149"/>
        <v>45</v>
      </c>
      <c r="T720" s="36">
        <f t="shared" si="150"/>
        <v>45</v>
      </c>
      <c r="U720" s="36">
        <f t="shared" si="158"/>
        <v>424.08624503345061</v>
      </c>
      <c r="V720" s="36">
        <f t="shared" si="151"/>
        <v>149.59006430088286</v>
      </c>
      <c r="W720" s="36">
        <f t="shared" si="152"/>
        <v>127.37454388142865</v>
      </c>
      <c r="X720" s="36">
        <f t="shared" si="153"/>
        <v>123.65819288189169</v>
      </c>
      <c r="Y720" s="36">
        <f t="shared" si="154"/>
        <v>137.30133032908068</v>
      </c>
      <c r="Z720" s="36">
        <f t="shared" si="155"/>
        <v>117.94327090038153</v>
      </c>
      <c r="AA720" s="36">
        <f t="shared" si="156"/>
        <v>67.450500000000005</v>
      </c>
      <c r="AB720" s="66">
        <f t="shared" si="157"/>
        <v>45</v>
      </c>
      <c r="AC720" s="28">
        <f t="shared" si="159"/>
        <v>1372.4041473271159</v>
      </c>
      <c r="AF720" s="28">
        <f>Q720-'2020 Metered Customers'!Q720</f>
        <v>7</v>
      </c>
      <c r="AG720" s="28">
        <f>R720-'2020 Metered Customers'!R720</f>
        <v>7</v>
      </c>
      <c r="AH720" s="28">
        <f>S720-'2020 Metered Customers'!S720</f>
        <v>7</v>
      </c>
      <c r="AI720" s="28">
        <f>T720-'2020 Metered Customers'!T720</f>
        <v>7</v>
      </c>
      <c r="AJ720" s="28">
        <f>U720-'2020 Metered Customers'!U720</f>
        <v>223.78224503345061</v>
      </c>
      <c r="AK720" s="28">
        <f>V720-'2020 Metered Customers'!V720</f>
        <v>64.148064300882851</v>
      </c>
      <c r="AL720" s="28">
        <f>W720-'2020 Metered Customers'!W720</f>
        <v>53.49954388142865</v>
      </c>
      <c r="AM720" s="28">
        <f>X720-'2020 Metered Customers'!X720</f>
        <v>51.718192881891696</v>
      </c>
      <c r="AN720" s="28">
        <f>Y720-'2020 Metered Customers'!Y720</f>
        <v>58.257730329080687</v>
      </c>
      <c r="AO720" s="28">
        <f>Z720-'2020 Metered Customers'!Z720</f>
        <v>48.978870900381537</v>
      </c>
      <c r="AP720" s="28">
        <f>AA720-'2020 Metered Customers'!AA720</f>
        <v>18.474700000000006</v>
      </c>
      <c r="AQ720" s="28">
        <f>AB720-'2020 Metered Customers'!AB720</f>
        <v>7</v>
      </c>
    </row>
    <row r="721" spans="1:43" ht="15.4" x14ac:dyDescent="0.45">
      <c r="A721" s="4">
        <v>1</v>
      </c>
      <c r="B721" s="85">
        <v>83786604</v>
      </c>
      <c r="C721" s="91">
        <v>0</v>
      </c>
      <c r="D721" s="5" t="s">
        <v>32</v>
      </c>
      <c r="E721" s="5" t="s">
        <v>32</v>
      </c>
      <c r="F721" s="5" t="s">
        <v>32</v>
      </c>
      <c r="G721" s="5" t="s">
        <v>32</v>
      </c>
      <c r="H721" s="5">
        <v>3880</v>
      </c>
      <c r="I721" s="5">
        <v>1060</v>
      </c>
      <c r="J721" s="5">
        <v>1110</v>
      </c>
      <c r="K721" s="5">
        <v>3920</v>
      </c>
      <c r="L721" s="52">
        <v>4870</v>
      </c>
      <c r="M721" s="5">
        <v>2750</v>
      </c>
      <c r="N721" s="5">
        <v>2018</v>
      </c>
      <c r="O721" s="7" t="s">
        <v>32</v>
      </c>
      <c r="Q721" s="65">
        <f t="shared" si="147"/>
        <v>45</v>
      </c>
      <c r="R721" s="36">
        <f t="shared" si="148"/>
        <v>45</v>
      </c>
      <c r="S721" s="36">
        <f t="shared" si="149"/>
        <v>45</v>
      </c>
      <c r="T721" s="36">
        <f t="shared" si="150"/>
        <v>45</v>
      </c>
      <c r="U721" s="36">
        <f t="shared" si="158"/>
        <v>62.46</v>
      </c>
      <c r="V721" s="36">
        <f t="shared" si="151"/>
        <v>49.77</v>
      </c>
      <c r="W721" s="36">
        <f t="shared" si="152"/>
        <v>49.994999999999997</v>
      </c>
      <c r="X721" s="36">
        <f t="shared" si="153"/>
        <v>62.64</v>
      </c>
      <c r="Y721" s="36">
        <f t="shared" si="154"/>
        <v>66.914999999999992</v>
      </c>
      <c r="Z721" s="36">
        <f t="shared" si="155"/>
        <v>57.375</v>
      </c>
      <c r="AA721" s="36">
        <f t="shared" si="156"/>
        <v>54.081000000000003</v>
      </c>
      <c r="AB721" s="66">
        <f t="shared" si="157"/>
        <v>45</v>
      </c>
      <c r="AC721" s="28">
        <f t="shared" si="159"/>
        <v>628.23599999999999</v>
      </c>
      <c r="AF721" s="28">
        <f>Q721-'2020 Metered Customers'!Q721</f>
        <v>7</v>
      </c>
      <c r="AG721" s="28">
        <f>R721-'2020 Metered Customers'!R721</f>
        <v>7</v>
      </c>
      <c r="AH721" s="28">
        <f>S721-'2020 Metered Customers'!S721</f>
        <v>7</v>
      </c>
      <c r="AI721" s="28">
        <f>T721-'2020 Metered Customers'!T721</f>
        <v>7</v>
      </c>
      <c r="AJ721" s="28">
        <f>U721-'2020 Metered Customers'!U721</f>
        <v>15.923999999999999</v>
      </c>
      <c r="AK721" s="28">
        <f>V721-'2020 Metered Customers'!V721</f>
        <v>9.4380000000000024</v>
      </c>
      <c r="AL721" s="28">
        <f>W721-'2020 Metered Customers'!W721</f>
        <v>9.5529999999999973</v>
      </c>
      <c r="AM721" s="28">
        <f>X721-'2020 Metered Customers'!X721</f>
        <v>16.015999999999998</v>
      </c>
      <c r="AN721" s="28">
        <f>Y721-'2020 Metered Customers'!Y721</f>
        <v>18.200999999999993</v>
      </c>
      <c r="AO721" s="28">
        <f>Z721-'2020 Metered Customers'!Z721</f>
        <v>13.325000000000003</v>
      </c>
      <c r="AP721" s="28">
        <f>AA721-'2020 Metered Customers'!AA721</f>
        <v>11.641400000000004</v>
      </c>
      <c r="AQ721" s="28">
        <f>AB721-'2020 Metered Customers'!AB721</f>
        <v>7</v>
      </c>
    </row>
    <row r="722" spans="1:43" ht="15.4" x14ac:dyDescent="0.45">
      <c r="A722" s="4">
        <v>1</v>
      </c>
      <c r="B722" s="85">
        <v>83786605</v>
      </c>
      <c r="C722" s="91">
        <v>0</v>
      </c>
      <c r="D722" s="5" t="s">
        <v>32</v>
      </c>
      <c r="E722" s="5" t="s">
        <v>32</v>
      </c>
      <c r="F722" s="5" t="s">
        <v>32</v>
      </c>
      <c r="G722" s="5" t="s">
        <v>32</v>
      </c>
      <c r="H722" s="5">
        <v>25000</v>
      </c>
      <c r="I722" s="5">
        <v>14830</v>
      </c>
      <c r="J722" s="5">
        <v>27960</v>
      </c>
      <c r="K722" s="5">
        <v>45610</v>
      </c>
      <c r="L722" s="52">
        <v>36790</v>
      </c>
      <c r="M722" s="5">
        <v>29730</v>
      </c>
      <c r="N722" s="5">
        <v>13207</v>
      </c>
      <c r="O722" s="7" t="s">
        <v>32</v>
      </c>
      <c r="Q722" s="65">
        <f t="shared" si="147"/>
        <v>45</v>
      </c>
      <c r="R722" s="36">
        <f t="shared" si="148"/>
        <v>45</v>
      </c>
      <c r="S722" s="36">
        <f t="shared" si="149"/>
        <v>45</v>
      </c>
      <c r="T722" s="36">
        <f t="shared" si="150"/>
        <v>45</v>
      </c>
      <c r="U722" s="36">
        <f t="shared" si="158"/>
        <v>157.5</v>
      </c>
      <c r="V722" s="36">
        <f t="shared" si="151"/>
        <v>148.68162294544049</v>
      </c>
      <c r="W722" s="36">
        <f t="shared" si="152"/>
        <v>274.46125109773413</v>
      </c>
      <c r="X722" s="36">
        <f t="shared" si="153"/>
        <v>450.96125109773413</v>
      </c>
      <c r="Y722" s="36">
        <f t="shared" si="154"/>
        <v>362.76125109773409</v>
      </c>
      <c r="Z722" s="36">
        <f t="shared" si="155"/>
        <v>292.16125109773412</v>
      </c>
      <c r="AA722" s="36">
        <f t="shared" si="156"/>
        <v>135.27798367377721</v>
      </c>
      <c r="AB722" s="66">
        <f t="shared" si="157"/>
        <v>45</v>
      </c>
      <c r="AC722" s="28">
        <f t="shared" si="159"/>
        <v>2046.8046110101543</v>
      </c>
      <c r="AF722" s="28">
        <f>Q722-'2020 Metered Customers'!Q722</f>
        <v>7</v>
      </c>
      <c r="AG722" s="28">
        <f>R722-'2020 Metered Customers'!R722</f>
        <v>7</v>
      </c>
      <c r="AH722" s="28">
        <f>S722-'2020 Metered Customers'!S722</f>
        <v>7</v>
      </c>
      <c r="AI722" s="28">
        <f>T722-'2020 Metered Customers'!T722</f>
        <v>7</v>
      </c>
      <c r="AJ722" s="28">
        <f>U722-'2020 Metered Customers'!U722</f>
        <v>64.5</v>
      </c>
      <c r="AK722" s="28">
        <f>V722-'2020 Metered Customers'!V722</f>
        <v>63.712622945440501</v>
      </c>
      <c r="AL722" s="28">
        <f>W722-'2020 Metered Customers'!W722</f>
        <v>133.03325109773414</v>
      </c>
      <c r="AM722" s="28">
        <f>X722-'2020 Metered Customers'!X722</f>
        <v>178.51895109773415</v>
      </c>
      <c r="AN722" s="28">
        <f>Y722-'2020 Metered Customers'!Y722</f>
        <v>155.8515510977341</v>
      </c>
      <c r="AO722" s="28">
        <f>Z722-'2020 Metered Customers'!Z722</f>
        <v>137.70735109773412</v>
      </c>
      <c r="AP722" s="28">
        <f>AA722-'2020 Metered Customers'!AA722</f>
        <v>57.287883673777216</v>
      </c>
      <c r="AQ722" s="28">
        <f>AB722-'2020 Metered Customers'!AB722</f>
        <v>7</v>
      </c>
    </row>
    <row r="723" spans="1:43" ht="15.4" x14ac:dyDescent="0.45">
      <c r="A723" s="4">
        <v>1</v>
      </c>
      <c r="B723" s="85">
        <v>83786606</v>
      </c>
      <c r="C723" s="91">
        <v>0</v>
      </c>
      <c r="D723" s="5" t="s">
        <v>32</v>
      </c>
      <c r="E723" s="5" t="s">
        <v>32</v>
      </c>
      <c r="F723" s="5" t="s">
        <v>32</v>
      </c>
      <c r="G723" s="5" t="s">
        <v>32</v>
      </c>
      <c r="H723" s="5">
        <v>23350</v>
      </c>
      <c r="I723" s="5">
        <v>9300</v>
      </c>
      <c r="J723" s="5">
        <v>9550</v>
      </c>
      <c r="K723" s="5">
        <v>7060</v>
      </c>
      <c r="L723" s="52">
        <v>6170</v>
      </c>
      <c r="M723" s="5">
        <v>6870</v>
      </c>
      <c r="N723" s="5">
        <v>8973</v>
      </c>
      <c r="O723" s="7" t="s">
        <v>32</v>
      </c>
      <c r="Q723" s="65">
        <f t="shared" si="147"/>
        <v>45</v>
      </c>
      <c r="R723" s="36">
        <f t="shared" si="148"/>
        <v>45</v>
      </c>
      <c r="S723" s="36">
        <f t="shared" si="149"/>
        <v>45</v>
      </c>
      <c r="T723" s="36">
        <f t="shared" si="150"/>
        <v>45</v>
      </c>
      <c r="U723" s="36">
        <f t="shared" si="158"/>
        <v>150.07499999999999</v>
      </c>
      <c r="V723" s="36">
        <f t="shared" si="151"/>
        <v>103.01179844001975</v>
      </c>
      <c r="W723" s="36">
        <f t="shared" si="152"/>
        <v>105.07643788420694</v>
      </c>
      <c r="X723" s="36">
        <f t="shared" si="153"/>
        <v>84.51262902010248</v>
      </c>
      <c r="Y723" s="36">
        <f t="shared" si="154"/>
        <v>77.16251259879607</v>
      </c>
      <c r="Z723" s="36">
        <f t="shared" si="155"/>
        <v>82.94350304252022</v>
      </c>
      <c r="AA723" s="36">
        <f t="shared" si="156"/>
        <v>100.3112500470229</v>
      </c>
      <c r="AB723" s="66">
        <f t="shared" si="157"/>
        <v>45</v>
      </c>
      <c r="AC723" s="28">
        <f t="shared" si="159"/>
        <v>928.09313103266834</v>
      </c>
      <c r="AF723" s="28">
        <f>Q723-'2020 Metered Customers'!Q723</f>
        <v>7</v>
      </c>
      <c r="AG723" s="28">
        <f>R723-'2020 Metered Customers'!R723</f>
        <v>7</v>
      </c>
      <c r="AH723" s="28">
        <f>S723-'2020 Metered Customers'!S723</f>
        <v>7</v>
      </c>
      <c r="AI723" s="28">
        <f>T723-'2020 Metered Customers'!T723</f>
        <v>7</v>
      </c>
      <c r="AJ723" s="28">
        <f>U723-'2020 Metered Customers'!U723</f>
        <v>60.704999999999984</v>
      </c>
      <c r="AK723" s="28">
        <f>V723-'2020 Metered Customers'!V723</f>
        <v>41.821798440019748</v>
      </c>
      <c r="AL723" s="28">
        <f>W723-'2020 Metered Customers'!W723</f>
        <v>42.811437884206939</v>
      </c>
      <c r="AM723" s="28">
        <f>X723-'2020 Metered Customers'!X723</f>
        <v>30.980629020102484</v>
      </c>
      <c r="AN723" s="28">
        <f>Y723-'2020 Metered Customers'!Y723</f>
        <v>25.588512598796072</v>
      </c>
      <c r="AO723" s="28">
        <f>Z723-'2020 Metered Customers'!Z723</f>
        <v>29.829503042520216</v>
      </c>
      <c r="AP723" s="28">
        <f>AA723-'2020 Metered Customers'!AA723</f>
        <v>40.527350047022892</v>
      </c>
      <c r="AQ723" s="28">
        <f>AB723-'2020 Metered Customers'!AB723</f>
        <v>7</v>
      </c>
    </row>
    <row r="724" spans="1:43" ht="15.4" x14ac:dyDescent="0.45">
      <c r="A724" s="4">
        <v>1</v>
      </c>
      <c r="B724" s="85">
        <v>83786607</v>
      </c>
      <c r="C724" s="91">
        <v>0</v>
      </c>
      <c r="D724" s="5" t="s">
        <v>32</v>
      </c>
      <c r="E724" s="5" t="s">
        <v>32</v>
      </c>
      <c r="F724" s="5" t="s">
        <v>32</v>
      </c>
      <c r="G724" s="5" t="s">
        <v>32</v>
      </c>
      <c r="H724" s="5">
        <v>6740</v>
      </c>
      <c r="I724" s="5">
        <v>14370</v>
      </c>
      <c r="J724" s="5">
        <v>20010</v>
      </c>
      <c r="K724" s="5">
        <v>18790</v>
      </c>
      <c r="L724" s="52">
        <v>19240</v>
      </c>
      <c r="M724" s="5">
        <v>17651</v>
      </c>
      <c r="N724" s="5">
        <v>10241</v>
      </c>
      <c r="O724" s="7" t="s">
        <v>32</v>
      </c>
      <c r="Q724" s="65">
        <f t="shared" si="147"/>
        <v>45</v>
      </c>
      <c r="R724" s="36">
        <f t="shared" si="148"/>
        <v>45</v>
      </c>
      <c r="S724" s="36">
        <f t="shared" si="149"/>
        <v>45</v>
      </c>
      <c r="T724" s="36">
        <f t="shared" si="150"/>
        <v>45</v>
      </c>
      <c r="U724" s="36">
        <f t="shared" si="158"/>
        <v>75.33</v>
      </c>
      <c r="V724" s="36">
        <f t="shared" si="151"/>
        <v>144.88268636813604</v>
      </c>
      <c r="W724" s="36">
        <f t="shared" si="152"/>
        <v>194.96125109773411</v>
      </c>
      <c r="X724" s="36">
        <f t="shared" si="153"/>
        <v>182.76125109773412</v>
      </c>
      <c r="Y724" s="36">
        <f t="shared" si="154"/>
        <v>187.26125109773412</v>
      </c>
      <c r="Z724" s="36">
        <f t="shared" si="155"/>
        <v>171.97901443364879</v>
      </c>
      <c r="AA724" s="36">
        <f t="shared" si="156"/>
        <v>110.78310130794034</v>
      </c>
      <c r="AB724" s="66">
        <f t="shared" si="157"/>
        <v>45</v>
      </c>
      <c r="AC724" s="28">
        <f t="shared" si="159"/>
        <v>1292.9585554029275</v>
      </c>
      <c r="AF724" s="28">
        <f>Q724-'2020 Metered Customers'!Q724</f>
        <v>7</v>
      </c>
      <c r="AG724" s="28">
        <f>R724-'2020 Metered Customers'!R724</f>
        <v>7</v>
      </c>
      <c r="AH724" s="28">
        <f>S724-'2020 Metered Customers'!S724</f>
        <v>7</v>
      </c>
      <c r="AI724" s="28">
        <f>T724-'2020 Metered Customers'!T724</f>
        <v>7</v>
      </c>
      <c r="AJ724" s="28">
        <f>U724-'2020 Metered Customers'!U724</f>
        <v>22.501999999999995</v>
      </c>
      <c r="AK724" s="28">
        <f>V724-'2020 Metered Customers'!V724</f>
        <v>61.891686368136035</v>
      </c>
      <c r="AL724" s="28">
        <f>W724-'2020 Metered Customers'!W724</f>
        <v>87.718251097734111</v>
      </c>
      <c r="AM724" s="28">
        <f>X724-'2020 Metered Customers'!X724</f>
        <v>80.764251097734132</v>
      </c>
      <c r="AN724" s="28">
        <f>Y724-'2020 Metered Customers'!Y724</f>
        <v>83.329251097734115</v>
      </c>
      <c r="AO724" s="28">
        <f>Z724-'2020 Metered Customers'!Z724</f>
        <v>74.879714433648786</v>
      </c>
      <c r="AP724" s="28">
        <f>AA724-'2020 Metered Customers'!AA724</f>
        <v>45.546801307940342</v>
      </c>
      <c r="AQ724" s="28">
        <f>AB724-'2020 Metered Customers'!AB724</f>
        <v>7</v>
      </c>
    </row>
    <row r="725" spans="1:43" ht="15.4" x14ac:dyDescent="0.45">
      <c r="A725" s="4">
        <v>1</v>
      </c>
      <c r="B725" s="85">
        <v>83786608</v>
      </c>
      <c r="C725" s="91">
        <v>0</v>
      </c>
      <c r="D725" s="5" t="s">
        <v>32</v>
      </c>
      <c r="E725" s="5" t="s">
        <v>32</v>
      </c>
      <c r="F725" s="5" t="s">
        <v>32</v>
      </c>
      <c r="G725" s="5" t="s">
        <v>32</v>
      </c>
      <c r="H725" s="5">
        <v>5680</v>
      </c>
      <c r="I725" s="5">
        <v>870</v>
      </c>
      <c r="J725" s="5">
        <v>2030</v>
      </c>
      <c r="K725" s="5">
        <v>3240</v>
      </c>
      <c r="L725" s="52">
        <v>5290</v>
      </c>
      <c r="M725" s="5">
        <v>1740</v>
      </c>
      <c r="N725" s="5">
        <v>1530</v>
      </c>
      <c r="O725" s="7" t="s">
        <v>32</v>
      </c>
      <c r="Q725" s="65">
        <f t="shared" si="147"/>
        <v>45</v>
      </c>
      <c r="R725" s="36">
        <f t="shared" si="148"/>
        <v>45</v>
      </c>
      <c r="S725" s="36">
        <f t="shared" si="149"/>
        <v>45</v>
      </c>
      <c r="T725" s="36">
        <f t="shared" si="150"/>
        <v>45</v>
      </c>
      <c r="U725" s="36">
        <f t="shared" si="158"/>
        <v>70.56</v>
      </c>
      <c r="V725" s="36">
        <f t="shared" si="151"/>
        <v>48.914999999999999</v>
      </c>
      <c r="W725" s="36">
        <f t="shared" si="152"/>
        <v>54.134999999999998</v>
      </c>
      <c r="X725" s="36">
        <f t="shared" si="153"/>
        <v>59.58</v>
      </c>
      <c r="Y725" s="36">
        <f t="shared" si="154"/>
        <v>69.894981755257149</v>
      </c>
      <c r="Z725" s="36">
        <f t="shared" si="155"/>
        <v>52.83</v>
      </c>
      <c r="AA725" s="36">
        <f t="shared" si="156"/>
        <v>51.884999999999998</v>
      </c>
      <c r="AB725" s="66">
        <f t="shared" si="157"/>
        <v>45</v>
      </c>
      <c r="AC725" s="28">
        <f t="shared" si="159"/>
        <v>632.79998175525714</v>
      </c>
      <c r="AF725" s="28">
        <f>Q725-'2020 Metered Customers'!Q725</f>
        <v>7</v>
      </c>
      <c r="AG725" s="28">
        <f>R725-'2020 Metered Customers'!R725</f>
        <v>7</v>
      </c>
      <c r="AH725" s="28">
        <f>S725-'2020 Metered Customers'!S725</f>
        <v>7</v>
      </c>
      <c r="AI725" s="28">
        <f>T725-'2020 Metered Customers'!T725</f>
        <v>7</v>
      </c>
      <c r="AJ725" s="28">
        <f>U725-'2020 Metered Customers'!U725</f>
        <v>20.064</v>
      </c>
      <c r="AK725" s="28">
        <f>V725-'2020 Metered Customers'!V725</f>
        <v>9.0009999999999977</v>
      </c>
      <c r="AL725" s="28">
        <f>W725-'2020 Metered Customers'!W725</f>
        <v>11.668999999999997</v>
      </c>
      <c r="AM725" s="28">
        <f>X725-'2020 Metered Customers'!X725</f>
        <v>14.451999999999998</v>
      </c>
      <c r="AN725" s="28">
        <f>Y725-'2020 Metered Customers'!Y725</f>
        <v>20.256981755257144</v>
      </c>
      <c r="AO725" s="28">
        <f>Z725-'2020 Metered Customers'!Z725</f>
        <v>11.001999999999995</v>
      </c>
      <c r="AP725" s="28">
        <f>AA725-'2020 Metered Customers'!AA725</f>
        <v>10.518999999999998</v>
      </c>
      <c r="AQ725" s="28">
        <f>AB725-'2020 Metered Customers'!AB725</f>
        <v>7</v>
      </c>
    </row>
    <row r="726" spans="1:43" ht="15.4" x14ac:dyDescent="0.45">
      <c r="A726" s="4">
        <v>1</v>
      </c>
      <c r="B726" s="85">
        <v>83786609</v>
      </c>
      <c r="C726" s="91">
        <v>0</v>
      </c>
      <c r="D726" s="5" t="s">
        <v>32</v>
      </c>
      <c r="E726" s="5" t="s">
        <v>32</v>
      </c>
      <c r="F726" s="5" t="s">
        <v>32</v>
      </c>
      <c r="G726" s="5" t="s">
        <v>32</v>
      </c>
      <c r="H726" s="5">
        <v>614</v>
      </c>
      <c r="I726" s="5">
        <v>775</v>
      </c>
      <c r="J726" s="5">
        <v>761</v>
      </c>
      <c r="K726" s="5">
        <v>633</v>
      </c>
      <c r="L726" s="52">
        <v>196</v>
      </c>
      <c r="M726" s="5">
        <v>1660</v>
      </c>
      <c r="N726" s="5">
        <v>12192</v>
      </c>
      <c r="O726" s="7" t="s">
        <v>32</v>
      </c>
      <c r="Q726" s="65">
        <f t="shared" si="147"/>
        <v>45</v>
      </c>
      <c r="R726" s="36">
        <f t="shared" si="148"/>
        <v>45</v>
      </c>
      <c r="S726" s="36">
        <f t="shared" si="149"/>
        <v>45</v>
      </c>
      <c r="T726" s="36">
        <f t="shared" si="150"/>
        <v>45</v>
      </c>
      <c r="U726" s="36">
        <f t="shared" si="158"/>
        <v>47.762999999999998</v>
      </c>
      <c r="V726" s="36">
        <f t="shared" si="151"/>
        <v>48.487499999999997</v>
      </c>
      <c r="W726" s="36">
        <f t="shared" si="152"/>
        <v>48.424500000000002</v>
      </c>
      <c r="X726" s="36">
        <f t="shared" si="153"/>
        <v>47.848500000000001</v>
      </c>
      <c r="Y726" s="36">
        <f t="shared" si="154"/>
        <v>45.881999999999998</v>
      </c>
      <c r="Z726" s="36">
        <f t="shared" si="155"/>
        <v>52.47</v>
      </c>
      <c r="AA726" s="36">
        <f t="shared" si="156"/>
        <v>126.89554753037723</v>
      </c>
      <c r="AB726" s="66">
        <f t="shared" si="157"/>
        <v>45</v>
      </c>
      <c r="AC726" s="28">
        <f t="shared" si="159"/>
        <v>642.77104753037725</v>
      </c>
      <c r="AF726" s="28">
        <f>Q726-'2020 Metered Customers'!Q726</f>
        <v>7</v>
      </c>
      <c r="AG726" s="28">
        <f>R726-'2020 Metered Customers'!R726</f>
        <v>7</v>
      </c>
      <c r="AH726" s="28">
        <f>S726-'2020 Metered Customers'!S726</f>
        <v>7</v>
      </c>
      <c r="AI726" s="28">
        <f>T726-'2020 Metered Customers'!T726</f>
        <v>7</v>
      </c>
      <c r="AJ726" s="28">
        <f>U726-'2020 Metered Customers'!U726</f>
        <v>8.4121999999999986</v>
      </c>
      <c r="AK726" s="28">
        <f>V726-'2020 Metered Customers'!V726</f>
        <v>8.7824999999999989</v>
      </c>
      <c r="AL726" s="28">
        <f>W726-'2020 Metered Customers'!W726</f>
        <v>8.7503000000000029</v>
      </c>
      <c r="AM726" s="28">
        <f>X726-'2020 Metered Customers'!X726</f>
        <v>8.4558999999999997</v>
      </c>
      <c r="AN726" s="28">
        <f>Y726-'2020 Metered Customers'!Y726</f>
        <v>7.450800000000001</v>
      </c>
      <c r="AO726" s="28">
        <f>Z726-'2020 Metered Customers'!Z726</f>
        <v>10.817999999999998</v>
      </c>
      <c r="AP726" s="28">
        <f>AA726-'2020 Metered Customers'!AA726</f>
        <v>53.269947530377223</v>
      </c>
      <c r="AQ726" s="28">
        <f>AB726-'2020 Metered Customers'!AB726</f>
        <v>7</v>
      </c>
    </row>
    <row r="727" spans="1:43" ht="15.4" x14ac:dyDescent="0.45">
      <c r="A727" s="4">
        <v>1</v>
      </c>
      <c r="B727" s="85">
        <v>83786610</v>
      </c>
      <c r="C727" s="91">
        <v>0</v>
      </c>
      <c r="D727" s="5" t="s">
        <v>32</v>
      </c>
      <c r="E727" s="5" t="s">
        <v>32</v>
      </c>
      <c r="F727" s="5" t="s">
        <v>32</v>
      </c>
      <c r="G727" s="5" t="s">
        <v>32</v>
      </c>
      <c r="H727" s="5">
        <v>7080</v>
      </c>
      <c r="I727" s="5">
        <v>16360</v>
      </c>
      <c r="J727" s="5">
        <v>14600</v>
      </c>
      <c r="K727" s="5">
        <v>14040</v>
      </c>
      <c r="L727" s="52">
        <v>14532</v>
      </c>
      <c r="M727" s="5">
        <v>14720</v>
      </c>
      <c r="N727" s="5">
        <v>5204</v>
      </c>
      <c r="O727" s="7" t="s">
        <v>32</v>
      </c>
      <c r="Q727" s="65">
        <f t="shared" si="147"/>
        <v>45</v>
      </c>
      <c r="R727" s="36">
        <f t="shared" si="148"/>
        <v>45</v>
      </c>
      <c r="S727" s="36">
        <f t="shared" si="149"/>
        <v>45</v>
      </c>
      <c r="T727" s="36">
        <f t="shared" si="150"/>
        <v>45</v>
      </c>
      <c r="U727" s="36">
        <f t="shared" si="158"/>
        <v>76.86</v>
      </c>
      <c r="V727" s="36">
        <f t="shared" si="151"/>
        <v>161.31721634386611</v>
      </c>
      <c r="W727" s="36">
        <f t="shared" si="152"/>
        <v>146.78215465678829</v>
      </c>
      <c r="X727" s="36">
        <f t="shared" si="153"/>
        <v>142.15736230180897</v>
      </c>
      <c r="Y727" s="36">
        <f t="shared" si="154"/>
        <v>146.22057272796934</v>
      </c>
      <c r="Z727" s="36">
        <f t="shared" si="155"/>
        <v>147.77318158999813</v>
      </c>
      <c r="AA727" s="36">
        <f t="shared" si="156"/>
        <v>69.184745786456745</v>
      </c>
      <c r="AB727" s="66">
        <f t="shared" si="157"/>
        <v>45</v>
      </c>
      <c r="AC727" s="28">
        <f t="shared" si="159"/>
        <v>1115.2952334068875</v>
      </c>
      <c r="AF727" s="28">
        <f>Q727-'2020 Metered Customers'!Q727</f>
        <v>7</v>
      </c>
      <c r="AG727" s="28">
        <f>R727-'2020 Metered Customers'!R727</f>
        <v>7</v>
      </c>
      <c r="AH727" s="28">
        <f>S727-'2020 Metered Customers'!S727</f>
        <v>7</v>
      </c>
      <c r="AI727" s="28">
        <f>T727-'2020 Metered Customers'!T727</f>
        <v>7</v>
      </c>
      <c r="AJ727" s="28">
        <f>U727-'2020 Metered Customers'!U727</f>
        <v>23.283999999999999</v>
      </c>
      <c r="AK727" s="28">
        <f>V727-'2020 Metered Customers'!V727</f>
        <v>69.769216343866105</v>
      </c>
      <c r="AL727" s="28">
        <f>W727-'2020 Metered Customers'!W727</f>
        <v>62.802154656788289</v>
      </c>
      <c r="AM727" s="28">
        <f>X727-'2020 Metered Customers'!X727</f>
        <v>60.585362301808971</v>
      </c>
      <c r="AN727" s="28">
        <f>Y727-'2020 Metered Customers'!Y727</f>
        <v>62.532972727969337</v>
      </c>
      <c r="AO727" s="28">
        <f>Z727-'2020 Metered Customers'!Z727</f>
        <v>63.277181589998136</v>
      </c>
      <c r="AP727" s="28">
        <f>AA727-'2020 Metered Customers'!AA727</f>
        <v>19.735945786456746</v>
      </c>
      <c r="AQ727" s="28">
        <f>AB727-'2020 Metered Customers'!AB727</f>
        <v>7</v>
      </c>
    </row>
    <row r="728" spans="1:43" ht="15.4" x14ac:dyDescent="0.45">
      <c r="A728" s="4">
        <v>1</v>
      </c>
      <c r="B728" s="85">
        <v>83786611</v>
      </c>
      <c r="C728" s="91">
        <v>0</v>
      </c>
      <c r="D728" s="5" t="s">
        <v>32</v>
      </c>
      <c r="E728" s="5" t="s">
        <v>32</v>
      </c>
      <c r="F728" s="5" t="s">
        <v>32</v>
      </c>
      <c r="G728" s="5" t="s">
        <v>32</v>
      </c>
      <c r="H728" s="5">
        <v>3560</v>
      </c>
      <c r="I728" s="5">
        <v>46180</v>
      </c>
      <c r="J728" s="5">
        <v>37930</v>
      </c>
      <c r="K728" s="5">
        <v>36360</v>
      </c>
      <c r="L728" s="52">
        <v>39080</v>
      </c>
      <c r="M728" s="5">
        <v>38680</v>
      </c>
      <c r="N728" s="5">
        <v>33532</v>
      </c>
      <c r="O728" s="7" t="s">
        <v>32</v>
      </c>
      <c r="Q728" s="65">
        <f t="shared" si="147"/>
        <v>45</v>
      </c>
      <c r="R728" s="36">
        <f t="shared" si="148"/>
        <v>45</v>
      </c>
      <c r="S728" s="36">
        <f t="shared" si="149"/>
        <v>45</v>
      </c>
      <c r="T728" s="36">
        <f t="shared" si="150"/>
        <v>45</v>
      </c>
      <c r="U728" s="36">
        <f t="shared" si="158"/>
        <v>61.019999999999996</v>
      </c>
      <c r="V728" s="36">
        <f t="shared" si="151"/>
        <v>456.66125109773412</v>
      </c>
      <c r="W728" s="36">
        <f t="shared" si="152"/>
        <v>374.16125109773412</v>
      </c>
      <c r="X728" s="36">
        <f t="shared" si="153"/>
        <v>358.46125109773413</v>
      </c>
      <c r="Y728" s="36">
        <f t="shared" si="154"/>
        <v>385.66125109773407</v>
      </c>
      <c r="Z728" s="36">
        <f t="shared" si="155"/>
        <v>381.66125109773412</v>
      </c>
      <c r="AA728" s="36">
        <f t="shared" si="156"/>
        <v>330.1812510977341</v>
      </c>
      <c r="AB728" s="66">
        <f t="shared" si="157"/>
        <v>45</v>
      </c>
      <c r="AC728" s="28">
        <f t="shared" si="159"/>
        <v>2572.8075065864045</v>
      </c>
      <c r="AF728" s="28">
        <f>Q728-'2020 Metered Customers'!Q728</f>
        <v>7</v>
      </c>
      <c r="AG728" s="28">
        <f>R728-'2020 Metered Customers'!R728</f>
        <v>7</v>
      </c>
      <c r="AH728" s="28">
        <f>S728-'2020 Metered Customers'!S728</f>
        <v>7</v>
      </c>
      <c r="AI728" s="28">
        <f>T728-'2020 Metered Customers'!T728</f>
        <v>7</v>
      </c>
      <c r="AJ728" s="28">
        <f>U728-'2020 Metered Customers'!U728</f>
        <v>15.187999999999995</v>
      </c>
      <c r="AK728" s="28">
        <f>V728-'2020 Metered Customers'!V728</f>
        <v>179.98385109773415</v>
      </c>
      <c r="AL728" s="28">
        <f>W728-'2020 Metered Customers'!W728</f>
        <v>158.78135109773413</v>
      </c>
      <c r="AM728" s="28">
        <f>X728-'2020 Metered Customers'!X728</f>
        <v>154.74645109773414</v>
      </c>
      <c r="AN728" s="28">
        <f>Y728-'2020 Metered Customers'!Y728</f>
        <v>161.73685109773407</v>
      </c>
      <c r="AO728" s="28">
        <f>Z728-'2020 Metered Customers'!Z728</f>
        <v>160.70885109773414</v>
      </c>
      <c r="AP728" s="28">
        <f>AA728-'2020 Metered Customers'!AA728</f>
        <v>147.47849109773412</v>
      </c>
      <c r="AQ728" s="28">
        <f>AB728-'2020 Metered Customers'!AB728</f>
        <v>7</v>
      </c>
    </row>
    <row r="729" spans="1:43" ht="15.4" x14ac:dyDescent="0.45">
      <c r="A729" s="4">
        <v>1</v>
      </c>
      <c r="B729" s="85">
        <v>83786612</v>
      </c>
      <c r="C729" s="91">
        <v>0</v>
      </c>
      <c r="D729" s="5" t="s">
        <v>32</v>
      </c>
      <c r="E729" s="5" t="s">
        <v>32</v>
      </c>
      <c r="F729" s="5" t="s">
        <v>32</v>
      </c>
      <c r="G729" s="5" t="s">
        <v>32</v>
      </c>
      <c r="H729" s="5">
        <v>13770</v>
      </c>
      <c r="I729" s="5">
        <v>8130</v>
      </c>
      <c r="J729" s="5">
        <v>8340</v>
      </c>
      <c r="K729" s="5">
        <v>14370</v>
      </c>
      <c r="L729" s="52">
        <v>6350</v>
      </c>
      <c r="M729" s="5">
        <v>4410</v>
      </c>
      <c r="N729" s="5">
        <v>4665</v>
      </c>
      <c r="O729" s="7" t="s">
        <v>32</v>
      </c>
      <c r="Q729" s="65">
        <f t="shared" si="147"/>
        <v>45</v>
      </c>
      <c r="R729" s="36">
        <f t="shared" si="148"/>
        <v>45</v>
      </c>
      <c r="S729" s="36">
        <f t="shared" si="149"/>
        <v>45</v>
      </c>
      <c r="T729" s="36">
        <f t="shared" si="150"/>
        <v>45</v>
      </c>
      <c r="U729" s="36">
        <f t="shared" si="158"/>
        <v>106.965</v>
      </c>
      <c r="V729" s="36">
        <f t="shared" si="151"/>
        <v>93.349285841223676</v>
      </c>
      <c r="W729" s="36">
        <f t="shared" si="152"/>
        <v>95.083582974340914</v>
      </c>
      <c r="X729" s="36">
        <f t="shared" si="153"/>
        <v>144.88268636813604</v>
      </c>
      <c r="Y729" s="36">
        <f t="shared" si="154"/>
        <v>78.649052998610856</v>
      </c>
      <c r="Z729" s="36">
        <f t="shared" si="155"/>
        <v>64.844999999999999</v>
      </c>
      <c r="AA729" s="36">
        <f t="shared" si="156"/>
        <v>65.992500000000007</v>
      </c>
      <c r="AB729" s="66">
        <f t="shared" si="157"/>
        <v>45</v>
      </c>
      <c r="AC729" s="28">
        <f t="shared" si="159"/>
        <v>874.76710818231163</v>
      </c>
      <c r="AF729" s="28">
        <f>Q729-'2020 Metered Customers'!Q729</f>
        <v>7</v>
      </c>
      <c r="AG729" s="28">
        <f>R729-'2020 Metered Customers'!R729</f>
        <v>7</v>
      </c>
      <c r="AH729" s="28">
        <f>S729-'2020 Metered Customers'!S729</f>
        <v>7</v>
      </c>
      <c r="AI729" s="28">
        <f>T729-'2020 Metered Customers'!T729</f>
        <v>7</v>
      </c>
      <c r="AJ729" s="28">
        <f>U729-'2020 Metered Customers'!U729</f>
        <v>38.671000000000006</v>
      </c>
      <c r="AK729" s="28">
        <f>V729-'2020 Metered Customers'!V729</f>
        <v>37.190285841223677</v>
      </c>
      <c r="AL729" s="28">
        <f>W729-'2020 Metered Customers'!W729</f>
        <v>38.021582974340909</v>
      </c>
      <c r="AM729" s="28">
        <f>X729-'2020 Metered Customers'!X729</f>
        <v>61.891686368136035</v>
      </c>
      <c r="AN729" s="28">
        <f>Y729-'2020 Metered Customers'!Y729</f>
        <v>26.679052998610857</v>
      </c>
      <c r="AO729" s="28">
        <f>Z729-'2020 Metered Customers'!Z729</f>
        <v>17.143000000000001</v>
      </c>
      <c r="AP729" s="28">
        <f>AA729-'2020 Metered Customers'!AA729</f>
        <v>17.729500000000002</v>
      </c>
      <c r="AQ729" s="28">
        <f>AB729-'2020 Metered Customers'!AB729</f>
        <v>7</v>
      </c>
    </row>
    <row r="730" spans="1:43" ht="15.4" x14ac:dyDescent="0.45">
      <c r="A730" s="4">
        <v>1</v>
      </c>
      <c r="B730" s="85">
        <v>83786613</v>
      </c>
      <c r="C730" s="91">
        <v>0</v>
      </c>
      <c r="D730" s="5" t="s">
        <v>32</v>
      </c>
      <c r="E730" s="5" t="s">
        <v>32</v>
      </c>
      <c r="F730" s="5" t="s">
        <v>32</v>
      </c>
      <c r="G730" s="5" t="s">
        <v>32</v>
      </c>
      <c r="H730" s="5">
        <v>2670</v>
      </c>
      <c r="I730" s="5">
        <v>12550</v>
      </c>
      <c r="J730" s="5">
        <v>14570</v>
      </c>
      <c r="K730" s="5">
        <v>11030</v>
      </c>
      <c r="L730" s="52">
        <v>11910</v>
      </c>
      <c r="M730" s="5">
        <v>11320</v>
      </c>
      <c r="N730" s="5">
        <v>5555</v>
      </c>
      <c r="O730" s="7" t="s">
        <v>32</v>
      </c>
      <c r="Q730" s="65">
        <f t="shared" si="147"/>
        <v>45</v>
      </c>
      <c r="R730" s="36">
        <f t="shared" si="148"/>
        <v>45</v>
      </c>
      <c r="S730" s="36">
        <f t="shared" si="149"/>
        <v>45</v>
      </c>
      <c r="T730" s="36">
        <f t="shared" si="150"/>
        <v>45</v>
      </c>
      <c r="U730" s="36">
        <f t="shared" si="158"/>
        <v>57.015000000000001</v>
      </c>
      <c r="V730" s="36">
        <f t="shared" si="151"/>
        <v>129.85211121445329</v>
      </c>
      <c r="W730" s="36">
        <f t="shared" si="152"/>
        <v>146.53439792348581</v>
      </c>
      <c r="X730" s="36">
        <f t="shared" si="153"/>
        <v>117.29910339379514</v>
      </c>
      <c r="Y730" s="36">
        <f t="shared" si="154"/>
        <v>124.56663423733406</v>
      </c>
      <c r="Z730" s="36">
        <f t="shared" si="155"/>
        <v>119.69408514905228</v>
      </c>
      <c r="AA730" s="36">
        <f t="shared" si="156"/>
        <v>72.083499566095568</v>
      </c>
      <c r="AB730" s="66">
        <f t="shared" si="157"/>
        <v>45</v>
      </c>
      <c r="AC730" s="28">
        <f t="shared" si="159"/>
        <v>992.04483148421616</v>
      </c>
      <c r="AF730" s="28">
        <f>Q730-'2020 Metered Customers'!Q730</f>
        <v>7</v>
      </c>
      <c r="AG730" s="28">
        <f>R730-'2020 Metered Customers'!R730</f>
        <v>7</v>
      </c>
      <c r="AH730" s="28">
        <f>S730-'2020 Metered Customers'!S730</f>
        <v>7</v>
      </c>
      <c r="AI730" s="28">
        <f>T730-'2020 Metered Customers'!T730</f>
        <v>7</v>
      </c>
      <c r="AJ730" s="28">
        <f>U730-'2020 Metered Customers'!U730</f>
        <v>13.140999999999998</v>
      </c>
      <c r="AK730" s="28">
        <f>V730-'2020 Metered Customers'!V730</f>
        <v>54.687111214453296</v>
      </c>
      <c r="AL730" s="28">
        <f>W730-'2020 Metered Customers'!W730</f>
        <v>62.683397923485813</v>
      </c>
      <c r="AM730" s="28">
        <f>X730-'2020 Metered Customers'!X730</f>
        <v>48.670103393795131</v>
      </c>
      <c r="AN730" s="28">
        <f>Y730-'2020 Metered Customers'!Y730</f>
        <v>52.15363423733406</v>
      </c>
      <c r="AO730" s="28">
        <f>Z730-'2020 Metered Customers'!Z730</f>
        <v>49.81808514905228</v>
      </c>
      <c r="AP730" s="28">
        <f>AA730-'2020 Metered Customers'!AA730</f>
        <v>21.862499566095565</v>
      </c>
      <c r="AQ730" s="28">
        <f>AB730-'2020 Metered Customers'!AB730</f>
        <v>7</v>
      </c>
    </row>
    <row r="731" spans="1:43" ht="15.4" x14ac:dyDescent="0.45">
      <c r="A731" s="4">
        <v>1</v>
      </c>
      <c r="B731" s="85">
        <v>83786614</v>
      </c>
      <c r="C731" s="91">
        <v>0</v>
      </c>
      <c r="D731" s="5" t="s">
        <v>32</v>
      </c>
      <c r="E731" s="5" t="s">
        <v>32</v>
      </c>
      <c r="F731" s="5" t="s">
        <v>32</v>
      </c>
      <c r="G731" s="5" t="s">
        <v>32</v>
      </c>
      <c r="H731" s="5">
        <v>8610</v>
      </c>
      <c r="I731" s="5">
        <v>24480</v>
      </c>
      <c r="J731" s="5">
        <v>19190</v>
      </c>
      <c r="K731" s="5">
        <v>15100</v>
      </c>
      <c r="L731" s="52">
        <v>15880</v>
      </c>
      <c r="M731" s="5">
        <v>10346</v>
      </c>
      <c r="N731" s="5">
        <v>447</v>
      </c>
      <c r="O731" s="7" t="s">
        <v>32</v>
      </c>
      <c r="Q731" s="65">
        <f t="shared" si="147"/>
        <v>45</v>
      </c>
      <c r="R731" s="36">
        <f t="shared" si="148"/>
        <v>45</v>
      </c>
      <c r="S731" s="36">
        <f t="shared" si="149"/>
        <v>45</v>
      </c>
      <c r="T731" s="36">
        <f t="shared" si="150"/>
        <v>45</v>
      </c>
      <c r="U731" s="36">
        <f t="shared" si="158"/>
        <v>83.745000000000005</v>
      </c>
      <c r="V731" s="36">
        <f t="shared" si="151"/>
        <v>239.66125109773412</v>
      </c>
      <c r="W731" s="36">
        <f t="shared" si="152"/>
        <v>186.76125109773412</v>
      </c>
      <c r="X731" s="36">
        <f t="shared" si="153"/>
        <v>150.91143354516265</v>
      </c>
      <c r="Y731" s="36">
        <f t="shared" si="154"/>
        <v>157.3531086110267</v>
      </c>
      <c r="Z731" s="36">
        <f t="shared" si="155"/>
        <v>111.65024987449897</v>
      </c>
      <c r="AA731" s="36">
        <f t="shared" si="156"/>
        <v>47.011499999999998</v>
      </c>
      <c r="AB731" s="66">
        <f t="shared" si="157"/>
        <v>45</v>
      </c>
      <c r="AC731" s="28">
        <f t="shared" si="159"/>
        <v>1202.0937942261567</v>
      </c>
      <c r="AF731" s="28">
        <f>Q731-'2020 Metered Customers'!Q731</f>
        <v>7</v>
      </c>
      <c r="AG731" s="28">
        <f>R731-'2020 Metered Customers'!R731</f>
        <v>7</v>
      </c>
      <c r="AH731" s="28">
        <f>S731-'2020 Metered Customers'!S731</f>
        <v>7</v>
      </c>
      <c r="AI731" s="28">
        <f>T731-'2020 Metered Customers'!T731</f>
        <v>7</v>
      </c>
      <c r="AJ731" s="28">
        <f>U731-'2020 Metered Customers'!U731</f>
        <v>26.803000000000004</v>
      </c>
      <c r="AK731" s="28">
        <f>V731-'2020 Metered Customers'!V731</f>
        <v>113.19725109773412</v>
      </c>
      <c r="AL731" s="28">
        <f>W731-'2020 Metered Customers'!W731</f>
        <v>83.044251097734119</v>
      </c>
      <c r="AM731" s="28">
        <f>X731-'2020 Metered Customers'!X731</f>
        <v>64.781433545162656</v>
      </c>
      <c r="AN731" s="28">
        <f>Y731-'2020 Metered Customers'!Y731</f>
        <v>67.869108611026689</v>
      </c>
      <c r="AO731" s="28">
        <f>Z731-'2020 Metered Customers'!Z731</f>
        <v>45.962449874498972</v>
      </c>
      <c r="AP731" s="28">
        <f>AA731-'2020 Metered Customers'!AA731</f>
        <v>8.0280999999999949</v>
      </c>
      <c r="AQ731" s="28">
        <f>AB731-'2020 Metered Customers'!AB731</f>
        <v>7</v>
      </c>
    </row>
    <row r="732" spans="1:43" ht="15.4" x14ac:dyDescent="0.45">
      <c r="A732" s="4">
        <v>1</v>
      </c>
      <c r="B732" s="85">
        <v>83786615</v>
      </c>
      <c r="C732" s="91">
        <v>0</v>
      </c>
      <c r="D732" s="5" t="s">
        <v>32</v>
      </c>
      <c r="E732" s="5" t="s">
        <v>32</v>
      </c>
      <c r="F732" s="5" t="s">
        <v>32</v>
      </c>
      <c r="G732" s="5" t="s">
        <v>32</v>
      </c>
      <c r="H732" s="5">
        <v>22850</v>
      </c>
      <c r="I732" s="5">
        <v>34270</v>
      </c>
      <c r="J732" s="5">
        <v>22200</v>
      </c>
      <c r="K732" s="5">
        <v>32080</v>
      </c>
      <c r="L732" s="52">
        <v>34030</v>
      </c>
      <c r="M732" s="5">
        <v>21912</v>
      </c>
      <c r="N732" s="5">
        <v>3420</v>
      </c>
      <c r="O732" s="7" t="s">
        <v>32</v>
      </c>
      <c r="Q732" s="65">
        <f t="shared" si="147"/>
        <v>45</v>
      </c>
      <c r="R732" s="36">
        <f t="shared" si="148"/>
        <v>45</v>
      </c>
      <c r="S732" s="36">
        <f t="shared" si="149"/>
        <v>45</v>
      </c>
      <c r="T732" s="36">
        <f t="shared" si="150"/>
        <v>45</v>
      </c>
      <c r="U732" s="36">
        <f t="shared" si="158"/>
        <v>147.82499999999999</v>
      </c>
      <c r="V732" s="36">
        <f t="shared" si="151"/>
        <v>337.5612510977341</v>
      </c>
      <c r="W732" s="36">
        <f t="shared" si="152"/>
        <v>216.86125109773411</v>
      </c>
      <c r="X732" s="36">
        <f t="shared" si="153"/>
        <v>315.66125109773412</v>
      </c>
      <c r="Y732" s="36">
        <f t="shared" si="154"/>
        <v>335.16125109773412</v>
      </c>
      <c r="Z732" s="36">
        <f t="shared" si="155"/>
        <v>213.98125109773412</v>
      </c>
      <c r="AA732" s="36">
        <f t="shared" si="156"/>
        <v>60.39</v>
      </c>
      <c r="AB732" s="66">
        <f t="shared" si="157"/>
        <v>45</v>
      </c>
      <c r="AC732" s="28">
        <f t="shared" si="159"/>
        <v>1852.4412554886705</v>
      </c>
      <c r="AF732" s="28">
        <f>Q732-'2020 Metered Customers'!Q732</f>
        <v>7</v>
      </c>
      <c r="AG732" s="28">
        <f>R732-'2020 Metered Customers'!R732</f>
        <v>7</v>
      </c>
      <c r="AH732" s="28">
        <f>S732-'2020 Metered Customers'!S732</f>
        <v>7</v>
      </c>
      <c r="AI732" s="28">
        <f>T732-'2020 Metered Customers'!T732</f>
        <v>7</v>
      </c>
      <c r="AJ732" s="28">
        <f>U732-'2020 Metered Customers'!U732</f>
        <v>59.554999999999978</v>
      </c>
      <c r="AK732" s="28">
        <f>V732-'2020 Metered Customers'!V732</f>
        <v>149.37515109773412</v>
      </c>
      <c r="AL732" s="28">
        <f>W732-'2020 Metered Customers'!W732</f>
        <v>100.20125109773412</v>
      </c>
      <c r="AM732" s="28">
        <f>X732-'2020 Metered Customers'!X732</f>
        <v>143.74685109773412</v>
      </c>
      <c r="AN732" s="28">
        <f>Y732-'2020 Metered Customers'!Y732</f>
        <v>148.75835109773413</v>
      </c>
      <c r="AO732" s="28">
        <f>Z732-'2020 Metered Customers'!Z732</f>
        <v>98.559651097734104</v>
      </c>
      <c r="AP732" s="28">
        <f>AA732-'2020 Metered Customers'!AA732</f>
        <v>14.866</v>
      </c>
      <c r="AQ732" s="28">
        <f>AB732-'2020 Metered Customers'!AB732</f>
        <v>7</v>
      </c>
    </row>
    <row r="733" spans="1:43" ht="15.4" x14ac:dyDescent="0.45">
      <c r="A733" s="4">
        <v>1</v>
      </c>
      <c r="B733" s="85">
        <v>84042053</v>
      </c>
      <c r="C733" s="91">
        <v>0</v>
      </c>
      <c r="D733" s="5" t="s">
        <v>32</v>
      </c>
      <c r="E733" s="5" t="s">
        <v>32</v>
      </c>
      <c r="F733" s="5" t="s">
        <v>32</v>
      </c>
      <c r="G733" s="5" t="s">
        <v>32</v>
      </c>
      <c r="H733" s="5">
        <v>13960</v>
      </c>
      <c r="I733" s="5">
        <v>24100</v>
      </c>
      <c r="J733" s="5">
        <v>21470</v>
      </c>
      <c r="K733" s="5">
        <v>20550</v>
      </c>
      <c r="L733" s="52">
        <v>20905</v>
      </c>
      <c r="M733" s="5">
        <v>21236</v>
      </c>
      <c r="N733" s="5">
        <v>7379</v>
      </c>
      <c r="O733" s="7" t="s">
        <v>32</v>
      </c>
      <c r="Q733" s="65">
        <f t="shared" si="147"/>
        <v>45</v>
      </c>
      <c r="R733" s="36">
        <f t="shared" si="148"/>
        <v>45</v>
      </c>
      <c r="S733" s="36">
        <f t="shared" si="149"/>
        <v>45</v>
      </c>
      <c r="T733" s="36">
        <f t="shared" si="150"/>
        <v>45</v>
      </c>
      <c r="U733" s="36">
        <f t="shared" si="158"/>
        <v>107.82000000000001</v>
      </c>
      <c r="V733" s="36">
        <f t="shared" si="151"/>
        <v>235.86125109773411</v>
      </c>
      <c r="W733" s="36">
        <f t="shared" si="152"/>
        <v>209.5612510977341</v>
      </c>
      <c r="X733" s="36">
        <f t="shared" si="153"/>
        <v>200.36125109773411</v>
      </c>
      <c r="Y733" s="36">
        <f t="shared" si="154"/>
        <v>203.91125109773412</v>
      </c>
      <c r="Z733" s="36">
        <f t="shared" si="155"/>
        <v>207.22125109773413</v>
      </c>
      <c r="AA733" s="36">
        <f t="shared" si="156"/>
        <v>87.14710895088534</v>
      </c>
      <c r="AB733" s="66">
        <f t="shared" si="157"/>
        <v>45</v>
      </c>
      <c r="AC733" s="28">
        <f t="shared" si="159"/>
        <v>1476.8833644395556</v>
      </c>
      <c r="AF733" s="28">
        <f>Q733-'2020 Metered Customers'!Q733</f>
        <v>7</v>
      </c>
      <c r="AG733" s="28">
        <f>R733-'2020 Metered Customers'!R733</f>
        <v>7</v>
      </c>
      <c r="AH733" s="28">
        <f>S733-'2020 Metered Customers'!S733</f>
        <v>7</v>
      </c>
      <c r="AI733" s="28">
        <f>T733-'2020 Metered Customers'!T733</f>
        <v>7</v>
      </c>
      <c r="AJ733" s="28">
        <f>U733-'2020 Metered Customers'!U733</f>
        <v>39.108000000000004</v>
      </c>
      <c r="AK733" s="28">
        <f>V733-'2020 Metered Customers'!V733</f>
        <v>111.0312510977341</v>
      </c>
      <c r="AL733" s="28">
        <f>W733-'2020 Metered Customers'!W733</f>
        <v>96.0402510977341</v>
      </c>
      <c r="AM733" s="28">
        <f>X733-'2020 Metered Customers'!X733</f>
        <v>90.796251097734114</v>
      </c>
      <c r="AN733" s="28">
        <f>Y733-'2020 Metered Customers'!Y733</f>
        <v>92.819751097734127</v>
      </c>
      <c r="AO733" s="28">
        <f>Z733-'2020 Metered Customers'!Z733</f>
        <v>94.706451097734117</v>
      </c>
      <c r="AP733" s="28">
        <f>AA733-'2020 Metered Customers'!AA733</f>
        <v>32.913308950885337</v>
      </c>
      <c r="AQ733" s="28">
        <f>AB733-'2020 Metered Customers'!AB733</f>
        <v>7</v>
      </c>
    </row>
    <row r="734" spans="1:43" ht="15.4" x14ac:dyDescent="0.45">
      <c r="A734" s="4">
        <v>1</v>
      </c>
      <c r="B734" s="85">
        <v>84042054</v>
      </c>
      <c r="C734" s="91">
        <v>0</v>
      </c>
      <c r="D734" s="5" t="s">
        <v>32</v>
      </c>
      <c r="E734" s="5" t="s">
        <v>32</v>
      </c>
      <c r="F734" s="5" t="s">
        <v>32</v>
      </c>
      <c r="G734" s="5" t="s">
        <v>32</v>
      </c>
      <c r="H734" s="5" t="s">
        <v>32</v>
      </c>
      <c r="I734" s="5" t="s">
        <v>32</v>
      </c>
      <c r="J734" s="5" t="s">
        <v>32</v>
      </c>
      <c r="K734" s="5" t="s">
        <v>32</v>
      </c>
      <c r="L734" s="52" t="s">
        <v>32</v>
      </c>
      <c r="M734" s="5" t="s">
        <v>32</v>
      </c>
      <c r="N734" s="5" t="s">
        <v>32</v>
      </c>
      <c r="O734" s="7" t="s">
        <v>32</v>
      </c>
      <c r="Q734" s="65">
        <f t="shared" si="147"/>
        <v>45</v>
      </c>
      <c r="R734" s="36">
        <f t="shared" si="148"/>
        <v>45</v>
      </c>
      <c r="S734" s="36">
        <f t="shared" si="149"/>
        <v>45</v>
      </c>
      <c r="T734" s="36">
        <f t="shared" si="150"/>
        <v>45</v>
      </c>
      <c r="U734" s="36">
        <f t="shared" si="158"/>
        <v>45</v>
      </c>
      <c r="V734" s="36">
        <f t="shared" si="151"/>
        <v>45</v>
      </c>
      <c r="W734" s="36">
        <f t="shared" si="152"/>
        <v>45</v>
      </c>
      <c r="X734" s="36">
        <f t="shared" si="153"/>
        <v>45</v>
      </c>
      <c r="Y734" s="36">
        <f t="shared" si="154"/>
        <v>45</v>
      </c>
      <c r="Z734" s="36">
        <f t="shared" si="155"/>
        <v>45</v>
      </c>
      <c r="AA734" s="36">
        <f t="shared" si="156"/>
        <v>45</v>
      </c>
      <c r="AB734" s="66">
        <f t="shared" si="157"/>
        <v>45</v>
      </c>
      <c r="AC734" s="28">
        <f t="shared" si="159"/>
        <v>540</v>
      </c>
      <c r="AF734" s="28">
        <f>Q734-'2020 Metered Customers'!Q734</f>
        <v>7</v>
      </c>
      <c r="AG734" s="28">
        <f>R734-'2020 Metered Customers'!R734</f>
        <v>7</v>
      </c>
      <c r="AH734" s="28">
        <f>S734-'2020 Metered Customers'!S734</f>
        <v>7</v>
      </c>
      <c r="AI734" s="28">
        <f>T734-'2020 Metered Customers'!T734</f>
        <v>7</v>
      </c>
      <c r="AJ734" s="28">
        <f>U734-'2020 Metered Customers'!U734</f>
        <v>7</v>
      </c>
      <c r="AK734" s="28">
        <f>V734-'2020 Metered Customers'!V734</f>
        <v>7</v>
      </c>
      <c r="AL734" s="28">
        <f>W734-'2020 Metered Customers'!W734</f>
        <v>7</v>
      </c>
      <c r="AM734" s="28">
        <f>X734-'2020 Metered Customers'!X734</f>
        <v>7</v>
      </c>
      <c r="AN734" s="28">
        <f>Y734-'2020 Metered Customers'!Y734</f>
        <v>7</v>
      </c>
      <c r="AO734" s="28">
        <f>Z734-'2020 Metered Customers'!Z734</f>
        <v>7</v>
      </c>
      <c r="AP734" s="28">
        <f>AA734-'2020 Metered Customers'!AA734</f>
        <v>7</v>
      </c>
      <c r="AQ734" s="28">
        <f>AB734-'2020 Metered Customers'!AB734</f>
        <v>7</v>
      </c>
    </row>
    <row r="735" spans="1:43" ht="15.4" x14ac:dyDescent="0.45">
      <c r="A735" s="4">
        <v>1</v>
      </c>
      <c r="B735" s="85">
        <v>84042055</v>
      </c>
      <c r="C735" s="91">
        <v>0</v>
      </c>
      <c r="D735" s="5" t="s">
        <v>32</v>
      </c>
      <c r="E735" s="5" t="s">
        <v>32</v>
      </c>
      <c r="F735" s="5" t="s">
        <v>32</v>
      </c>
      <c r="G735" s="5" t="s">
        <v>32</v>
      </c>
      <c r="H735" s="5">
        <v>20</v>
      </c>
      <c r="I735" s="5">
        <v>11300</v>
      </c>
      <c r="J735" s="5">
        <v>10670</v>
      </c>
      <c r="K735" s="5">
        <v>13920</v>
      </c>
      <c r="L735" s="52">
        <v>19430</v>
      </c>
      <c r="M735" s="5">
        <v>18980</v>
      </c>
      <c r="N735" s="5">
        <v>1395</v>
      </c>
      <c r="O735" s="7" t="s">
        <v>32</v>
      </c>
      <c r="Q735" s="65">
        <f t="shared" si="147"/>
        <v>45</v>
      </c>
      <c r="R735" s="36">
        <f t="shared" si="148"/>
        <v>45</v>
      </c>
      <c r="S735" s="36">
        <f t="shared" si="149"/>
        <v>45</v>
      </c>
      <c r="T735" s="36">
        <f t="shared" si="150"/>
        <v>45</v>
      </c>
      <c r="U735" s="36">
        <f t="shared" si="158"/>
        <v>45.09</v>
      </c>
      <c r="V735" s="36">
        <f t="shared" si="151"/>
        <v>119.52891399351731</v>
      </c>
      <c r="W735" s="36">
        <f t="shared" si="152"/>
        <v>114.32602259416558</v>
      </c>
      <c r="X735" s="36">
        <f t="shared" si="153"/>
        <v>141.16633536859911</v>
      </c>
      <c r="Y735" s="36">
        <f t="shared" si="154"/>
        <v>189.16125109773412</v>
      </c>
      <c r="Z735" s="36">
        <f t="shared" si="155"/>
        <v>184.66125109773412</v>
      </c>
      <c r="AA735" s="36">
        <f t="shared" si="156"/>
        <v>51.277500000000003</v>
      </c>
      <c r="AB735" s="66">
        <f t="shared" si="157"/>
        <v>45</v>
      </c>
      <c r="AC735" s="28">
        <f t="shared" si="159"/>
        <v>1070.2112741517501</v>
      </c>
      <c r="AF735" s="28">
        <f>Q735-'2020 Metered Customers'!Q735</f>
        <v>7</v>
      </c>
      <c r="AG735" s="28">
        <f>R735-'2020 Metered Customers'!R735</f>
        <v>7</v>
      </c>
      <c r="AH735" s="28">
        <f>S735-'2020 Metered Customers'!S735</f>
        <v>7</v>
      </c>
      <c r="AI735" s="28">
        <f>T735-'2020 Metered Customers'!T735</f>
        <v>7</v>
      </c>
      <c r="AJ735" s="28">
        <f>U735-'2020 Metered Customers'!U735</f>
        <v>7.0460000000000065</v>
      </c>
      <c r="AK735" s="28">
        <f>V735-'2020 Metered Customers'!V735</f>
        <v>49.738913993517301</v>
      </c>
      <c r="AL735" s="28">
        <f>W735-'2020 Metered Customers'!W735</f>
        <v>47.245022594165576</v>
      </c>
      <c r="AM735" s="28">
        <f>X735-'2020 Metered Customers'!X735</f>
        <v>60.11033536859911</v>
      </c>
      <c r="AN735" s="28">
        <f>Y735-'2020 Metered Customers'!Y735</f>
        <v>84.412251097734128</v>
      </c>
      <c r="AO735" s="28">
        <f>Z735-'2020 Metered Customers'!Z735</f>
        <v>81.84725109773413</v>
      </c>
      <c r="AP735" s="28">
        <f>AA735-'2020 Metered Customers'!AA735</f>
        <v>10.208500000000001</v>
      </c>
      <c r="AQ735" s="28">
        <f>AB735-'2020 Metered Customers'!AB735</f>
        <v>7</v>
      </c>
    </row>
    <row r="736" spans="1:43" ht="15.4" x14ac:dyDescent="0.45">
      <c r="A736" s="4">
        <v>1</v>
      </c>
      <c r="B736" s="85">
        <v>84042056</v>
      </c>
      <c r="C736" s="91">
        <v>0</v>
      </c>
      <c r="D736" s="5" t="s">
        <v>32</v>
      </c>
      <c r="E736" s="5" t="s">
        <v>32</v>
      </c>
      <c r="F736" s="5" t="s">
        <v>32</v>
      </c>
      <c r="G736" s="5" t="s">
        <v>32</v>
      </c>
      <c r="H736" s="5">
        <v>16890</v>
      </c>
      <c r="I736" s="5">
        <v>12610</v>
      </c>
      <c r="J736" s="5">
        <v>20350</v>
      </c>
      <c r="K736" s="5">
        <v>16460</v>
      </c>
      <c r="L736" s="52">
        <v>16330</v>
      </c>
      <c r="M736" s="5">
        <v>14557</v>
      </c>
      <c r="N736" s="5">
        <v>12228</v>
      </c>
      <c r="O736" s="7" t="s">
        <v>32</v>
      </c>
      <c r="Q736" s="65">
        <f t="shared" si="147"/>
        <v>45</v>
      </c>
      <c r="R736" s="36">
        <f t="shared" si="148"/>
        <v>45</v>
      </c>
      <c r="S736" s="36">
        <f t="shared" si="149"/>
        <v>45</v>
      </c>
      <c r="T736" s="36">
        <f t="shared" si="150"/>
        <v>45</v>
      </c>
      <c r="U736" s="36">
        <f t="shared" si="158"/>
        <v>121.005</v>
      </c>
      <c r="V736" s="36">
        <f t="shared" si="151"/>
        <v>130.34762468105822</v>
      </c>
      <c r="W736" s="36">
        <f t="shared" si="152"/>
        <v>198.36125109773411</v>
      </c>
      <c r="X736" s="36">
        <f t="shared" si="153"/>
        <v>162.14307212154102</v>
      </c>
      <c r="Y736" s="36">
        <f t="shared" si="154"/>
        <v>161.06945961056368</v>
      </c>
      <c r="Z736" s="36">
        <f t="shared" si="155"/>
        <v>146.42703667238808</v>
      </c>
      <c r="AA736" s="36">
        <f t="shared" si="156"/>
        <v>127.19285561034016</v>
      </c>
      <c r="AB736" s="66">
        <f t="shared" si="157"/>
        <v>45</v>
      </c>
      <c r="AC736" s="28">
        <f t="shared" si="159"/>
        <v>1271.5462997936252</v>
      </c>
      <c r="AF736" s="28">
        <f>Q736-'2020 Metered Customers'!Q736</f>
        <v>7</v>
      </c>
      <c r="AG736" s="28">
        <f>R736-'2020 Metered Customers'!R736</f>
        <v>7</v>
      </c>
      <c r="AH736" s="28">
        <f>S736-'2020 Metered Customers'!S736</f>
        <v>7</v>
      </c>
      <c r="AI736" s="28">
        <f>T736-'2020 Metered Customers'!T736</f>
        <v>7</v>
      </c>
      <c r="AJ736" s="28">
        <f>U736-'2020 Metered Customers'!U736</f>
        <v>45.846999999999994</v>
      </c>
      <c r="AK736" s="28">
        <f>V736-'2020 Metered Customers'!V736</f>
        <v>54.924624681058219</v>
      </c>
      <c r="AL736" s="28">
        <f>W736-'2020 Metered Customers'!W736</f>
        <v>89.656251097734113</v>
      </c>
      <c r="AM736" s="28">
        <f>X736-'2020 Metered Customers'!X736</f>
        <v>70.165072121541016</v>
      </c>
      <c r="AN736" s="28">
        <f>Y736-'2020 Metered Customers'!Y736</f>
        <v>69.650459610563686</v>
      </c>
      <c r="AO736" s="28">
        <f>Z736-'2020 Metered Customers'!Z736</f>
        <v>62.631936672388079</v>
      </c>
      <c r="AP736" s="28">
        <f>AA736-'2020 Metered Customers'!AA736</f>
        <v>53.41245561034016</v>
      </c>
      <c r="AQ736" s="28">
        <f>AB736-'2020 Metered Customers'!AB736</f>
        <v>7</v>
      </c>
    </row>
    <row r="737" spans="1:43" ht="15.4" x14ac:dyDescent="0.45">
      <c r="A737" s="4">
        <v>1</v>
      </c>
      <c r="B737" s="85">
        <v>84042057</v>
      </c>
      <c r="C737" s="91">
        <v>0</v>
      </c>
      <c r="D737" s="5" t="s">
        <v>32</v>
      </c>
      <c r="E737" s="5" t="s">
        <v>32</v>
      </c>
      <c r="F737" s="5" t="s">
        <v>32</v>
      </c>
      <c r="G737" s="5" t="s">
        <v>32</v>
      </c>
      <c r="H737" s="5">
        <v>120</v>
      </c>
      <c r="I737" s="5">
        <v>570</v>
      </c>
      <c r="J737" s="5">
        <v>600</v>
      </c>
      <c r="K737" s="5">
        <v>450</v>
      </c>
      <c r="L737" s="52">
        <v>500</v>
      </c>
      <c r="M737" s="5">
        <v>486</v>
      </c>
      <c r="N737" s="5">
        <v>165</v>
      </c>
      <c r="O737" s="7" t="s">
        <v>32</v>
      </c>
      <c r="Q737" s="65">
        <f t="shared" si="147"/>
        <v>45</v>
      </c>
      <c r="R737" s="36">
        <f t="shared" si="148"/>
        <v>45</v>
      </c>
      <c r="S737" s="36">
        <f t="shared" si="149"/>
        <v>45</v>
      </c>
      <c r="T737" s="36">
        <f t="shared" si="150"/>
        <v>45</v>
      </c>
      <c r="U737" s="36">
        <f t="shared" si="158"/>
        <v>45.54</v>
      </c>
      <c r="V737" s="36">
        <f t="shared" si="151"/>
        <v>47.564999999999998</v>
      </c>
      <c r="W737" s="36">
        <f t="shared" si="152"/>
        <v>47.7</v>
      </c>
      <c r="X737" s="36">
        <f t="shared" si="153"/>
        <v>47.024999999999999</v>
      </c>
      <c r="Y737" s="36">
        <f t="shared" si="154"/>
        <v>47.25</v>
      </c>
      <c r="Z737" s="36">
        <f t="shared" si="155"/>
        <v>47.186999999999998</v>
      </c>
      <c r="AA737" s="36">
        <f t="shared" si="156"/>
        <v>45.7425</v>
      </c>
      <c r="AB737" s="66">
        <f t="shared" si="157"/>
        <v>45</v>
      </c>
      <c r="AC737" s="28">
        <f t="shared" si="159"/>
        <v>553.0095</v>
      </c>
      <c r="AF737" s="28">
        <f>Q737-'2020 Metered Customers'!Q737</f>
        <v>7</v>
      </c>
      <c r="AG737" s="28">
        <f>R737-'2020 Metered Customers'!R737</f>
        <v>7</v>
      </c>
      <c r="AH737" s="28">
        <f>S737-'2020 Metered Customers'!S737</f>
        <v>7</v>
      </c>
      <c r="AI737" s="28">
        <f>T737-'2020 Metered Customers'!T737</f>
        <v>7</v>
      </c>
      <c r="AJ737" s="28">
        <f>U737-'2020 Metered Customers'!U737</f>
        <v>7.2759999999999962</v>
      </c>
      <c r="AK737" s="28">
        <f>V737-'2020 Metered Customers'!V737</f>
        <v>8.3109999999999999</v>
      </c>
      <c r="AL737" s="28">
        <f>W737-'2020 Metered Customers'!W737</f>
        <v>8.3800000000000026</v>
      </c>
      <c r="AM737" s="28">
        <f>X737-'2020 Metered Customers'!X737</f>
        <v>8.0349999999999966</v>
      </c>
      <c r="AN737" s="28">
        <f>Y737-'2020 Metered Customers'!Y737</f>
        <v>8.1499999999999986</v>
      </c>
      <c r="AO737" s="28">
        <f>Z737-'2020 Metered Customers'!Z737</f>
        <v>8.1177999999999955</v>
      </c>
      <c r="AP737" s="28">
        <f>AA737-'2020 Metered Customers'!AA737</f>
        <v>7.3795000000000002</v>
      </c>
      <c r="AQ737" s="28">
        <f>AB737-'2020 Metered Customers'!AB737</f>
        <v>7</v>
      </c>
    </row>
    <row r="738" spans="1:43" ht="15.4" x14ac:dyDescent="0.45">
      <c r="A738" s="4">
        <v>1</v>
      </c>
      <c r="B738" s="85">
        <v>84042058</v>
      </c>
      <c r="C738" s="91">
        <v>0</v>
      </c>
      <c r="D738" s="5" t="s">
        <v>32</v>
      </c>
      <c r="E738" s="5" t="s">
        <v>32</v>
      </c>
      <c r="F738" s="5" t="s">
        <v>32</v>
      </c>
      <c r="G738" s="5" t="s">
        <v>32</v>
      </c>
      <c r="H738" s="5">
        <v>40870</v>
      </c>
      <c r="I738" s="5">
        <v>90390</v>
      </c>
      <c r="J738" s="5">
        <v>67060</v>
      </c>
      <c r="K738" s="5">
        <v>70450</v>
      </c>
      <c r="L738" s="52">
        <v>102350</v>
      </c>
      <c r="M738" s="5">
        <v>69030</v>
      </c>
      <c r="N738" s="5">
        <v>10693</v>
      </c>
      <c r="O738" s="7" t="s">
        <v>32</v>
      </c>
      <c r="Q738" s="65">
        <f t="shared" si="147"/>
        <v>45</v>
      </c>
      <c r="R738" s="36">
        <f t="shared" si="148"/>
        <v>45</v>
      </c>
      <c r="S738" s="36">
        <f t="shared" si="149"/>
        <v>45</v>
      </c>
      <c r="T738" s="36">
        <f t="shared" si="150"/>
        <v>45</v>
      </c>
      <c r="U738" s="36">
        <f t="shared" si="158"/>
        <v>288.56331191700315</v>
      </c>
      <c r="V738" s="36">
        <f t="shared" si="151"/>
        <v>898.76125109773409</v>
      </c>
      <c r="W738" s="36">
        <f t="shared" si="152"/>
        <v>665.46125109773413</v>
      </c>
      <c r="X738" s="36">
        <f t="shared" si="153"/>
        <v>699.36125109773411</v>
      </c>
      <c r="Y738" s="36">
        <f t="shared" si="154"/>
        <v>1018.3612510977341</v>
      </c>
      <c r="Z738" s="36">
        <f t="shared" si="155"/>
        <v>685.16125109773407</v>
      </c>
      <c r="AA738" s="36">
        <f t="shared" si="156"/>
        <v>114.5159694230308</v>
      </c>
      <c r="AB738" s="66">
        <f t="shared" si="157"/>
        <v>45</v>
      </c>
      <c r="AC738" s="28">
        <f t="shared" si="159"/>
        <v>4595.1855368287042</v>
      </c>
      <c r="AF738" s="28">
        <f>Q738-'2020 Metered Customers'!Q738</f>
        <v>7</v>
      </c>
      <c r="AG738" s="28">
        <f>R738-'2020 Metered Customers'!R738</f>
        <v>7</v>
      </c>
      <c r="AH738" s="28">
        <f>S738-'2020 Metered Customers'!S738</f>
        <v>7</v>
      </c>
      <c r="AI738" s="28">
        <f>T738-'2020 Metered Customers'!T738</f>
        <v>7</v>
      </c>
      <c r="AJ738" s="28">
        <f>U738-'2020 Metered Customers'!U738</f>
        <v>158.82231191700316</v>
      </c>
      <c r="AK738" s="28">
        <f>V738-'2020 Metered Customers'!V738</f>
        <v>293.60355109773411</v>
      </c>
      <c r="AL738" s="28">
        <f>W738-'2020 Metered Customers'!W738</f>
        <v>233.64545109773417</v>
      </c>
      <c r="AM738" s="28">
        <f>X738-'2020 Metered Customers'!X738</f>
        <v>242.35775109773408</v>
      </c>
      <c r="AN738" s="28">
        <f>Y738-'2020 Metered Customers'!Y738</f>
        <v>324.34075109773414</v>
      </c>
      <c r="AO738" s="28">
        <f>Z738-'2020 Metered Customers'!Z738</f>
        <v>238.70835109773407</v>
      </c>
      <c r="AP738" s="28">
        <f>AA738-'2020 Metered Customers'!AA738</f>
        <v>47.336069423030793</v>
      </c>
      <c r="AQ738" s="28">
        <f>AB738-'2020 Metered Customers'!AB738</f>
        <v>7</v>
      </c>
    </row>
    <row r="739" spans="1:43" ht="15.4" x14ac:dyDescent="0.45">
      <c r="A739" s="4">
        <v>1</v>
      </c>
      <c r="B739" s="85">
        <v>84042065</v>
      </c>
      <c r="C739" s="91">
        <v>0</v>
      </c>
      <c r="D739" s="5" t="s">
        <v>32</v>
      </c>
      <c r="E739" s="5" t="s">
        <v>32</v>
      </c>
      <c r="F739" s="5" t="s">
        <v>32</v>
      </c>
      <c r="G739" s="5" t="s">
        <v>32</v>
      </c>
      <c r="H739" s="5">
        <v>29150</v>
      </c>
      <c r="I739" s="5">
        <v>9030</v>
      </c>
      <c r="J739" s="5">
        <v>13760</v>
      </c>
      <c r="K739" s="5">
        <v>18170</v>
      </c>
      <c r="L739" s="52">
        <v>20770</v>
      </c>
      <c r="M739" s="5">
        <v>11180</v>
      </c>
      <c r="N739" s="5">
        <v>5977</v>
      </c>
      <c r="O739" s="7" t="s">
        <v>32</v>
      </c>
      <c r="Q739" s="65">
        <f t="shared" si="147"/>
        <v>45</v>
      </c>
      <c r="R739" s="36">
        <f t="shared" si="148"/>
        <v>45</v>
      </c>
      <c r="S739" s="36">
        <f t="shared" si="149"/>
        <v>45</v>
      </c>
      <c r="T739" s="36">
        <f t="shared" si="150"/>
        <v>45</v>
      </c>
      <c r="U739" s="36">
        <f t="shared" si="158"/>
        <v>191.77301477350744</v>
      </c>
      <c r="V739" s="36">
        <f t="shared" si="151"/>
        <v>100.78198784029757</v>
      </c>
      <c r="W739" s="36">
        <f t="shared" si="152"/>
        <v>139.84496612431928</v>
      </c>
      <c r="X739" s="36">
        <f t="shared" si="153"/>
        <v>176.5612510977341</v>
      </c>
      <c r="Y739" s="36">
        <f t="shared" si="154"/>
        <v>202.5612510977341</v>
      </c>
      <c r="Z739" s="36">
        <f t="shared" si="155"/>
        <v>118.53788706030744</v>
      </c>
      <c r="AA739" s="36">
        <f t="shared" si="156"/>
        <v>75.568610947883556</v>
      </c>
      <c r="AB739" s="66">
        <f t="shared" si="157"/>
        <v>45</v>
      </c>
      <c r="AC739" s="28">
        <f t="shared" si="159"/>
        <v>1230.6289689417836</v>
      </c>
      <c r="AF739" s="28">
        <f>Q739-'2020 Metered Customers'!Q739</f>
        <v>7</v>
      </c>
      <c r="AG739" s="28">
        <f>R739-'2020 Metered Customers'!R739</f>
        <v>7</v>
      </c>
      <c r="AH739" s="28">
        <f>S739-'2020 Metered Customers'!S739</f>
        <v>7</v>
      </c>
      <c r="AI739" s="28">
        <f>T739-'2020 Metered Customers'!T739</f>
        <v>7</v>
      </c>
      <c r="AJ739" s="28">
        <f>U739-'2020 Metered Customers'!U739</f>
        <v>89.643014773507446</v>
      </c>
      <c r="AK739" s="28">
        <f>V739-'2020 Metered Customers'!V739</f>
        <v>40.752987840297571</v>
      </c>
      <c r="AL739" s="28">
        <f>W739-'2020 Metered Customers'!W739</f>
        <v>59.47696612431929</v>
      </c>
      <c r="AM739" s="28">
        <f>X739-'2020 Metered Customers'!X739</f>
        <v>77.230251097734111</v>
      </c>
      <c r="AN739" s="28">
        <f>Y739-'2020 Metered Customers'!Y739</f>
        <v>92.050251097734105</v>
      </c>
      <c r="AO739" s="28">
        <f>Z739-'2020 Metered Customers'!Z739</f>
        <v>49.263887060307439</v>
      </c>
      <c r="AP739" s="28">
        <f>AA739-'2020 Metered Customers'!AA739</f>
        <v>24.419210947883556</v>
      </c>
      <c r="AQ739" s="28">
        <f>AB739-'2020 Metered Customers'!AB739</f>
        <v>7</v>
      </c>
    </row>
    <row r="740" spans="1:43" ht="15.4" x14ac:dyDescent="0.45">
      <c r="A740" s="4">
        <v>1</v>
      </c>
      <c r="B740" s="85">
        <v>84042066</v>
      </c>
      <c r="C740" s="91">
        <v>0</v>
      </c>
      <c r="D740" s="5" t="s">
        <v>32</v>
      </c>
      <c r="E740" s="5" t="s">
        <v>32</v>
      </c>
      <c r="F740" s="5" t="s">
        <v>32</v>
      </c>
      <c r="G740" s="5" t="s">
        <v>32</v>
      </c>
      <c r="H740" s="5">
        <v>7030</v>
      </c>
      <c r="I740" s="5">
        <v>1880</v>
      </c>
      <c r="J740" s="5">
        <v>2500</v>
      </c>
      <c r="K740" s="5">
        <v>10050</v>
      </c>
      <c r="L740" s="52">
        <v>10280</v>
      </c>
      <c r="M740" s="5">
        <v>8153</v>
      </c>
      <c r="N740" s="5">
        <v>4668</v>
      </c>
      <c r="O740" s="7" t="s">
        <v>32</v>
      </c>
      <c r="Q740" s="65">
        <f t="shared" si="147"/>
        <v>45</v>
      </c>
      <c r="R740" s="36">
        <f t="shared" si="148"/>
        <v>45</v>
      </c>
      <c r="S740" s="36">
        <f t="shared" si="149"/>
        <v>45</v>
      </c>
      <c r="T740" s="36">
        <f t="shared" si="150"/>
        <v>45</v>
      </c>
      <c r="U740" s="36">
        <f t="shared" si="158"/>
        <v>76.635000000000005</v>
      </c>
      <c r="V740" s="36">
        <f t="shared" si="151"/>
        <v>53.46</v>
      </c>
      <c r="W740" s="36">
        <f t="shared" si="152"/>
        <v>56.25</v>
      </c>
      <c r="X740" s="36">
        <f t="shared" si="153"/>
        <v>109.20571677258133</v>
      </c>
      <c r="Y740" s="36">
        <f t="shared" si="154"/>
        <v>111.10518506123356</v>
      </c>
      <c r="Z740" s="36">
        <f t="shared" si="155"/>
        <v>93.539232670088893</v>
      </c>
      <c r="AA740" s="36">
        <f t="shared" si="156"/>
        <v>66.006</v>
      </c>
      <c r="AB740" s="66">
        <f t="shared" si="157"/>
        <v>45</v>
      </c>
      <c r="AC740" s="28">
        <f t="shared" si="159"/>
        <v>791.20113450390375</v>
      </c>
      <c r="AF740" s="28">
        <f>Q740-'2020 Metered Customers'!Q740</f>
        <v>7</v>
      </c>
      <c r="AG740" s="28">
        <f>R740-'2020 Metered Customers'!R740</f>
        <v>7</v>
      </c>
      <c r="AH740" s="28">
        <f>S740-'2020 Metered Customers'!S740</f>
        <v>7</v>
      </c>
      <c r="AI740" s="28">
        <f>T740-'2020 Metered Customers'!T740</f>
        <v>7</v>
      </c>
      <c r="AJ740" s="28">
        <f>U740-'2020 Metered Customers'!U740</f>
        <v>23.169000000000004</v>
      </c>
      <c r="AK740" s="28">
        <f>V740-'2020 Metered Customers'!V740</f>
        <v>11.323999999999998</v>
      </c>
      <c r="AL740" s="28">
        <f>W740-'2020 Metered Customers'!W740</f>
        <v>12.75</v>
      </c>
      <c r="AM740" s="28">
        <f>X740-'2020 Metered Customers'!X740</f>
        <v>44.79071677258132</v>
      </c>
      <c r="AN740" s="28">
        <f>Y740-'2020 Metered Customers'!Y740</f>
        <v>45.701185061233559</v>
      </c>
      <c r="AO740" s="28">
        <f>Z740-'2020 Metered Customers'!Z740</f>
        <v>37.281332670088894</v>
      </c>
      <c r="AP740" s="28">
        <f>AA740-'2020 Metered Customers'!AA740</f>
        <v>17.736400000000003</v>
      </c>
      <c r="AQ740" s="28">
        <f>AB740-'2020 Metered Customers'!AB740</f>
        <v>7</v>
      </c>
    </row>
    <row r="741" spans="1:43" ht="15.4" x14ac:dyDescent="0.45">
      <c r="A741" s="4">
        <v>1</v>
      </c>
      <c r="B741" s="85">
        <v>84042067</v>
      </c>
      <c r="C741" s="91">
        <v>0</v>
      </c>
      <c r="D741" s="5" t="s">
        <v>32</v>
      </c>
      <c r="E741" s="5" t="s">
        <v>32</v>
      </c>
      <c r="F741" s="5" t="s">
        <v>32</v>
      </c>
      <c r="G741" s="5" t="s">
        <v>32</v>
      </c>
      <c r="H741" s="5">
        <v>3910</v>
      </c>
      <c r="I741" s="5">
        <v>2540</v>
      </c>
      <c r="J741" s="5">
        <v>4100</v>
      </c>
      <c r="K741" s="5">
        <v>4490</v>
      </c>
      <c r="L741" s="52">
        <v>5240</v>
      </c>
      <c r="M741" s="5">
        <v>2630</v>
      </c>
      <c r="N741" s="5">
        <v>1816</v>
      </c>
      <c r="O741" s="7" t="s">
        <v>32</v>
      </c>
      <c r="Q741" s="65">
        <f t="shared" si="147"/>
        <v>45</v>
      </c>
      <c r="R741" s="36">
        <f t="shared" si="148"/>
        <v>45</v>
      </c>
      <c r="S741" s="36">
        <f t="shared" si="149"/>
        <v>45</v>
      </c>
      <c r="T741" s="36">
        <f t="shared" si="150"/>
        <v>45</v>
      </c>
      <c r="U741" s="36">
        <f t="shared" si="158"/>
        <v>62.594999999999999</v>
      </c>
      <c r="V741" s="36">
        <f t="shared" si="151"/>
        <v>56.43</v>
      </c>
      <c r="W741" s="36">
        <f t="shared" si="152"/>
        <v>63.45</v>
      </c>
      <c r="X741" s="36">
        <f t="shared" si="153"/>
        <v>65.204999999999998</v>
      </c>
      <c r="Y741" s="36">
        <f t="shared" si="154"/>
        <v>69.482053866419704</v>
      </c>
      <c r="Z741" s="36">
        <f t="shared" si="155"/>
        <v>56.835000000000001</v>
      </c>
      <c r="AA741" s="36">
        <f t="shared" si="156"/>
        <v>53.171999999999997</v>
      </c>
      <c r="AB741" s="66">
        <f t="shared" si="157"/>
        <v>45</v>
      </c>
      <c r="AC741" s="28">
        <f t="shared" si="159"/>
        <v>652.16905386641974</v>
      </c>
      <c r="AF741" s="28">
        <f>Q741-'2020 Metered Customers'!Q741</f>
        <v>7</v>
      </c>
      <c r="AG741" s="28">
        <f>R741-'2020 Metered Customers'!R741</f>
        <v>7</v>
      </c>
      <c r="AH741" s="28">
        <f>S741-'2020 Metered Customers'!S741</f>
        <v>7</v>
      </c>
      <c r="AI741" s="28">
        <f>T741-'2020 Metered Customers'!T741</f>
        <v>7</v>
      </c>
      <c r="AJ741" s="28">
        <f>U741-'2020 Metered Customers'!U741</f>
        <v>15.992999999999995</v>
      </c>
      <c r="AK741" s="28">
        <f>V741-'2020 Metered Customers'!V741</f>
        <v>12.841999999999999</v>
      </c>
      <c r="AL741" s="28">
        <f>W741-'2020 Metered Customers'!W741</f>
        <v>16.430000000000007</v>
      </c>
      <c r="AM741" s="28">
        <f>X741-'2020 Metered Customers'!X741</f>
        <v>17.326999999999998</v>
      </c>
      <c r="AN741" s="28">
        <f>Y741-'2020 Metered Customers'!Y741</f>
        <v>19.954053866419699</v>
      </c>
      <c r="AO741" s="28">
        <f>Z741-'2020 Metered Customers'!Z741</f>
        <v>13.048999999999999</v>
      </c>
      <c r="AP741" s="28">
        <f>AA741-'2020 Metered Customers'!AA741</f>
        <v>11.1768</v>
      </c>
      <c r="AQ741" s="28">
        <f>AB741-'2020 Metered Customers'!AB741</f>
        <v>7</v>
      </c>
    </row>
    <row r="742" spans="1:43" ht="15.4" x14ac:dyDescent="0.45">
      <c r="A742" s="4">
        <v>1</v>
      </c>
      <c r="B742" s="85">
        <v>84042068</v>
      </c>
      <c r="C742" s="91">
        <v>0</v>
      </c>
      <c r="D742" s="5" t="s">
        <v>32</v>
      </c>
      <c r="E742" s="5" t="s">
        <v>32</v>
      </c>
      <c r="F742" s="5" t="s">
        <v>32</v>
      </c>
      <c r="G742" s="5" t="s">
        <v>32</v>
      </c>
      <c r="H742" s="5">
        <v>5870</v>
      </c>
      <c r="I742" s="5">
        <v>4290</v>
      </c>
      <c r="J742" s="5">
        <v>1170</v>
      </c>
      <c r="K742" s="5">
        <v>18080</v>
      </c>
      <c r="L742" s="52">
        <v>21270</v>
      </c>
      <c r="M742" s="5">
        <v>18510</v>
      </c>
      <c r="N742" s="5">
        <v>320</v>
      </c>
      <c r="O742" s="7" t="s">
        <v>32</v>
      </c>
      <c r="Q742" s="65">
        <f t="shared" si="147"/>
        <v>45</v>
      </c>
      <c r="R742" s="36">
        <f t="shared" si="148"/>
        <v>45</v>
      </c>
      <c r="S742" s="36">
        <f t="shared" si="149"/>
        <v>45</v>
      </c>
      <c r="T742" s="36">
        <f t="shared" si="150"/>
        <v>45</v>
      </c>
      <c r="U742" s="36">
        <f t="shared" si="158"/>
        <v>71.414999999999992</v>
      </c>
      <c r="V742" s="36">
        <f t="shared" si="151"/>
        <v>64.305000000000007</v>
      </c>
      <c r="W742" s="36">
        <f t="shared" si="152"/>
        <v>50.265000000000001</v>
      </c>
      <c r="X742" s="36">
        <f t="shared" si="153"/>
        <v>175.66125109773412</v>
      </c>
      <c r="Y742" s="36">
        <f t="shared" si="154"/>
        <v>207.5612510977341</v>
      </c>
      <c r="Z742" s="36">
        <f t="shared" si="155"/>
        <v>179.96125109773411</v>
      </c>
      <c r="AA742" s="36">
        <f t="shared" si="156"/>
        <v>46.44</v>
      </c>
      <c r="AB742" s="66">
        <f t="shared" si="157"/>
        <v>45</v>
      </c>
      <c r="AC742" s="28">
        <f t="shared" si="159"/>
        <v>1020.6087532932024</v>
      </c>
      <c r="AF742" s="28">
        <f>Q742-'2020 Metered Customers'!Q742</f>
        <v>7</v>
      </c>
      <c r="AG742" s="28">
        <f>R742-'2020 Metered Customers'!R742</f>
        <v>7</v>
      </c>
      <c r="AH742" s="28">
        <f>S742-'2020 Metered Customers'!S742</f>
        <v>7</v>
      </c>
      <c r="AI742" s="28">
        <f>T742-'2020 Metered Customers'!T742</f>
        <v>7</v>
      </c>
      <c r="AJ742" s="28">
        <f>U742-'2020 Metered Customers'!U742</f>
        <v>20.500999999999991</v>
      </c>
      <c r="AK742" s="28">
        <f>V742-'2020 Metered Customers'!V742</f>
        <v>16.867000000000004</v>
      </c>
      <c r="AL742" s="28">
        <f>W742-'2020 Metered Customers'!W742</f>
        <v>9.6910000000000025</v>
      </c>
      <c r="AM742" s="28">
        <f>X742-'2020 Metered Customers'!X742</f>
        <v>76.71725109773412</v>
      </c>
      <c r="AN742" s="28">
        <f>Y742-'2020 Metered Customers'!Y742</f>
        <v>94.900251097734099</v>
      </c>
      <c r="AO742" s="28">
        <f>Z742-'2020 Metered Customers'!Z742</f>
        <v>79.1682510977341</v>
      </c>
      <c r="AP742" s="28">
        <f>AA742-'2020 Metered Customers'!AA742</f>
        <v>7.7359999999999971</v>
      </c>
      <c r="AQ742" s="28">
        <f>AB742-'2020 Metered Customers'!AB742</f>
        <v>7</v>
      </c>
    </row>
    <row r="743" spans="1:43" ht="15.4" x14ac:dyDescent="0.45">
      <c r="A743" s="4">
        <v>1</v>
      </c>
      <c r="B743" s="85">
        <v>84042069</v>
      </c>
      <c r="C743" s="91">
        <v>0</v>
      </c>
      <c r="D743" s="5" t="s">
        <v>32</v>
      </c>
      <c r="E743" s="5" t="s">
        <v>32</v>
      </c>
      <c r="F743" s="5" t="s">
        <v>32</v>
      </c>
      <c r="G743" s="5" t="s">
        <v>32</v>
      </c>
      <c r="H743" s="5">
        <v>6230</v>
      </c>
      <c r="I743" s="5">
        <v>5820</v>
      </c>
      <c r="J743" s="5">
        <v>8040</v>
      </c>
      <c r="K743" s="5">
        <v>8060</v>
      </c>
      <c r="L743" s="52">
        <v>8700</v>
      </c>
      <c r="M743" s="5">
        <v>4310</v>
      </c>
      <c r="N743" s="5">
        <v>4251</v>
      </c>
      <c r="O743" s="7" t="s">
        <v>32</v>
      </c>
      <c r="Q743" s="65">
        <f t="shared" si="147"/>
        <v>45</v>
      </c>
      <c r="R743" s="36">
        <f t="shared" si="148"/>
        <v>45</v>
      </c>
      <c r="S743" s="36">
        <f t="shared" si="149"/>
        <v>45</v>
      </c>
      <c r="T743" s="36">
        <f t="shared" si="150"/>
        <v>45</v>
      </c>
      <c r="U743" s="36">
        <f t="shared" si="158"/>
        <v>73.034999999999997</v>
      </c>
      <c r="V743" s="36">
        <f t="shared" si="151"/>
        <v>74.272017376934002</v>
      </c>
      <c r="W743" s="36">
        <f t="shared" si="152"/>
        <v>92.60601564131629</v>
      </c>
      <c r="X743" s="36">
        <f t="shared" si="153"/>
        <v>92.771186796851268</v>
      </c>
      <c r="Y743" s="36">
        <f t="shared" si="154"/>
        <v>98.056663773970484</v>
      </c>
      <c r="Z743" s="36">
        <f t="shared" si="155"/>
        <v>64.394999999999996</v>
      </c>
      <c r="AA743" s="36">
        <f t="shared" si="156"/>
        <v>64.129500000000007</v>
      </c>
      <c r="AB743" s="66">
        <f t="shared" si="157"/>
        <v>45</v>
      </c>
      <c r="AC743" s="28">
        <f t="shared" si="159"/>
        <v>784.26538358907203</v>
      </c>
      <c r="AF743" s="28">
        <f>Q743-'2020 Metered Customers'!Q743</f>
        <v>7</v>
      </c>
      <c r="AG743" s="28">
        <f>R743-'2020 Metered Customers'!R743</f>
        <v>7</v>
      </c>
      <c r="AH743" s="28">
        <f>S743-'2020 Metered Customers'!S743</f>
        <v>7</v>
      </c>
      <c r="AI743" s="28">
        <f>T743-'2020 Metered Customers'!T743</f>
        <v>7</v>
      </c>
      <c r="AJ743" s="28">
        <f>U743-'2020 Metered Customers'!U743</f>
        <v>21.328999999999994</v>
      </c>
      <c r="AK743" s="28">
        <f>V743-'2020 Metered Customers'!V743</f>
        <v>23.468017376934</v>
      </c>
      <c r="AL743" s="28">
        <f>W743-'2020 Metered Customers'!W743</f>
        <v>36.834015641316292</v>
      </c>
      <c r="AM743" s="28">
        <f>X743-'2020 Metered Customers'!X743</f>
        <v>36.913186796851264</v>
      </c>
      <c r="AN743" s="28">
        <f>Y743-'2020 Metered Customers'!Y743</f>
        <v>39.446663773970485</v>
      </c>
      <c r="AO743" s="28">
        <f>Z743-'2020 Metered Customers'!Z743</f>
        <v>16.912999999999997</v>
      </c>
      <c r="AP743" s="28">
        <f>AA743-'2020 Metered Customers'!AA743</f>
        <v>16.777300000000004</v>
      </c>
      <c r="AQ743" s="28">
        <f>AB743-'2020 Metered Customers'!AB743</f>
        <v>7</v>
      </c>
    </row>
    <row r="744" spans="1:43" ht="15.4" x14ac:dyDescent="0.45">
      <c r="A744" s="4">
        <v>1</v>
      </c>
      <c r="B744" s="85">
        <v>84042070</v>
      </c>
      <c r="C744" s="91">
        <v>0</v>
      </c>
      <c r="D744" s="5" t="s">
        <v>32</v>
      </c>
      <c r="E744" s="5" t="s">
        <v>32</v>
      </c>
      <c r="F744" s="5" t="s">
        <v>32</v>
      </c>
      <c r="G744" s="5" t="s">
        <v>32</v>
      </c>
      <c r="H744" s="5">
        <v>10830</v>
      </c>
      <c r="I744" s="5">
        <v>65640</v>
      </c>
      <c r="J744" s="5">
        <v>41350</v>
      </c>
      <c r="K744" s="5">
        <v>65890</v>
      </c>
      <c r="L744" s="52">
        <v>82900</v>
      </c>
      <c r="M744" s="5">
        <v>64100</v>
      </c>
      <c r="N744" s="5">
        <v>1215</v>
      </c>
      <c r="O744" s="7" t="s">
        <v>32</v>
      </c>
      <c r="Q744" s="65">
        <f t="shared" si="147"/>
        <v>45</v>
      </c>
      <c r="R744" s="36">
        <f t="shared" si="148"/>
        <v>45</v>
      </c>
      <c r="S744" s="36">
        <f t="shared" si="149"/>
        <v>45</v>
      </c>
      <c r="T744" s="36">
        <f t="shared" si="150"/>
        <v>45</v>
      </c>
      <c r="U744" s="36">
        <f t="shared" si="158"/>
        <v>93.734999999999999</v>
      </c>
      <c r="V744" s="36">
        <f t="shared" si="151"/>
        <v>651.26125109773409</v>
      </c>
      <c r="W744" s="36">
        <f t="shared" si="152"/>
        <v>408.36125109773411</v>
      </c>
      <c r="X744" s="36">
        <f t="shared" si="153"/>
        <v>653.76125109773409</v>
      </c>
      <c r="Y744" s="36">
        <f t="shared" si="154"/>
        <v>823.86125109773411</v>
      </c>
      <c r="Z744" s="36">
        <f t="shared" si="155"/>
        <v>635.86125109773411</v>
      </c>
      <c r="AA744" s="36">
        <f t="shared" si="156"/>
        <v>50.467500000000001</v>
      </c>
      <c r="AB744" s="66">
        <f t="shared" si="157"/>
        <v>45</v>
      </c>
      <c r="AC744" s="28">
        <f t="shared" si="159"/>
        <v>3542.3087554886706</v>
      </c>
      <c r="AF744" s="28">
        <f>Q744-'2020 Metered Customers'!Q744</f>
        <v>7</v>
      </c>
      <c r="AG744" s="28">
        <f>R744-'2020 Metered Customers'!R744</f>
        <v>7</v>
      </c>
      <c r="AH744" s="28">
        <f>S744-'2020 Metered Customers'!S744</f>
        <v>7</v>
      </c>
      <c r="AI744" s="28">
        <f>T744-'2020 Metered Customers'!T744</f>
        <v>7</v>
      </c>
      <c r="AJ744" s="28">
        <f>U744-'2020 Metered Customers'!U744</f>
        <v>31.908999999999999</v>
      </c>
      <c r="AK744" s="28">
        <f>V744-'2020 Metered Customers'!V744</f>
        <v>229.99605109773415</v>
      </c>
      <c r="AL744" s="28">
        <f>W744-'2020 Metered Customers'!W744</f>
        <v>167.5707510977341</v>
      </c>
      <c r="AM744" s="28">
        <f>X744-'2020 Metered Customers'!X744</f>
        <v>230.63855109773408</v>
      </c>
      <c r="AN744" s="28">
        <f>Y744-'2020 Metered Customers'!Y744</f>
        <v>274.35425109773416</v>
      </c>
      <c r="AO744" s="28">
        <f>Z744-'2020 Metered Customers'!Z744</f>
        <v>226.03825109773413</v>
      </c>
      <c r="AP744" s="28">
        <f>AA744-'2020 Metered Customers'!AA744</f>
        <v>9.7944999999999993</v>
      </c>
      <c r="AQ744" s="28">
        <f>AB744-'2020 Metered Customers'!AB744</f>
        <v>7</v>
      </c>
    </row>
    <row r="745" spans="1:43" ht="15.4" x14ac:dyDescent="0.45">
      <c r="A745" s="4">
        <v>1</v>
      </c>
      <c r="B745" s="85">
        <v>84134917</v>
      </c>
      <c r="C745" s="91">
        <v>0</v>
      </c>
      <c r="D745" s="5" t="s">
        <v>32</v>
      </c>
      <c r="E745" s="5" t="s">
        <v>32</v>
      </c>
      <c r="F745" s="5" t="s">
        <v>32</v>
      </c>
      <c r="G745" s="5" t="s">
        <v>32</v>
      </c>
      <c r="H745" s="5">
        <v>6430</v>
      </c>
      <c r="I745" s="5">
        <v>640</v>
      </c>
      <c r="J745" s="5">
        <v>1150</v>
      </c>
      <c r="K745" s="5">
        <v>4830</v>
      </c>
      <c r="L745" s="52">
        <v>420</v>
      </c>
      <c r="M745" s="5">
        <v>1550</v>
      </c>
      <c r="N745" s="5">
        <v>1852</v>
      </c>
      <c r="O745" s="7" t="s">
        <v>32</v>
      </c>
      <c r="Q745" s="65">
        <f t="shared" si="147"/>
        <v>45</v>
      </c>
      <c r="R745" s="36">
        <f t="shared" si="148"/>
        <v>45</v>
      </c>
      <c r="S745" s="36">
        <f t="shared" si="149"/>
        <v>45</v>
      </c>
      <c r="T745" s="36">
        <f t="shared" si="150"/>
        <v>45</v>
      </c>
      <c r="U745" s="36">
        <f t="shared" si="158"/>
        <v>73.935000000000002</v>
      </c>
      <c r="V745" s="36">
        <f t="shared" si="151"/>
        <v>47.88</v>
      </c>
      <c r="W745" s="36">
        <f t="shared" si="152"/>
        <v>50.174999999999997</v>
      </c>
      <c r="X745" s="36">
        <f t="shared" si="153"/>
        <v>66.734999999999999</v>
      </c>
      <c r="Y745" s="36">
        <f t="shared" si="154"/>
        <v>46.89</v>
      </c>
      <c r="Z745" s="36">
        <f t="shared" si="155"/>
        <v>51.975000000000001</v>
      </c>
      <c r="AA745" s="36">
        <f t="shared" si="156"/>
        <v>53.334000000000003</v>
      </c>
      <c r="AB745" s="66">
        <f t="shared" si="157"/>
        <v>45</v>
      </c>
      <c r="AC745" s="28">
        <f t="shared" si="159"/>
        <v>615.92399999999998</v>
      </c>
      <c r="AF745" s="28">
        <f>Q745-'2020 Metered Customers'!Q745</f>
        <v>7</v>
      </c>
      <c r="AG745" s="28">
        <f>R745-'2020 Metered Customers'!R745</f>
        <v>7</v>
      </c>
      <c r="AH745" s="28">
        <f>S745-'2020 Metered Customers'!S745</f>
        <v>7</v>
      </c>
      <c r="AI745" s="28">
        <f>T745-'2020 Metered Customers'!T745</f>
        <v>7</v>
      </c>
      <c r="AJ745" s="28">
        <f>U745-'2020 Metered Customers'!U745</f>
        <v>21.789000000000001</v>
      </c>
      <c r="AK745" s="28">
        <f>V745-'2020 Metered Customers'!V745</f>
        <v>8.4720000000000013</v>
      </c>
      <c r="AL745" s="28">
        <f>W745-'2020 Metered Customers'!W745</f>
        <v>9.644999999999996</v>
      </c>
      <c r="AM745" s="28">
        <f>X745-'2020 Metered Customers'!X745</f>
        <v>18.108999999999995</v>
      </c>
      <c r="AN745" s="28">
        <f>Y745-'2020 Metered Customers'!Y745</f>
        <v>7.9660000000000011</v>
      </c>
      <c r="AO745" s="28">
        <f>Z745-'2020 Metered Customers'!Z745</f>
        <v>10.564999999999998</v>
      </c>
      <c r="AP745" s="28">
        <f>AA745-'2020 Metered Customers'!AA745</f>
        <v>11.259600000000006</v>
      </c>
      <c r="AQ745" s="28">
        <f>AB745-'2020 Metered Customers'!AB745</f>
        <v>7</v>
      </c>
    </row>
    <row r="746" spans="1:43" ht="15.4" x14ac:dyDescent="0.45">
      <c r="A746" s="4">
        <v>1</v>
      </c>
      <c r="B746" s="85">
        <v>84134918</v>
      </c>
      <c r="C746" s="91">
        <v>0</v>
      </c>
      <c r="D746" s="5" t="s">
        <v>32</v>
      </c>
      <c r="E746" s="5" t="s">
        <v>32</v>
      </c>
      <c r="F746" s="5" t="s">
        <v>32</v>
      </c>
      <c r="G746" s="5" t="s">
        <v>32</v>
      </c>
      <c r="H746" s="5">
        <v>17200</v>
      </c>
      <c r="I746" s="5">
        <v>22540</v>
      </c>
      <c r="J746" s="5">
        <v>41890</v>
      </c>
      <c r="K746" s="5">
        <v>48800</v>
      </c>
      <c r="L746" s="52">
        <v>76510</v>
      </c>
      <c r="M746" s="5">
        <v>56180</v>
      </c>
      <c r="N746" s="5">
        <v>3091</v>
      </c>
      <c r="O746" s="7" t="s">
        <v>32</v>
      </c>
      <c r="Q746" s="65">
        <f t="shared" si="147"/>
        <v>45</v>
      </c>
      <c r="R746" s="36">
        <f t="shared" si="148"/>
        <v>45</v>
      </c>
      <c r="S746" s="36">
        <f t="shared" si="149"/>
        <v>45</v>
      </c>
      <c r="T746" s="36">
        <f t="shared" si="150"/>
        <v>45</v>
      </c>
      <c r="U746" s="36">
        <f t="shared" si="158"/>
        <v>122.39999999999999</v>
      </c>
      <c r="V746" s="36">
        <f t="shared" si="151"/>
        <v>220.26125109773412</v>
      </c>
      <c r="W746" s="36">
        <f t="shared" si="152"/>
        <v>413.76125109773409</v>
      </c>
      <c r="X746" s="36">
        <f t="shared" si="153"/>
        <v>482.86125109773411</v>
      </c>
      <c r="Y746" s="36">
        <f t="shared" si="154"/>
        <v>759.96125109773413</v>
      </c>
      <c r="Z746" s="36">
        <f t="shared" si="155"/>
        <v>556.66125109773407</v>
      </c>
      <c r="AA746" s="36">
        <f t="shared" si="156"/>
        <v>58.909500000000001</v>
      </c>
      <c r="AB746" s="66">
        <f t="shared" si="157"/>
        <v>45</v>
      </c>
      <c r="AC746" s="28">
        <f t="shared" si="159"/>
        <v>2839.8157554886707</v>
      </c>
      <c r="AF746" s="28">
        <f>Q746-'2020 Metered Customers'!Q746</f>
        <v>7</v>
      </c>
      <c r="AG746" s="28">
        <f>R746-'2020 Metered Customers'!R746</f>
        <v>7</v>
      </c>
      <c r="AH746" s="28">
        <f>S746-'2020 Metered Customers'!S746</f>
        <v>7</v>
      </c>
      <c r="AI746" s="28">
        <f>T746-'2020 Metered Customers'!T746</f>
        <v>7</v>
      </c>
      <c r="AJ746" s="28">
        <f>U746-'2020 Metered Customers'!U746</f>
        <v>46.559999999999988</v>
      </c>
      <c r="AK746" s="28">
        <f>V746-'2020 Metered Customers'!V746</f>
        <v>102.13925109773413</v>
      </c>
      <c r="AL746" s="28">
        <f>W746-'2020 Metered Customers'!W746</f>
        <v>168.95855109773407</v>
      </c>
      <c r="AM746" s="28">
        <f>X746-'2020 Metered Customers'!X746</f>
        <v>186.71725109773411</v>
      </c>
      <c r="AN746" s="28">
        <f>Y746-'2020 Metered Customers'!Y746</f>
        <v>257.93195109773421</v>
      </c>
      <c r="AO746" s="28">
        <f>Z746-'2020 Metered Customers'!Z746</f>
        <v>205.68385109773408</v>
      </c>
      <c r="AP746" s="28">
        <f>AA746-'2020 Metered Customers'!AA746</f>
        <v>14.109299999999998</v>
      </c>
      <c r="AQ746" s="28">
        <f>AB746-'2020 Metered Customers'!AB746</f>
        <v>7</v>
      </c>
    </row>
    <row r="747" spans="1:43" ht="15.4" x14ac:dyDescent="0.45">
      <c r="A747" s="4">
        <v>1</v>
      </c>
      <c r="B747" s="85">
        <v>84134919</v>
      </c>
      <c r="C747" s="91">
        <v>0</v>
      </c>
      <c r="D747" s="5" t="s">
        <v>32</v>
      </c>
      <c r="E747" s="5" t="s">
        <v>32</v>
      </c>
      <c r="F747" s="5" t="s">
        <v>32</v>
      </c>
      <c r="G747" s="5" t="s">
        <v>32</v>
      </c>
      <c r="H747" s="5">
        <v>18880</v>
      </c>
      <c r="I747" s="5">
        <v>2620</v>
      </c>
      <c r="J747" s="5">
        <v>1210</v>
      </c>
      <c r="K747" s="5">
        <v>2880</v>
      </c>
      <c r="L747" s="52">
        <v>3590</v>
      </c>
      <c r="M747" s="5">
        <v>2010</v>
      </c>
      <c r="N747" s="5">
        <v>1495</v>
      </c>
      <c r="O747" s="7" t="s">
        <v>32</v>
      </c>
      <c r="Q747" s="65">
        <f t="shared" si="147"/>
        <v>45</v>
      </c>
      <c r="R747" s="36">
        <f t="shared" si="148"/>
        <v>45</v>
      </c>
      <c r="S747" s="36">
        <f t="shared" si="149"/>
        <v>45</v>
      </c>
      <c r="T747" s="36">
        <f t="shared" si="150"/>
        <v>45</v>
      </c>
      <c r="U747" s="36">
        <f t="shared" si="158"/>
        <v>129.95999999999998</v>
      </c>
      <c r="V747" s="36">
        <f t="shared" si="151"/>
        <v>56.79</v>
      </c>
      <c r="W747" s="36">
        <f t="shared" si="152"/>
        <v>50.445</v>
      </c>
      <c r="X747" s="36">
        <f t="shared" si="153"/>
        <v>57.96</v>
      </c>
      <c r="Y747" s="36">
        <f t="shared" si="154"/>
        <v>61.155000000000001</v>
      </c>
      <c r="Z747" s="36">
        <f t="shared" si="155"/>
        <v>54.045000000000002</v>
      </c>
      <c r="AA747" s="36">
        <f t="shared" si="156"/>
        <v>51.727499999999999</v>
      </c>
      <c r="AB747" s="66">
        <f t="shared" si="157"/>
        <v>45</v>
      </c>
      <c r="AC747" s="28">
        <f t="shared" si="159"/>
        <v>687.08249999999987</v>
      </c>
      <c r="AF747" s="28">
        <f>Q747-'2020 Metered Customers'!Q747</f>
        <v>7</v>
      </c>
      <c r="AG747" s="28">
        <f>R747-'2020 Metered Customers'!R747</f>
        <v>7</v>
      </c>
      <c r="AH747" s="28">
        <f>S747-'2020 Metered Customers'!S747</f>
        <v>7</v>
      </c>
      <c r="AI747" s="28">
        <f>T747-'2020 Metered Customers'!T747</f>
        <v>7</v>
      </c>
      <c r="AJ747" s="28">
        <f>U747-'2020 Metered Customers'!U747</f>
        <v>50.423999999999978</v>
      </c>
      <c r="AK747" s="28">
        <f>V747-'2020 Metered Customers'!V747</f>
        <v>13.025999999999996</v>
      </c>
      <c r="AL747" s="28">
        <f>W747-'2020 Metered Customers'!W747</f>
        <v>9.7830000000000013</v>
      </c>
      <c r="AM747" s="28">
        <f>X747-'2020 Metered Customers'!X747</f>
        <v>13.624000000000002</v>
      </c>
      <c r="AN747" s="28">
        <f>Y747-'2020 Metered Customers'!Y747</f>
        <v>15.256999999999998</v>
      </c>
      <c r="AO747" s="28">
        <f>Z747-'2020 Metered Customers'!Z747</f>
        <v>11.623000000000005</v>
      </c>
      <c r="AP747" s="28">
        <f>AA747-'2020 Metered Customers'!AA747</f>
        <v>10.438499999999998</v>
      </c>
      <c r="AQ747" s="28">
        <f>AB747-'2020 Metered Customers'!AB747</f>
        <v>7</v>
      </c>
    </row>
    <row r="748" spans="1:43" ht="15.4" x14ac:dyDescent="0.45">
      <c r="A748" s="4">
        <v>1</v>
      </c>
      <c r="B748" s="85">
        <v>84134920</v>
      </c>
      <c r="C748" s="91">
        <v>0</v>
      </c>
      <c r="D748" s="5" t="s">
        <v>32</v>
      </c>
      <c r="E748" s="5" t="s">
        <v>32</v>
      </c>
      <c r="F748" s="5" t="s">
        <v>32</v>
      </c>
      <c r="G748" s="5" t="s">
        <v>32</v>
      </c>
      <c r="H748" s="5">
        <v>6150</v>
      </c>
      <c r="I748" s="5">
        <v>1650</v>
      </c>
      <c r="J748" s="5">
        <v>1660</v>
      </c>
      <c r="K748" s="5">
        <v>1370</v>
      </c>
      <c r="L748" s="52">
        <v>2110</v>
      </c>
      <c r="M748" s="5">
        <v>518</v>
      </c>
      <c r="N748" s="5">
        <v>867</v>
      </c>
      <c r="O748" s="7" t="s">
        <v>32</v>
      </c>
      <c r="Q748" s="65">
        <f t="shared" si="147"/>
        <v>45</v>
      </c>
      <c r="R748" s="36">
        <f t="shared" si="148"/>
        <v>45</v>
      </c>
      <c r="S748" s="36">
        <f t="shared" si="149"/>
        <v>45</v>
      </c>
      <c r="T748" s="36">
        <f t="shared" si="150"/>
        <v>45</v>
      </c>
      <c r="U748" s="36">
        <f t="shared" si="158"/>
        <v>72.674999999999997</v>
      </c>
      <c r="V748" s="36">
        <f t="shared" si="151"/>
        <v>52.424999999999997</v>
      </c>
      <c r="W748" s="36">
        <f t="shared" si="152"/>
        <v>52.47</v>
      </c>
      <c r="X748" s="36">
        <f t="shared" si="153"/>
        <v>51.164999999999999</v>
      </c>
      <c r="Y748" s="36">
        <f t="shared" si="154"/>
        <v>54.494999999999997</v>
      </c>
      <c r="Z748" s="36">
        <f t="shared" si="155"/>
        <v>47.331000000000003</v>
      </c>
      <c r="AA748" s="36">
        <f t="shared" si="156"/>
        <v>48.901499999999999</v>
      </c>
      <c r="AB748" s="66">
        <f t="shared" si="157"/>
        <v>45</v>
      </c>
      <c r="AC748" s="28">
        <f t="shared" si="159"/>
        <v>604.46250000000009</v>
      </c>
      <c r="AF748" s="28">
        <f>Q748-'2020 Metered Customers'!Q748</f>
        <v>7</v>
      </c>
      <c r="AG748" s="28">
        <f>R748-'2020 Metered Customers'!R748</f>
        <v>7</v>
      </c>
      <c r="AH748" s="28">
        <f>S748-'2020 Metered Customers'!S748</f>
        <v>7</v>
      </c>
      <c r="AI748" s="28">
        <f>T748-'2020 Metered Customers'!T748</f>
        <v>7</v>
      </c>
      <c r="AJ748" s="28">
        <f>U748-'2020 Metered Customers'!U748</f>
        <v>21.144999999999996</v>
      </c>
      <c r="AK748" s="28">
        <f>V748-'2020 Metered Customers'!V748</f>
        <v>10.794999999999995</v>
      </c>
      <c r="AL748" s="28">
        <f>W748-'2020 Metered Customers'!W748</f>
        <v>10.817999999999998</v>
      </c>
      <c r="AM748" s="28">
        <f>X748-'2020 Metered Customers'!X748</f>
        <v>10.150999999999996</v>
      </c>
      <c r="AN748" s="28">
        <f>Y748-'2020 Metered Customers'!Y748</f>
        <v>11.852999999999994</v>
      </c>
      <c r="AO748" s="28">
        <f>Z748-'2020 Metered Customers'!Z748</f>
        <v>8.1914000000000016</v>
      </c>
      <c r="AP748" s="28">
        <f>AA748-'2020 Metered Customers'!AA748</f>
        <v>8.994099999999996</v>
      </c>
      <c r="AQ748" s="28">
        <f>AB748-'2020 Metered Customers'!AB748</f>
        <v>7</v>
      </c>
    </row>
    <row r="749" spans="1:43" ht="15.4" x14ac:dyDescent="0.45">
      <c r="A749" s="4">
        <v>1</v>
      </c>
      <c r="B749" s="85">
        <v>84134921</v>
      </c>
      <c r="C749" s="91">
        <v>0</v>
      </c>
      <c r="D749" s="5" t="s">
        <v>32</v>
      </c>
      <c r="E749" s="5" t="s">
        <v>32</v>
      </c>
      <c r="F749" s="5" t="s">
        <v>32</v>
      </c>
      <c r="G749" s="5" t="s">
        <v>32</v>
      </c>
      <c r="H749" s="5">
        <v>17210</v>
      </c>
      <c r="I749" s="5">
        <v>2400</v>
      </c>
      <c r="J749" s="5">
        <v>3020</v>
      </c>
      <c r="K749" s="5">
        <v>5320</v>
      </c>
      <c r="L749" s="52">
        <v>4370</v>
      </c>
      <c r="M749" s="5">
        <v>5090</v>
      </c>
      <c r="N749" s="5">
        <v>2623</v>
      </c>
      <c r="O749" s="7" t="s">
        <v>32</v>
      </c>
      <c r="Q749" s="65">
        <f t="shared" si="147"/>
        <v>45</v>
      </c>
      <c r="R749" s="36">
        <f t="shared" si="148"/>
        <v>45</v>
      </c>
      <c r="S749" s="36">
        <f t="shared" si="149"/>
        <v>45</v>
      </c>
      <c r="T749" s="36">
        <f t="shared" si="150"/>
        <v>45</v>
      </c>
      <c r="U749" s="36">
        <f t="shared" si="158"/>
        <v>122.44500000000001</v>
      </c>
      <c r="V749" s="36">
        <f t="shared" si="151"/>
        <v>55.8</v>
      </c>
      <c r="W749" s="36">
        <f t="shared" si="152"/>
        <v>58.59</v>
      </c>
      <c r="X749" s="36">
        <f t="shared" si="153"/>
        <v>70.142738488559615</v>
      </c>
      <c r="Y749" s="36">
        <f t="shared" si="154"/>
        <v>64.664999999999992</v>
      </c>
      <c r="Z749" s="36">
        <f t="shared" si="155"/>
        <v>68.243270199907386</v>
      </c>
      <c r="AA749" s="36">
        <f t="shared" si="156"/>
        <v>56.8035</v>
      </c>
      <c r="AB749" s="66">
        <f t="shared" si="157"/>
        <v>45</v>
      </c>
      <c r="AC749" s="28">
        <f t="shared" si="159"/>
        <v>721.68950868846696</v>
      </c>
      <c r="AF749" s="28">
        <f>Q749-'2020 Metered Customers'!Q749</f>
        <v>7</v>
      </c>
      <c r="AG749" s="28">
        <f>R749-'2020 Metered Customers'!R749</f>
        <v>7</v>
      </c>
      <c r="AH749" s="28">
        <f>S749-'2020 Metered Customers'!S749</f>
        <v>7</v>
      </c>
      <c r="AI749" s="28">
        <f>T749-'2020 Metered Customers'!T749</f>
        <v>7</v>
      </c>
      <c r="AJ749" s="28">
        <f>U749-'2020 Metered Customers'!U749</f>
        <v>46.583000000000013</v>
      </c>
      <c r="AK749" s="28">
        <f>V749-'2020 Metered Customers'!V749</f>
        <v>12.519999999999996</v>
      </c>
      <c r="AL749" s="28">
        <f>W749-'2020 Metered Customers'!W749</f>
        <v>13.946000000000005</v>
      </c>
      <c r="AM749" s="28">
        <f>X749-'2020 Metered Customers'!X749</f>
        <v>20.438738488559615</v>
      </c>
      <c r="AN749" s="28">
        <f>Y749-'2020 Metered Customers'!Y749</f>
        <v>17.050999999999988</v>
      </c>
      <c r="AO749" s="28">
        <f>Z749-'2020 Metered Customers'!Z749</f>
        <v>19.045270199907385</v>
      </c>
      <c r="AP749" s="28">
        <f>AA749-'2020 Metered Customers'!AA749</f>
        <v>13.032899999999998</v>
      </c>
      <c r="AQ749" s="28">
        <f>AB749-'2020 Metered Customers'!AB749</f>
        <v>7</v>
      </c>
    </row>
    <row r="750" spans="1:43" ht="15.4" x14ac:dyDescent="0.45">
      <c r="A750" s="4">
        <v>1</v>
      </c>
      <c r="B750" s="85">
        <v>84134922</v>
      </c>
      <c r="C750" s="91">
        <v>0</v>
      </c>
      <c r="D750" s="5" t="s">
        <v>32</v>
      </c>
      <c r="E750" s="5" t="s">
        <v>32</v>
      </c>
      <c r="F750" s="5" t="s">
        <v>32</v>
      </c>
      <c r="G750" s="5" t="s">
        <v>32</v>
      </c>
      <c r="H750" s="5">
        <v>12890</v>
      </c>
      <c r="I750" s="5">
        <v>6080</v>
      </c>
      <c r="J750" s="5">
        <v>2400</v>
      </c>
      <c r="K750" s="5">
        <v>6180</v>
      </c>
      <c r="L750" s="52">
        <v>8770</v>
      </c>
      <c r="M750" s="5">
        <v>14230</v>
      </c>
      <c r="N750" s="5">
        <v>12087</v>
      </c>
      <c r="O750" s="7" t="s">
        <v>32</v>
      </c>
      <c r="Q750" s="65">
        <f t="shared" si="147"/>
        <v>45</v>
      </c>
      <c r="R750" s="36">
        <f t="shared" si="148"/>
        <v>45</v>
      </c>
      <c r="S750" s="36">
        <f t="shared" si="149"/>
        <v>45</v>
      </c>
      <c r="T750" s="36">
        <f t="shared" si="150"/>
        <v>45</v>
      </c>
      <c r="U750" s="36">
        <f t="shared" si="158"/>
        <v>103.005</v>
      </c>
      <c r="V750" s="36">
        <f t="shared" si="151"/>
        <v>76.419242398888684</v>
      </c>
      <c r="W750" s="36">
        <f t="shared" si="152"/>
        <v>55.8</v>
      </c>
      <c r="X750" s="36">
        <f t="shared" si="153"/>
        <v>77.245098176563559</v>
      </c>
      <c r="Y750" s="36">
        <f t="shared" si="154"/>
        <v>98.634762818342892</v>
      </c>
      <c r="Z750" s="36">
        <f t="shared" si="155"/>
        <v>143.72648827939122</v>
      </c>
      <c r="AA750" s="36">
        <f t="shared" si="156"/>
        <v>126.0283989638186</v>
      </c>
      <c r="AB750" s="66">
        <f t="shared" si="157"/>
        <v>45</v>
      </c>
      <c r="AC750" s="28">
        <f t="shared" si="159"/>
        <v>905.85899063700504</v>
      </c>
      <c r="AF750" s="28">
        <f>Q750-'2020 Metered Customers'!Q750</f>
        <v>7</v>
      </c>
      <c r="AG750" s="28">
        <f>R750-'2020 Metered Customers'!R750</f>
        <v>7</v>
      </c>
      <c r="AH750" s="28">
        <f>S750-'2020 Metered Customers'!S750</f>
        <v>7</v>
      </c>
      <c r="AI750" s="28">
        <f>T750-'2020 Metered Customers'!T750</f>
        <v>7</v>
      </c>
      <c r="AJ750" s="28">
        <f>U750-'2020 Metered Customers'!U750</f>
        <v>36.646999999999991</v>
      </c>
      <c r="AK750" s="28">
        <f>V750-'2020 Metered Customers'!V750</f>
        <v>25.04324239888868</v>
      </c>
      <c r="AL750" s="28">
        <f>W750-'2020 Metered Customers'!W750</f>
        <v>12.519999999999996</v>
      </c>
      <c r="AM750" s="28">
        <f>X750-'2020 Metered Customers'!X750</f>
        <v>25.649098176563555</v>
      </c>
      <c r="AN750" s="28">
        <f>Y750-'2020 Metered Customers'!Y750</f>
        <v>39.723762818342891</v>
      </c>
      <c r="AO750" s="28">
        <f>Z750-'2020 Metered Customers'!Z750</f>
        <v>61.337488279391209</v>
      </c>
      <c r="AP750" s="28">
        <f>AA750-'2020 Metered Customers'!AA750</f>
        <v>52.854298963818607</v>
      </c>
      <c r="AQ750" s="28">
        <f>AB750-'2020 Metered Customers'!AB750</f>
        <v>7</v>
      </c>
    </row>
    <row r="751" spans="1:43" ht="15.4" x14ac:dyDescent="0.45">
      <c r="A751" s="4">
        <v>1</v>
      </c>
      <c r="B751" s="85">
        <v>84134941</v>
      </c>
      <c r="C751" s="91">
        <v>0</v>
      </c>
      <c r="D751" s="5" t="s">
        <v>32</v>
      </c>
      <c r="E751" s="5" t="s">
        <v>32</v>
      </c>
      <c r="F751" s="5" t="s">
        <v>32</v>
      </c>
      <c r="G751" s="5" t="s">
        <v>32</v>
      </c>
      <c r="H751" s="5">
        <v>10170</v>
      </c>
      <c r="I751" s="5">
        <v>4440</v>
      </c>
      <c r="J751" s="5">
        <v>14420</v>
      </c>
      <c r="K751" s="5">
        <v>13410</v>
      </c>
      <c r="L751" s="52">
        <v>11700</v>
      </c>
      <c r="M751" s="5">
        <v>11120</v>
      </c>
      <c r="N751" s="5">
        <v>9921</v>
      </c>
      <c r="O751" s="7" t="s">
        <v>32</v>
      </c>
      <c r="Q751" s="65">
        <f t="shared" si="147"/>
        <v>45</v>
      </c>
      <c r="R751" s="36">
        <f t="shared" si="148"/>
        <v>45</v>
      </c>
      <c r="S751" s="36">
        <f t="shared" si="149"/>
        <v>45</v>
      </c>
      <c r="T751" s="36">
        <f t="shared" si="150"/>
        <v>45</v>
      </c>
      <c r="U751" s="36">
        <f t="shared" si="158"/>
        <v>90.765000000000001</v>
      </c>
      <c r="V751" s="36">
        <f t="shared" si="151"/>
        <v>64.98</v>
      </c>
      <c r="W751" s="36">
        <f t="shared" si="152"/>
        <v>145.29561425697349</v>
      </c>
      <c r="X751" s="36">
        <f t="shared" si="153"/>
        <v>136.95447090245722</v>
      </c>
      <c r="Y751" s="36">
        <f t="shared" si="154"/>
        <v>122.83233710421682</v>
      </c>
      <c r="Z751" s="36">
        <f t="shared" si="155"/>
        <v>118.04237359370254</v>
      </c>
      <c r="AA751" s="36">
        <f t="shared" si="156"/>
        <v>108.14036281938074</v>
      </c>
      <c r="AB751" s="66">
        <f t="shared" si="157"/>
        <v>45</v>
      </c>
      <c r="AC751" s="28">
        <f t="shared" si="159"/>
        <v>1012.0101586767308</v>
      </c>
      <c r="AF751" s="28">
        <f>Q751-'2020 Metered Customers'!Q751</f>
        <v>7</v>
      </c>
      <c r="AG751" s="28">
        <f>R751-'2020 Metered Customers'!R751</f>
        <v>7</v>
      </c>
      <c r="AH751" s="28">
        <f>S751-'2020 Metered Customers'!S751</f>
        <v>7</v>
      </c>
      <c r="AI751" s="28">
        <f>T751-'2020 Metered Customers'!T751</f>
        <v>7</v>
      </c>
      <c r="AJ751" s="28">
        <f>U751-'2020 Metered Customers'!U751</f>
        <v>30.390999999999998</v>
      </c>
      <c r="AK751" s="28">
        <f>V751-'2020 Metered Customers'!V751</f>
        <v>17.212000000000003</v>
      </c>
      <c r="AL751" s="28">
        <f>W751-'2020 Metered Customers'!W751</f>
        <v>62.089614256973491</v>
      </c>
      <c r="AM751" s="28">
        <f>X751-'2020 Metered Customers'!X751</f>
        <v>58.091470902457218</v>
      </c>
      <c r="AN751" s="28">
        <f>Y751-'2020 Metered Customers'!Y751</f>
        <v>51.322337104216814</v>
      </c>
      <c r="AO751" s="28">
        <f>Z751-'2020 Metered Customers'!Z751</f>
        <v>49.02637359370253</v>
      </c>
      <c r="AP751" s="28">
        <f>AA751-'2020 Metered Customers'!AA751</f>
        <v>44.280062819380738</v>
      </c>
      <c r="AQ751" s="28">
        <f>AB751-'2020 Metered Customers'!AB751</f>
        <v>7</v>
      </c>
    </row>
    <row r="752" spans="1:43" ht="15.4" x14ac:dyDescent="0.45">
      <c r="A752" s="4">
        <v>1</v>
      </c>
      <c r="B752" s="85">
        <v>84134942</v>
      </c>
      <c r="C752" s="91">
        <v>0</v>
      </c>
      <c r="D752" s="5" t="s">
        <v>32</v>
      </c>
      <c r="E752" s="5" t="s">
        <v>32</v>
      </c>
      <c r="F752" s="5" t="s">
        <v>32</v>
      </c>
      <c r="G752" s="5" t="s">
        <v>32</v>
      </c>
      <c r="H752" s="5">
        <v>7050</v>
      </c>
      <c r="I752" s="5">
        <v>5220</v>
      </c>
      <c r="J752" s="5">
        <v>9640</v>
      </c>
      <c r="K752" s="5">
        <v>36770</v>
      </c>
      <c r="L752" s="52">
        <v>44581</v>
      </c>
      <c r="M752" s="5">
        <v>34661</v>
      </c>
      <c r="N752" s="5">
        <v>2830</v>
      </c>
      <c r="O752" s="7" t="s">
        <v>32</v>
      </c>
      <c r="Q752" s="65">
        <f t="shared" si="147"/>
        <v>45</v>
      </c>
      <c r="R752" s="36">
        <f t="shared" si="148"/>
        <v>45</v>
      </c>
      <c r="S752" s="36">
        <f t="shared" si="149"/>
        <v>45</v>
      </c>
      <c r="T752" s="36">
        <f t="shared" si="150"/>
        <v>45</v>
      </c>
      <c r="U752" s="36">
        <f t="shared" si="158"/>
        <v>76.724999999999994</v>
      </c>
      <c r="V752" s="36">
        <f t="shared" si="151"/>
        <v>69.316882710884727</v>
      </c>
      <c r="W752" s="36">
        <f t="shared" si="152"/>
        <v>105.81970808411432</v>
      </c>
      <c r="X752" s="36">
        <f t="shared" si="153"/>
        <v>362.5612510977341</v>
      </c>
      <c r="Y752" s="36">
        <f t="shared" si="154"/>
        <v>440.67125109773411</v>
      </c>
      <c r="Z752" s="36">
        <f t="shared" si="155"/>
        <v>341.47125109773413</v>
      </c>
      <c r="AA752" s="36">
        <f t="shared" si="156"/>
        <v>57.734999999999999</v>
      </c>
      <c r="AB752" s="66">
        <f t="shared" si="157"/>
        <v>45</v>
      </c>
      <c r="AC752" s="28">
        <f t="shared" si="159"/>
        <v>1679.3003440882014</v>
      </c>
      <c r="AF752" s="28">
        <f>Q752-'2020 Metered Customers'!Q752</f>
        <v>7</v>
      </c>
      <c r="AG752" s="28">
        <f>R752-'2020 Metered Customers'!R752</f>
        <v>7</v>
      </c>
      <c r="AH752" s="28">
        <f>S752-'2020 Metered Customers'!S752</f>
        <v>7</v>
      </c>
      <c r="AI752" s="28">
        <f>T752-'2020 Metered Customers'!T752</f>
        <v>7</v>
      </c>
      <c r="AJ752" s="28">
        <f>U752-'2020 Metered Customers'!U752</f>
        <v>23.214999999999989</v>
      </c>
      <c r="AK752" s="28">
        <f>V752-'2020 Metered Customers'!V752</f>
        <v>19.832882710884725</v>
      </c>
      <c r="AL752" s="28">
        <f>W752-'2020 Metered Customers'!W752</f>
        <v>43.167708084114324</v>
      </c>
      <c r="AM752" s="28">
        <f>X752-'2020 Metered Customers'!X752</f>
        <v>155.8001510977341</v>
      </c>
      <c r="AN752" s="28">
        <f>Y752-'2020 Metered Customers'!Y752</f>
        <v>175.87442109773411</v>
      </c>
      <c r="AO752" s="28">
        <f>Z752-'2020 Metered Customers'!Z752</f>
        <v>150.38002109773413</v>
      </c>
      <c r="AP752" s="28">
        <f>AA752-'2020 Metered Customers'!AA752</f>
        <v>13.509</v>
      </c>
      <c r="AQ752" s="28">
        <f>AB752-'2020 Metered Customers'!AB752</f>
        <v>7</v>
      </c>
    </row>
    <row r="753" spans="1:43" ht="15.4" x14ac:dyDescent="0.45">
      <c r="A753" s="4">
        <v>1</v>
      </c>
      <c r="B753" s="85">
        <v>84134943</v>
      </c>
      <c r="C753" s="91">
        <v>0</v>
      </c>
      <c r="D753" s="5" t="s">
        <v>32</v>
      </c>
      <c r="E753" s="5" t="s">
        <v>32</v>
      </c>
      <c r="F753" s="5" t="s">
        <v>32</v>
      </c>
      <c r="G753" s="5" t="s">
        <v>32</v>
      </c>
      <c r="H753" s="5">
        <v>1600</v>
      </c>
      <c r="I753" s="5">
        <v>320</v>
      </c>
      <c r="J753" s="5">
        <v>390</v>
      </c>
      <c r="K753" s="5">
        <v>3380</v>
      </c>
      <c r="L753" s="52">
        <v>2140</v>
      </c>
      <c r="M753" s="5">
        <v>41470</v>
      </c>
      <c r="N753" s="5">
        <v>8353</v>
      </c>
      <c r="O753" s="7" t="s">
        <v>32</v>
      </c>
      <c r="Q753" s="65">
        <f t="shared" si="147"/>
        <v>45</v>
      </c>
      <c r="R753" s="36">
        <f t="shared" si="148"/>
        <v>45</v>
      </c>
      <c r="S753" s="36">
        <f t="shared" si="149"/>
        <v>45</v>
      </c>
      <c r="T753" s="36">
        <f t="shared" si="150"/>
        <v>45</v>
      </c>
      <c r="U753" s="36">
        <f t="shared" si="158"/>
        <v>52.2</v>
      </c>
      <c r="V753" s="36">
        <f t="shared" si="151"/>
        <v>46.44</v>
      </c>
      <c r="W753" s="36">
        <f t="shared" si="152"/>
        <v>46.755000000000003</v>
      </c>
      <c r="X753" s="36">
        <f t="shared" si="153"/>
        <v>60.21</v>
      </c>
      <c r="Y753" s="36">
        <f t="shared" si="154"/>
        <v>54.63</v>
      </c>
      <c r="Z753" s="36">
        <f t="shared" si="155"/>
        <v>409.5612510977341</v>
      </c>
      <c r="AA753" s="36">
        <f t="shared" si="156"/>
        <v>95.190944225438656</v>
      </c>
      <c r="AB753" s="66">
        <f t="shared" si="157"/>
        <v>45</v>
      </c>
      <c r="AC753" s="28">
        <f t="shared" si="159"/>
        <v>989.98719532317273</v>
      </c>
      <c r="AF753" s="28">
        <f>Q753-'2020 Metered Customers'!Q753</f>
        <v>7</v>
      </c>
      <c r="AG753" s="28">
        <f>R753-'2020 Metered Customers'!R753</f>
        <v>7</v>
      </c>
      <c r="AH753" s="28">
        <f>S753-'2020 Metered Customers'!S753</f>
        <v>7</v>
      </c>
      <c r="AI753" s="28">
        <f>T753-'2020 Metered Customers'!T753</f>
        <v>7</v>
      </c>
      <c r="AJ753" s="28">
        <f>U753-'2020 Metered Customers'!U753</f>
        <v>10.68</v>
      </c>
      <c r="AK753" s="28">
        <f>V753-'2020 Metered Customers'!V753</f>
        <v>7.7359999999999971</v>
      </c>
      <c r="AL753" s="28">
        <f>W753-'2020 Metered Customers'!W753</f>
        <v>7.8970000000000056</v>
      </c>
      <c r="AM753" s="28">
        <f>X753-'2020 Metered Customers'!X753</f>
        <v>14.774000000000001</v>
      </c>
      <c r="AN753" s="28">
        <f>Y753-'2020 Metered Customers'!Y753</f>
        <v>11.922000000000004</v>
      </c>
      <c r="AO753" s="28">
        <f>Z753-'2020 Metered Customers'!Z753</f>
        <v>167.87915109773411</v>
      </c>
      <c r="AP753" s="28">
        <f>AA753-'2020 Metered Customers'!AA753</f>
        <v>38.073044225438657</v>
      </c>
      <c r="AQ753" s="28">
        <f>AB753-'2020 Metered Customers'!AB753</f>
        <v>7</v>
      </c>
    </row>
    <row r="754" spans="1:43" ht="15.4" x14ac:dyDescent="0.45">
      <c r="A754" s="4">
        <v>1</v>
      </c>
      <c r="B754" s="85">
        <v>84134944</v>
      </c>
      <c r="C754" s="91">
        <v>0</v>
      </c>
      <c r="D754" s="5" t="s">
        <v>32</v>
      </c>
      <c r="E754" s="5" t="s">
        <v>32</v>
      </c>
      <c r="F754" s="5" t="s">
        <v>32</v>
      </c>
      <c r="G754" s="5" t="s">
        <v>32</v>
      </c>
      <c r="H754" s="5">
        <v>57980</v>
      </c>
      <c r="I754" s="5">
        <v>35240</v>
      </c>
      <c r="J754" s="5">
        <v>54930</v>
      </c>
      <c r="K754" s="5">
        <v>117850</v>
      </c>
      <c r="L754" s="52">
        <v>122690</v>
      </c>
      <c r="M754" s="5">
        <v>109250</v>
      </c>
      <c r="N754" s="5">
        <v>67182</v>
      </c>
      <c r="O754" s="7" t="s">
        <v>32</v>
      </c>
      <c r="Q754" s="65">
        <f t="shared" si="147"/>
        <v>45</v>
      </c>
      <c r="R754" s="36">
        <f t="shared" si="148"/>
        <v>45</v>
      </c>
      <c r="S754" s="36">
        <f t="shared" si="149"/>
        <v>45</v>
      </c>
      <c r="T754" s="36">
        <f t="shared" si="150"/>
        <v>45</v>
      </c>
      <c r="U754" s="36">
        <f t="shared" si="158"/>
        <v>429.86723547717469</v>
      </c>
      <c r="V754" s="36">
        <f t="shared" si="151"/>
        <v>347.26125109773409</v>
      </c>
      <c r="W754" s="36">
        <f t="shared" si="152"/>
        <v>544.16125109773407</v>
      </c>
      <c r="X754" s="36">
        <f t="shared" si="153"/>
        <v>1173.3612510977341</v>
      </c>
      <c r="Y754" s="36">
        <f t="shared" si="154"/>
        <v>1221.7612510977342</v>
      </c>
      <c r="Z754" s="36">
        <f t="shared" si="155"/>
        <v>1087.3612510977341</v>
      </c>
      <c r="AA754" s="36">
        <f t="shared" si="156"/>
        <v>666.68125109773416</v>
      </c>
      <c r="AB754" s="66">
        <f t="shared" si="157"/>
        <v>45</v>
      </c>
      <c r="AC754" s="28">
        <f t="shared" si="159"/>
        <v>5695.454742063579</v>
      </c>
      <c r="AF754" s="28">
        <f>Q754-'2020 Metered Customers'!Q754</f>
        <v>7</v>
      </c>
      <c r="AG754" s="28">
        <f>R754-'2020 Metered Customers'!R754</f>
        <v>7</v>
      </c>
      <c r="AH754" s="28">
        <f>S754-'2020 Metered Customers'!S754</f>
        <v>7</v>
      </c>
      <c r="AI754" s="28">
        <f>T754-'2020 Metered Customers'!T754</f>
        <v>7</v>
      </c>
      <c r="AJ754" s="28">
        <f>U754-'2020 Metered Customers'!U754</f>
        <v>226.5532354771747</v>
      </c>
      <c r="AK754" s="28">
        <f>V754-'2020 Metered Customers'!V754</f>
        <v>151.86805109773411</v>
      </c>
      <c r="AL754" s="28">
        <f>W754-'2020 Metered Customers'!W754</f>
        <v>202.4713510977341</v>
      </c>
      <c r="AM754" s="28">
        <f>X754-'2020 Metered Customers'!X754</f>
        <v>364.17575109773418</v>
      </c>
      <c r="AN754" s="28">
        <f>Y754-'2020 Metered Customers'!Y754</f>
        <v>376.61455109773419</v>
      </c>
      <c r="AO754" s="28">
        <f>Z754-'2020 Metered Customers'!Z754</f>
        <v>342.07375109773409</v>
      </c>
      <c r="AP754" s="28">
        <f>AA754-'2020 Metered Customers'!AA754</f>
        <v>233.95899109773416</v>
      </c>
      <c r="AQ754" s="28">
        <f>AB754-'2020 Metered Customers'!AB754</f>
        <v>7</v>
      </c>
    </row>
    <row r="755" spans="1:43" ht="15.4" x14ac:dyDescent="0.45">
      <c r="A755" s="4">
        <v>1</v>
      </c>
      <c r="B755" s="85">
        <v>84134945</v>
      </c>
      <c r="C755" s="91">
        <v>0</v>
      </c>
      <c r="D755" s="5" t="s">
        <v>32</v>
      </c>
      <c r="E755" s="5" t="s">
        <v>32</v>
      </c>
      <c r="F755" s="5" t="s">
        <v>32</v>
      </c>
      <c r="G755" s="5" t="s">
        <v>32</v>
      </c>
      <c r="H755" s="5">
        <v>31830</v>
      </c>
      <c r="I755" s="5">
        <v>25550</v>
      </c>
      <c r="J755" s="5">
        <v>28970</v>
      </c>
      <c r="K755" s="5">
        <v>26120</v>
      </c>
      <c r="L755" s="52">
        <v>29700</v>
      </c>
      <c r="M755" s="5">
        <v>14230</v>
      </c>
      <c r="N755" s="5">
        <v>2563</v>
      </c>
      <c r="O755" s="7" t="s">
        <v>32</v>
      </c>
      <c r="Q755" s="65">
        <f t="shared" si="147"/>
        <v>45</v>
      </c>
      <c r="R755" s="36">
        <f t="shared" si="148"/>
        <v>45</v>
      </c>
      <c r="S755" s="36">
        <f t="shared" si="149"/>
        <v>45</v>
      </c>
      <c r="T755" s="36">
        <f t="shared" si="150"/>
        <v>45</v>
      </c>
      <c r="U755" s="36">
        <f t="shared" si="158"/>
        <v>213.90594961519417</v>
      </c>
      <c r="V755" s="36">
        <f t="shared" si="151"/>
        <v>250.36125109773411</v>
      </c>
      <c r="W755" s="36">
        <f t="shared" si="152"/>
        <v>284.5612510977341</v>
      </c>
      <c r="X755" s="36">
        <f t="shared" si="153"/>
        <v>256.0612510977341</v>
      </c>
      <c r="Y755" s="36">
        <f t="shared" si="154"/>
        <v>291.86125109773411</v>
      </c>
      <c r="Z755" s="36">
        <f t="shared" si="155"/>
        <v>143.72648827939122</v>
      </c>
      <c r="AA755" s="36">
        <f t="shared" si="156"/>
        <v>56.533500000000004</v>
      </c>
      <c r="AB755" s="66">
        <f t="shared" si="157"/>
        <v>45</v>
      </c>
      <c r="AC755" s="28">
        <f t="shared" si="159"/>
        <v>1722.0109422855221</v>
      </c>
      <c r="AF755" s="28">
        <f>Q755-'2020 Metered Customers'!Q755</f>
        <v>7</v>
      </c>
      <c r="AG755" s="28">
        <f>R755-'2020 Metered Customers'!R755</f>
        <v>7</v>
      </c>
      <c r="AH755" s="28">
        <f>S755-'2020 Metered Customers'!S755</f>
        <v>7</v>
      </c>
      <c r="AI755" s="28">
        <f>T755-'2020 Metered Customers'!T755</f>
        <v>7</v>
      </c>
      <c r="AJ755" s="28">
        <f>U755-'2020 Metered Customers'!U755</f>
        <v>105.87994961519418</v>
      </c>
      <c r="AK755" s="28">
        <f>V755-'2020 Metered Customers'!V755</f>
        <v>119.29625109773411</v>
      </c>
      <c r="AL755" s="28">
        <f>W755-'2020 Metered Customers'!W755</f>
        <v>135.75415109773411</v>
      </c>
      <c r="AM755" s="28">
        <f>X755-'2020 Metered Customers'!X755</f>
        <v>122.54525109773411</v>
      </c>
      <c r="AN755" s="28">
        <f>Y755-'2020 Metered Customers'!Y755</f>
        <v>137.63025109773412</v>
      </c>
      <c r="AO755" s="28">
        <f>Z755-'2020 Metered Customers'!Z755</f>
        <v>61.337488279391209</v>
      </c>
      <c r="AP755" s="28">
        <f>AA755-'2020 Metered Customers'!AA755</f>
        <v>12.8949</v>
      </c>
      <c r="AQ755" s="28">
        <f>AB755-'2020 Metered Customers'!AB755</f>
        <v>7</v>
      </c>
    </row>
    <row r="756" spans="1:43" ht="15.4" x14ac:dyDescent="0.45">
      <c r="A756" s="4">
        <v>1</v>
      </c>
      <c r="B756" s="85">
        <v>84134946</v>
      </c>
      <c r="C756" s="91">
        <v>0</v>
      </c>
      <c r="D756" s="5" t="s">
        <v>32</v>
      </c>
      <c r="E756" s="5" t="s">
        <v>32</v>
      </c>
      <c r="F756" s="5" t="s">
        <v>32</v>
      </c>
      <c r="G756" s="5" t="s">
        <v>32</v>
      </c>
      <c r="H756" s="5">
        <v>20620</v>
      </c>
      <c r="I756" s="5">
        <v>11270</v>
      </c>
      <c r="J756" s="5">
        <v>10690</v>
      </c>
      <c r="K756" s="5">
        <v>11670</v>
      </c>
      <c r="L756" s="52">
        <v>12658</v>
      </c>
      <c r="M756" s="5">
        <v>9658</v>
      </c>
      <c r="N756" s="5">
        <v>4640</v>
      </c>
      <c r="O756" s="7" t="s">
        <v>32</v>
      </c>
      <c r="Q756" s="65">
        <f t="shared" si="147"/>
        <v>45</v>
      </c>
      <c r="R756" s="36">
        <f t="shared" si="148"/>
        <v>45</v>
      </c>
      <c r="S756" s="36">
        <f t="shared" si="149"/>
        <v>45</v>
      </c>
      <c r="T756" s="36">
        <f t="shared" si="150"/>
        <v>45</v>
      </c>
      <c r="U756" s="36">
        <f t="shared" si="158"/>
        <v>137.79000000000002</v>
      </c>
      <c r="V756" s="36">
        <f t="shared" si="151"/>
        <v>119.28115726021484</v>
      </c>
      <c r="W756" s="36">
        <f t="shared" si="152"/>
        <v>114.49119374970056</v>
      </c>
      <c r="X756" s="36">
        <f t="shared" si="153"/>
        <v>122.58458037091435</v>
      </c>
      <c r="Y756" s="36">
        <f t="shared" si="154"/>
        <v>130.74403545434217</v>
      </c>
      <c r="Z756" s="36">
        <f t="shared" si="155"/>
        <v>105.96836212409582</v>
      </c>
      <c r="AA756" s="36">
        <f t="shared" si="156"/>
        <v>65.88</v>
      </c>
      <c r="AB756" s="66">
        <f t="shared" si="157"/>
        <v>45</v>
      </c>
      <c r="AC756" s="28">
        <f t="shared" si="159"/>
        <v>1021.7393289592677</v>
      </c>
      <c r="AF756" s="28">
        <f>Q756-'2020 Metered Customers'!Q756</f>
        <v>7</v>
      </c>
      <c r="AG756" s="28">
        <f>R756-'2020 Metered Customers'!R756</f>
        <v>7</v>
      </c>
      <c r="AH756" s="28">
        <f>S756-'2020 Metered Customers'!S756</f>
        <v>7</v>
      </c>
      <c r="AI756" s="28">
        <f>T756-'2020 Metered Customers'!T756</f>
        <v>7</v>
      </c>
      <c r="AJ756" s="28">
        <f>U756-'2020 Metered Customers'!U756</f>
        <v>54.426000000000016</v>
      </c>
      <c r="AK756" s="28">
        <f>V756-'2020 Metered Customers'!V756</f>
        <v>49.620157260214839</v>
      </c>
      <c r="AL756" s="28">
        <f>W756-'2020 Metered Customers'!W756</f>
        <v>47.324193749700555</v>
      </c>
      <c r="AM756" s="28">
        <f>X756-'2020 Metered Customers'!X756</f>
        <v>51.203580370914352</v>
      </c>
      <c r="AN756" s="28">
        <f>Y756-'2020 Metered Customers'!Y756</f>
        <v>55.114635454342164</v>
      </c>
      <c r="AO756" s="28">
        <f>Z756-'2020 Metered Customers'!Z756</f>
        <v>43.238962124095821</v>
      </c>
      <c r="AP756" s="28">
        <f>AA756-'2020 Metered Customers'!AA756</f>
        <v>17.671999999999997</v>
      </c>
      <c r="AQ756" s="28">
        <f>AB756-'2020 Metered Customers'!AB756</f>
        <v>7</v>
      </c>
    </row>
    <row r="757" spans="1:43" ht="15.4" x14ac:dyDescent="0.45">
      <c r="A757" s="4">
        <v>1</v>
      </c>
      <c r="B757" s="85">
        <v>84134947</v>
      </c>
      <c r="C757" s="91">
        <v>0</v>
      </c>
      <c r="D757" s="5" t="s">
        <v>32</v>
      </c>
      <c r="E757" s="5" t="s">
        <v>32</v>
      </c>
      <c r="F757" s="5" t="s">
        <v>32</v>
      </c>
      <c r="G757" s="5" t="s">
        <v>32</v>
      </c>
      <c r="H757" s="5">
        <v>22610</v>
      </c>
      <c r="I757" s="5">
        <v>17620</v>
      </c>
      <c r="J757" s="5">
        <v>22710</v>
      </c>
      <c r="K757" s="5">
        <v>24790</v>
      </c>
      <c r="L757" s="53">
        <v>33990</v>
      </c>
      <c r="M757" s="5">
        <v>28943</v>
      </c>
      <c r="N757" s="5">
        <v>19505</v>
      </c>
      <c r="O757" s="7" t="s">
        <v>32</v>
      </c>
      <c r="Q757" s="65">
        <f t="shared" si="147"/>
        <v>45</v>
      </c>
      <c r="R757" s="36">
        <f t="shared" si="148"/>
        <v>45</v>
      </c>
      <c r="S757" s="36">
        <f t="shared" si="149"/>
        <v>45</v>
      </c>
      <c r="T757" s="36">
        <f t="shared" si="150"/>
        <v>45</v>
      </c>
      <c r="U757" s="36">
        <f t="shared" si="158"/>
        <v>146.745</v>
      </c>
      <c r="V757" s="36">
        <f t="shared" si="151"/>
        <v>171.72299914256956</v>
      </c>
      <c r="W757" s="36">
        <f t="shared" si="152"/>
        <v>221.96125109773411</v>
      </c>
      <c r="X757" s="36">
        <f t="shared" si="153"/>
        <v>242.76125109773412</v>
      </c>
      <c r="Y757" s="36">
        <f t="shared" si="154"/>
        <v>334.76125109773409</v>
      </c>
      <c r="Z757" s="36">
        <f t="shared" si="155"/>
        <v>284.29125109773412</v>
      </c>
      <c r="AA757" s="36">
        <f t="shared" si="156"/>
        <v>189.91125109773412</v>
      </c>
      <c r="AB757" s="66">
        <f t="shared" si="157"/>
        <v>45</v>
      </c>
      <c r="AC757" s="28">
        <f t="shared" si="159"/>
        <v>1817.1542546312401</v>
      </c>
      <c r="AF757" s="28">
        <f>Q757-'2020 Metered Customers'!Q757</f>
        <v>7</v>
      </c>
      <c r="AG757" s="28">
        <f>R757-'2020 Metered Customers'!R757</f>
        <v>7</v>
      </c>
      <c r="AH757" s="28">
        <f>S757-'2020 Metered Customers'!S757</f>
        <v>7</v>
      </c>
      <c r="AI757" s="28">
        <f>T757-'2020 Metered Customers'!T757</f>
        <v>7</v>
      </c>
      <c r="AJ757" s="28">
        <f>U757-'2020 Metered Customers'!U757</f>
        <v>59.003</v>
      </c>
      <c r="AK757" s="28">
        <f>V757-'2020 Metered Customers'!V757</f>
        <v>74.756999142569569</v>
      </c>
      <c r="AL757" s="28">
        <f>W757-'2020 Metered Customers'!W757</f>
        <v>103.1082510977341</v>
      </c>
      <c r="AM757" s="28">
        <f>X757-'2020 Metered Customers'!X757</f>
        <v>114.96425109773412</v>
      </c>
      <c r="AN757" s="28">
        <f>Y757-'2020 Metered Customers'!Y757</f>
        <v>148.6555510977341</v>
      </c>
      <c r="AO757" s="28">
        <f>Z757-'2020 Metered Customers'!Z757</f>
        <v>135.68476109773411</v>
      </c>
      <c r="AP757" s="28">
        <f>AA757-'2020 Metered Customers'!AA757</f>
        <v>84.839751097734123</v>
      </c>
      <c r="AQ757" s="28">
        <f>AB757-'2020 Metered Customers'!AB757</f>
        <v>7</v>
      </c>
    </row>
    <row r="758" spans="1:43" ht="15.4" x14ac:dyDescent="0.45">
      <c r="A758" s="4">
        <v>1</v>
      </c>
      <c r="B758" s="85">
        <v>84134948</v>
      </c>
      <c r="C758" s="91">
        <v>0</v>
      </c>
      <c r="D758" s="5" t="s">
        <v>32</v>
      </c>
      <c r="E758" s="5" t="s">
        <v>32</v>
      </c>
      <c r="F758" s="5" t="s">
        <v>32</v>
      </c>
      <c r="G758" s="5" t="s">
        <v>32</v>
      </c>
      <c r="H758" s="5">
        <v>27420</v>
      </c>
      <c r="I758" s="5">
        <v>16050</v>
      </c>
      <c r="J758" s="5">
        <v>16790</v>
      </c>
      <c r="K758" s="5">
        <v>14360</v>
      </c>
      <c r="L758" s="54">
        <v>19393</v>
      </c>
      <c r="M758" s="5">
        <v>18866</v>
      </c>
      <c r="N758" s="5">
        <v>8416</v>
      </c>
      <c r="O758" s="7" t="s">
        <v>32</v>
      </c>
      <c r="Q758" s="65">
        <f t="shared" si="147"/>
        <v>45</v>
      </c>
      <c r="R758" s="36">
        <f t="shared" si="148"/>
        <v>45</v>
      </c>
      <c r="S758" s="36">
        <f t="shared" si="149"/>
        <v>45</v>
      </c>
      <c r="T758" s="36">
        <f t="shared" si="150"/>
        <v>45</v>
      </c>
      <c r="U758" s="36">
        <f t="shared" si="158"/>
        <v>177.48570981973205</v>
      </c>
      <c r="V758" s="36">
        <f t="shared" si="151"/>
        <v>158.75706343307399</v>
      </c>
      <c r="W758" s="36">
        <f t="shared" si="152"/>
        <v>164.86839618786809</v>
      </c>
      <c r="X758" s="36">
        <f t="shared" si="153"/>
        <v>144.80010079036856</v>
      </c>
      <c r="Y758" s="36">
        <f t="shared" si="154"/>
        <v>188.79125109773412</v>
      </c>
      <c r="Z758" s="36">
        <f t="shared" si="155"/>
        <v>183.52125109773411</v>
      </c>
      <c r="AA758" s="36">
        <f t="shared" si="156"/>
        <v>95.711233365373829</v>
      </c>
      <c r="AB758" s="66">
        <f t="shared" si="157"/>
        <v>45</v>
      </c>
      <c r="AC758" s="28">
        <f t="shared" si="159"/>
        <v>1338.9350057918848</v>
      </c>
      <c r="AF758" s="28">
        <f>Q758-'2020 Metered Customers'!Q758</f>
        <v>7</v>
      </c>
      <c r="AG758" s="28">
        <f>R758-'2020 Metered Customers'!R758</f>
        <v>7</v>
      </c>
      <c r="AH758" s="28">
        <f>S758-'2020 Metered Customers'!S758</f>
        <v>7</v>
      </c>
      <c r="AI758" s="28">
        <f>T758-'2020 Metered Customers'!T758</f>
        <v>7</v>
      </c>
      <c r="AJ758" s="28">
        <f>U758-'2020 Metered Customers'!U758</f>
        <v>79.161709819732039</v>
      </c>
      <c r="AK758" s="28">
        <f>V758-'2020 Metered Customers'!V758</f>
        <v>68.542063433073992</v>
      </c>
      <c r="AL758" s="28">
        <f>W758-'2020 Metered Customers'!W758</f>
        <v>71.471396187868095</v>
      </c>
      <c r="AM758" s="28">
        <f>X758-'2020 Metered Customers'!X758</f>
        <v>61.852100790368553</v>
      </c>
      <c r="AN758" s="28">
        <f>Y758-'2020 Metered Customers'!Y758</f>
        <v>84.201351097734118</v>
      </c>
      <c r="AO758" s="28">
        <f>Z758-'2020 Metered Customers'!Z758</f>
        <v>81.197451097734103</v>
      </c>
      <c r="AP758" s="28">
        <f>AA758-'2020 Metered Customers'!AA758</f>
        <v>38.322433365373826</v>
      </c>
      <c r="AQ758" s="28">
        <f>AB758-'2020 Metered Customers'!AB758</f>
        <v>7</v>
      </c>
    </row>
    <row r="759" spans="1:43" ht="15.4" x14ac:dyDescent="0.45">
      <c r="A759" s="4">
        <v>1</v>
      </c>
      <c r="B759" s="85">
        <v>84134949</v>
      </c>
      <c r="C759" s="91">
        <v>0</v>
      </c>
      <c r="D759" s="5" t="s">
        <v>32</v>
      </c>
      <c r="E759" s="5" t="s">
        <v>32</v>
      </c>
      <c r="F759" s="5" t="s">
        <v>32</v>
      </c>
      <c r="G759" s="5" t="s">
        <v>32</v>
      </c>
      <c r="H759" s="5">
        <v>4120</v>
      </c>
      <c r="I759" s="5">
        <v>50</v>
      </c>
      <c r="J759" s="5">
        <v>6470</v>
      </c>
      <c r="K759" s="5" t="s">
        <v>32</v>
      </c>
      <c r="L759" s="52" t="s">
        <v>32</v>
      </c>
      <c r="M759" s="5">
        <v>81450</v>
      </c>
      <c r="N759" s="5">
        <v>24209</v>
      </c>
      <c r="O759" s="7" t="s">
        <v>32</v>
      </c>
      <c r="Q759" s="65">
        <f t="shared" si="147"/>
        <v>45</v>
      </c>
      <c r="R759" s="36">
        <f t="shared" si="148"/>
        <v>45</v>
      </c>
      <c r="S759" s="36">
        <f t="shared" si="149"/>
        <v>45</v>
      </c>
      <c r="T759" s="36">
        <f t="shared" si="150"/>
        <v>45</v>
      </c>
      <c r="U759" s="36">
        <f t="shared" si="158"/>
        <v>63.54</v>
      </c>
      <c r="V759" s="36">
        <f t="shared" si="151"/>
        <v>45.225000000000001</v>
      </c>
      <c r="W759" s="36">
        <f t="shared" si="152"/>
        <v>79.640079931820708</v>
      </c>
      <c r="X759" s="36">
        <f t="shared" si="153"/>
        <v>45</v>
      </c>
      <c r="Y759" s="36">
        <f t="shared" si="154"/>
        <v>45</v>
      </c>
      <c r="Z759" s="36">
        <f t="shared" si="155"/>
        <v>809.36125109773411</v>
      </c>
      <c r="AA759" s="36">
        <f t="shared" si="156"/>
        <v>236.95125109773412</v>
      </c>
      <c r="AB759" s="66">
        <f t="shared" si="157"/>
        <v>45</v>
      </c>
      <c r="AC759" s="28">
        <f t="shared" si="159"/>
        <v>1549.7175821272888</v>
      </c>
      <c r="AF759" s="28">
        <f>Q759-'2020 Metered Customers'!Q759</f>
        <v>7</v>
      </c>
      <c r="AG759" s="28">
        <f>R759-'2020 Metered Customers'!R759</f>
        <v>7</v>
      </c>
      <c r="AH759" s="28">
        <f>S759-'2020 Metered Customers'!S759</f>
        <v>7</v>
      </c>
      <c r="AI759" s="28">
        <f>T759-'2020 Metered Customers'!T759</f>
        <v>7</v>
      </c>
      <c r="AJ759" s="28">
        <f>U759-'2020 Metered Customers'!U759</f>
        <v>16.475999999999999</v>
      </c>
      <c r="AK759" s="28">
        <f>V759-'2020 Metered Customers'!V759</f>
        <v>7.115000000000002</v>
      </c>
      <c r="AL759" s="28">
        <f>W759-'2020 Metered Customers'!W759</f>
        <v>27.406079931820706</v>
      </c>
      <c r="AM759" s="28">
        <f>X759-'2020 Metered Customers'!X759</f>
        <v>7</v>
      </c>
      <c r="AN759" s="28">
        <f>Y759-'2020 Metered Customers'!Y759</f>
        <v>7</v>
      </c>
      <c r="AO759" s="28">
        <f>Z759-'2020 Metered Customers'!Z759</f>
        <v>270.62775109773406</v>
      </c>
      <c r="AP759" s="28">
        <f>AA759-'2020 Metered Customers'!AA759</f>
        <v>111.65255109773412</v>
      </c>
      <c r="AQ759" s="28">
        <f>AB759-'2020 Metered Customers'!AB759</f>
        <v>7</v>
      </c>
    </row>
    <row r="760" spans="1:43" ht="15.4" x14ac:dyDescent="0.45">
      <c r="A760" s="4">
        <v>1</v>
      </c>
      <c r="B760" s="85">
        <v>84134950</v>
      </c>
      <c r="C760" s="91">
        <v>0</v>
      </c>
      <c r="D760" s="5" t="s">
        <v>32</v>
      </c>
      <c r="E760" s="5" t="s">
        <v>32</v>
      </c>
      <c r="F760" s="5" t="s">
        <v>32</v>
      </c>
      <c r="G760" s="5" t="s">
        <v>32</v>
      </c>
      <c r="H760" s="5">
        <v>13490</v>
      </c>
      <c r="I760" s="5">
        <v>26960</v>
      </c>
      <c r="J760" s="5">
        <v>32810</v>
      </c>
      <c r="K760" s="5">
        <v>44310</v>
      </c>
      <c r="L760" s="52">
        <v>42030</v>
      </c>
      <c r="M760" s="5">
        <v>25381</v>
      </c>
      <c r="N760" s="5">
        <v>10331</v>
      </c>
      <c r="O760" s="7" t="s">
        <v>32</v>
      </c>
      <c r="Q760" s="65">
        <f t="shared" si="147"/>
        <v>45</v>
      </c>
      <c r="R760" s="36">
        <f t="shared" si="148"/>
        <v>45</v>
      </c>
      <c r="S760" s="36">
        <f t="shared" si="149"/>
        <v>45</v>
      </c>
      <c r="T760" s="36">
        <f t="shared" si="150"/>
        <v>45</v>
      </c>
      <c r="U760" s="36">
        <f t="shared" si="158"/>
        <v>105.705</v>
      </c>
      <c r="V760" s="36">
        <f t="shared" si="151"/>
        <v>264.46125109773413</v>
      </c>
      <c r="W760" s="36">
        <f t="shared" si="152"/>
        <v>322.96125109773413</v>
      </c>
      <c r="X760" s="36">
        <f t="shared" si="153"/>
        <v>437.96125109773408</v>
      </c>
      <c r="Y760" s="36">
        <f t="shared" si="154"/>
        <v>415.16125109773412</v>
      </c>
      <c r="Z760" s="36">
        <f t="shared" si="155"/>
        <v>248.67125109773411</v>
      </c>
      <c r="AA760" s="36">
        <f t="shared" si="156"/>
        <v>111.52637150784774</v>
      </c>
      <c r="AB760" s="66">
        <f t="shared" si="157"/>
        <v>45</v>
      </c>
      <c r="AC760" s="28">
        <f t="shared" si="159"/>
        <v>2131.4476269965185</v>
      </c>
      <c r="AF760" s="28">
        <f>Q760-'2020 Metered Customers'!Q760</f>
        <v>7</v>
      </c>
      <c r="AG760" s="28">
        <f>R760-'2020 Metered Customers'!R760</f>
        <v>7</v>
      </c>
      <c r="AH760" s="28">
        <f>S760-'2020 Metered Customers'!S760</f>
        <v>7</v>
      </c>
      <c r="AI760" s="28">
        <f>T760-'2020 Metered Customers'!T760</f>
        <v>7</v>
      </c>
      <c r="AJ760" s="28">
        <f>U760-'2020 Metered Customers'!U760</f>
        <v>38.027000000000001</v>
      </c>
      <c r="AK760" s="28">
        <f>V760-'2020 Metered Customers'!V760</f>
        <v>127.33325109773412</v>
      </c>
      <c r="AL760" s="28">
        <f>W760-'2020 Metered Customers'!W760</f>
        <v>145.62295109773413</v>
      </c>
      <c r="AM760" s="28">
        <f>X760-'2020 Metered Customers'!X760</f>
        <v>175.17795109773408</v>
      </c>
      <c r="AN760" s="28">
        <f>Y760-'2020 Metered Customers'!Y760</f>
        <v>169.31835109773414</v>
      </c>
      <c r="AO760" s="28">
        <f>Z760-'2020 Metered Customers'!Z760</f>
        <v>118.33295109773411</v>
      </c>
      <c r="AP760" s="28">
        <f>AA760-'2020 Metered Customers'!AA760</f>
        <v>45.903071507847741</v>
      </c>
      <c r="AQ760" s="28">
        <f>AB760-'2020 Metered Customers'!AB760</f>
        <v>7</v>
      </c>
    </row>
    <row r="761" spans="1:43" ht="15.4" x14ac:dyDescent="0.45">
      <c r="A761" s="4">
        <v>1</v>
      </c>
      <c r="B761" s="85">
        <v>84134951</v>
      </c>
      <c r="C761" s="91">
        <v>0</v>
      </c>
      <c r="D761" s="5" t="s">
        <v>32</v>
      </c>
      <c r="E761" s="5" t="s">
        <v>32</v>
      </c>
      <c r="F761" s="5" t="s">
        <v>32</v>
      </c>
      <c r="G761" s="5" t="s">
        <v>32</v>
      </c>
      <c r="H761" s="5">
        <v>23070</v>
      </c>
      <c r="I761" s="5">
        <v>11960</v>
      </c>
      <c r="J761" s="5">
        <v>13400</v>
      </c>
      <c r="K761" s="5">
        <v>21600</v>
      </c>
      <c r="L761" s="52">
        <v>39010</v>
      </c>
      <c r="M761" s="5">
        <v>53834</v>
      </c>
      <c r="N761" s="5">
        <v>22908</v>
      </c>
      <c r="O761" s="7" t="s">
        <v>32</v>
      </c>
      <c r="Q761" s="65">
        <f t="shared" si="147"/>
        <v>45</v>
      </c>
      <c r="R761" s="36">
        <f t="shared" si="148"/>
        <v>45</v>
      </c>
      <c r="S761" s="36">
        <f t="shared" si="149"/>
        <v>45</v>
      </c>
      <c r="T761" s="36">
        <f t="shared" si="150"/>
        <v>45</v>
      </c>
      <c r="U761" s="36">
        <f t="shared" si="158"/>
        <v>148.815</v>
      </c>
      <c r="V761" s="36">
        <f t="shared" si="151"/>
        <v>124.9795621261715</v>
      </c>
      <c r="W761" s="36">
        <f t="shared" si="152"/>
        <v>136.87188532468974</v>
      </c>
      <c r="X761" s="36">
        <f t="shared" si="153"/>
        <v>210.86125109773411</v>
      </c>
      <c r="Y761" s="36">
        <f t="shared" si="154"/>
        <v>384.96125109773413</v>
      </c>
      <c r="Z761" s="36">
        <f t="shared" si="155"/>
        <v>533.20125109773414</v>
      </c>
      <c r="AA761" s="36">
        <f t="shared" si="156"/>
        <v>223.94125109773412</v>
      </c>
      <c r="AB761" s="66">
        <f t="shared" si="157"/>
        <v>45</v>
      </c>
      <c r="AC761" s="28">
        <f t="shared" si="159"/>
        <v>1988.6314518417976</v>
      </c>
      <c r="AF761" s="28">
        <f>Q761-'2020 Metered Customers'!Q761</f>
        <v>7</v>
      </c>
      <c r="AG761" s="28">
        <f>R761-'2020 Metered Customers'!R761</f>
        <v>7</v>
      </c>
      <c r="AH761" s="28">
        <f>S761-'2020 Metered Customers'!S761</f>
        <v>7</v>
      </c>
      <c r="AI761" s="28">
        <f>T761-'2020 Metered Customers'!T761</f>
        <v>7</v>
      </c>
      <c r="AJ761" s="28">
        <f>U761-'2020 Metered Customers'!U761</f>
        <v>60.060999999999993</v>
      </c>
      <c r="AK761" s="28">
        <f>V761-'2020 Metered Customers'!V761</f>
        <v>52.351562126171501</v>
      </c>
      <c r="AL761" s="28">
        <f>W761-'2020 Metered Customers'!W761</f>
        <v>58.051885324689749</v>
      </c>
      <c r="AM761" s="28">
        <f>X761-'2020 Metered Customers'!X761</f>
        <v>96.781251097734113</v>
      </c>
      <c r="AN761" s="28">
        <f>Y761-'2020 Metered Customers'!Y761</f>
        <v>161.55695109773416</v>
      </c>
      <c r="AO761" s="28">
        <f>Z761-'2020 Metered Customers'!Z761</f>
        <v>199.65463109773418</v>
      </c>
      <c r="AP761" s="28">
        <f>AA761-'2020 Metered Customers'!AA761</f>
        <v>104.23685109773413</v>
      </c>
      <c r="AQ761" s="28">
        <f>AB761-'2020 Metered Customers'!AB761</f>
        <v>7</v>
      </c>
    </row>
    <row r="762" spans="1:43" ht="15.4" x14ac:dyDescent="0.45">
      <c r="A762" s="4">
        <v>1</v>
      </c>
      <c r="B762" s="85">
        <v>84134952</v>
      </c>
      <c r="C762" s="91">
        <v>0</v>
      </c>
      <c r="D762" s="5" t="s">
        <v>32</v>
      </c>
      <c r="E762" s="5" t="s">
        <v>32</v>
      </c>
      <c r="F762" s="5" t="s">
        <v>32</v>
      </c>
      <c r="G762" s="5" t="s">
        <v>32</v>
      </c>
      <c r="H762" s="5">
        <v>27360</v>
      </c>
      <c r="I762" s="5">
        <v>40880</v>
      </c>
      <c r="J762" s="5">
        <v>54040</v>
      </c>
      <c r="K762" s="5">
        <v>37830</v>
      </c>
      <c r="L762" s="52">
        <v>37770</v>
      </c>
      <c r="M762" s="5">
        <v>29720</v>
      </c>
      <c r="N762" s="5">
        <v>14373</v>
      </c>
      <c r="O762" s="7" t="s">
        <v>32</v>
      </c>
      <c r="Q762" s="65">
        <f t="shared" si="147"/>
        <v>45</v>
      </c>
      <c r="R762" s="36">
        <f t="shared" si="148"/>
        <v>45</v>
      </c>
      <c r="S762" s="36">
        <f t="shared" si="149"/>
        <v>45</v>
      </c>
      <c r="T762" s="36">
        <f t="shared" si="150"/>
        <v>45</v>
      </c>
      <c r="U762" s="36">
        <f t="shared" si="158"/>
        <v>176.99019635312712</v>
      </c>
      <c r="V762" s="36">
        <f t="shared" si="151"/>
        <v>403.66125109773407</v>
      </c>
      <c r="W762" s="36">
        <f t="shared" si="152"/>
        <v>535.26125109773409</v>
      </c>
      <c r="X762" s="36">
        <f t="shared" si="153"/>
        <v>373.16125109773407</v>
      </c>
      <c r="Y762" s="36">
        <f t="shared" si="154"/>
        <v>372.5612510977341</v>
      </c>
      <c r="Z762" s="36">
        <f t="shared" si="155"/>
        <v>292.0612510977341</v>
      </c>
      <c r="AA762" s="36">
        <f t="shared" si="156"/>
        <v>144.90746204146632</v>
      </c>
      <c r="AB762" s="66">
        <f t="shared" si="157"/>
        <v>45</v>
      </c>
      <c r="AC762" s="28">
        <f t="shared" si="159"/>
        <v>2523.6039138832639</v>
      </c>
      <c r="AF762" s="28">
        <f>Q762-'2020 Metered Customers'!Q762</f>
        <v>7</v>
      </c>
      <c r="AG762" s="28">
        <f>R762-'2020 Metered Customers'!R762</f>
        <v>7</v>
      </c>
      <c r="AH762" s="28">
        <f>S762-'2020 Metered Customers'!S762</f>
        <v>7</v>
      </c>
      <c r="AI762" s="28">
        <f>T762-'2020 Metered Customers'!T762</f>
        <v>7</v>
      </c>
      <c r="AJ762" s="28">
        <f>U762-'2020 Metered Customers'!U762</f>
        <v>78.798196353127111</v>
      </c>
      <c r="AK762" s="28">
        <f>V762-'2020 Metered Customers'!V762</f>
        <v>166.36285109773405</v>
      </c>
      <c r="AL762" s="28">
        <f>W762-'2020 Metered Customers'!W762</f>
        <v>200.18405109773414</v>
      </c>
      <c r="AM762" s="28">
        <f>X762-'2020 Metered Customers'!X762</f>
        <v>158.52435109773407</v>
      </c>
      <c r="AN762" s="28">
        <f>Y762-'2020 Metered Customers'!Y762</f>
        <v>158.37015109773409</v>
      </c>
      <c r="AO762" s="28">
        <f>Z762-'2020 Metered Customers'!Z762</f>
        <v>137.68165109773412</v>
      </c>
      <c r="AP762" s="28">
        <f>AA762-'2020 Metered Customers'!AA762</f>
        <v>61.903562041466316</v>
      </c>
      <c r="AQ762" s="28">
        <f>AB762-'2020 Metered Customers'!AB762</f>
        <v>7</v>
      </c>
    </row>
    <row r="763" spans="1:43" ht="15.4" x14ac:dyDescent="0.45">
      <c r="A763" s="4">
        <v>1</v>
      </c>
      <c r="B763" s="85">
        <v>84794492</v>
      </c>
      <c r="C763" s="91">
        <v>0</v>
      </c>
      <c r="D763" s="5" t="s">
        <v>32</v>
      </c>
      <c r="E763" s="5" t="s">
        <v>32</v>
      </c>
      <c r="F763" s="5" t="s">
        <v>32</v>
      </c>
      <c r="G763" s="5" t="s">
        <v>32</v>
      </c>
      <c r="H763" s="5">
        <v>7760</v>
      </c>
      <c r="I763" s="5">
        <v>14600</v>
      </c>
      <c r="J763" s="5">
        <v>20840</v>
      </c>
      <c r="K763" s="5">
        <v>20770</v>
      </c>
      <c r="L763" s="52">
        <v>23130</v>
      </c>
      <c r="M763" s="5">
        <v>15030</v>
      </c>
      <c r="N763" s="5">
        <v>420</v>
      </c>
      <c r="O763" s="7" t="s">
        <v>32</v>
      </c>
      <c r="Q763" s="65">
        <f t="shared" si="147"/>
        <v>45</v>
      </c>
      <c r="R763" s="36">
        <f t="shared" si="148"/>
        <v>45</v>
      </c>
      <c r="S763" s="36">
        <f t="shared" si="149"/>
        <v>45</v>
      </c>
      <c r="T763" s="36">
        <f t="shared" si="150"/>
        <v>45</v>
      </c>
      <c r="U763" s="36">
        <f t="shared" si="158"/>
        <v>79.92</v>
      </c>
      <c r="V763" s="36">
        <f t="shared" si="151"/>
        <v>146.78215465678829</v>
      </c>
      <c r="W763" s="36">
        <f t="shared" si="152"/>
        <v>203.26125109773412</v>
      </c>
      <c r="X763" s="36">
        <f t="shared" si="153"/>
        <v>202.5612510977341</v>
      </c>
      <c r="Y763" s="36">
        <f t="shared" si="154"/>
        <v>226.16125109773412</v>
      </c>
      <c r="Z763" s="36">
        <f t="shared" si="155"/>
        <v>150.33333450079024</v>
      </c>
      <c r="AA763" s="36">
        <f t="shared" si="156"/>
        <v>46.89</v>
      </c>
      <c r="AB763" s="66">
        <f t="shared" si="157"/>
        <v>45</v>
      </c>
      <c r="AC763" s="28">
        <f t="shared" si="159"/>
        <v>1280.909242450781</v>
      </c>
      <c r="AF763" s="28">
        <f>Q763-'2020 Metered Customers'!Q763</f>
        <v>7</v>
      </c>
      <c r="AG763" s="28">
        <f>R763-'2020 Metered Customers'!R763</f>
        <v>7</v>
      </c>
      <c r="AH763" s="28">
        <f>S763-'2020 Metered Customers'!S763</f>
        <v>7</v>
      </c>
      <c r="AI763" s="28">
        <f>T763-'2020 Metered Customers'!T763</f>
        <v>7</v>
      </c>
      <c r="AJ763" s="28">
        <f>U763-'2020 Metered Customers'!U763</f>
        <v>24.847999999999999</v>
      </c>
      <c r="AK763" s="28">
        <f>V763-'2020 Metered Customers'!V763</f>
        <v>62.802154656788289</v>
      </c>
      <c r="AL763" s="28">
        <f>W763-'2020 Metered Customers'!W763</f>
        <v>92.44925109773412</v>
      </c>
      <c r="AM763" s="28">
        <f>X763-'2020 Metered Customers'!X763</f>
        <v>92.050251097734105</v>
      </c>
      <c r="AN763" s="28">
        <f>Y763-'2020 Metered Customers'!Y763</f>
        <v>105.50225109773413</v>
      </c>
      <c r="AO763" s="28">
        <f>Z763-'2020 Metered Customers'!Z763</f>
        <v>64.504334500790236</v>
      </c>
      <c r="AP763" s="28">
        <f>AA763-'2020 Metered Customers'!AA763</f>
        <v>7.9660000000000011</v>
      </c>
      <c r="AQ763" s="28">
        <f>AB763-'2020 Metered Customers'!AB763</f>
        <v>7</v>
      </c>
    </row>
    <row r="764" spans="1:43" ht="15.4" x14ac:dyDescent="0.45">
      <c r="A764" s="4">
        <v>1</v>
      </c>
      <c r="B764" s="85">
        <v>84794493</v>
      </c>
      <c r="C764" s="91">
        <v>0</v>
      </c>
      <c r="D764" s="5" t="s">
        <v>32</v>
      </c>
      <c r="E764" s="5" t="s">
        <v>32</v>
      </c>
      <c r="F764" s="5" t="s">
        <v>32</v>
      </c>
      <c r="G764" s="5" t="s">
        <v>32</v>
      </c>
      <c r="H764" s="5">
        <v>26990</v>
      </c>
      <c r="I764" s="5">
        <v>9400</v>
      </c>
      <c r="J764" s="5">
        <v>16510</v>
      </c>
      <c r="K764" s="5">
        <v>26440</v>
      </c>
      <c r="L764" s="52">
        <v>33950</v>
      </c>
      <c r="M764" s="5">
        <v>62086</v>
      </c>
      <c r="N764" s="5">
        <v>11557</v>
      </c>
      <c r="O764" s="7" t="s">
        <v>32</v>
      </c>
      <c r="Q764" s="65">
        <f t="shared" si="147"/>
        <v>45</v>
      </c>
      <c r="R764" s="36">
        <f t="shared" si="148"/>
        <v>45</v>
      </c>
      <c r="S764" s="36">
        <f t="shared" si="149"/>
        <v>45</v>
      </c>
      <c r="T764" s="36">
        <f t="shared" si="150"/>
        <v>45</v>
      </c>
      <c r="U764" s="36">
        <f t="shared" si="158"/>
        <v>173.93452997573007</v>
      </c>
      <c r="V764" s="36">
        <f t="shared" si="151"/>
        <v>103.83765421769462</v>
      </c>
      <c r="W764" s="36">
        <f t="shared" si="152"/>
        <v>162.55600001037845</v>
      </c>
      <c r="X764" s="36">
        <f t="shared" si="153"/>
        <v>259.26125109773409</v>
      </c>
      <c r="Y764" s="36">
        <f t="shared" si="154"/>
        <v>334.36125109773411</v>
      </c>
      <c r="Z764" s="36">
        <f t="shared" si="155"/>
        <v>615.72125109773413</v>
      </c>
      <c r="AA764" s="36">
        <f t="shared" si="156"/>
        <v>121.65136334214174</v>
      </c>
      <c r="AB764" s="66">
        <f t="shared" si="157"/>
        <v>45</v>
      </c>
      <c r="AC764" s="28">
        <f t="shared" si="159"/>
        <v>1996.3233008391476</v>
      </c>
      <c r="AF764" s="28">
        <f>Q764-'2020 Metered Customers'!Q764</f>
        <v>7</v>
      </c>
      <c r="AG764" s="28">
        <f>R764-'2020 Metered Customers'!R764</f>
        <v>7</v>
      </c>
      <c r="AH764" s="28">
        <f>S764-'2020 Metered Customers'!S764</f>
        <v>7</v>
      </c>
      <c r="AI764" s="28">
        <f>T764-'2020 Metered Customers'!T764</f>
        <v>7</v>
      </c>
      <c r="AJ764" s="28">
        <f>U764-'2020 Metered Customers'!U764</f>
        <v>76.556529975730072</v>
      </c>
      <c r="AK764" s="28">
        <f>V764-'2020 Metered Customers'!V764</f>
        <v>42.217654217694616</v>
      </c>
      <c r="AL764" s="28">
        <f>W764-'2020 Metered Customers'!W764</f>
        <v>70.363000010378457</v>
      </c>
      <c r="AM764" s="28">
        <f>X764-'2020 Metered Customers'!X764</f>
        <v>124.36925109773409</v>
      </c>
      <c r="AN764" s="28">
        <f>Y764-'2020 Metered Customers'!Y764</f>
        <v>148.55275109773413</v>
      </c>
      <c r="AO764" s="28">
        <f>Z764-'2020 Metered Customers'!Z764</f>
        <v>220.86227109773415</v>
      </c>
      <c r="AP764" s="28">
        <f>AA764-'2020 Metered Customers'!AA764</f>
        <v>50.756263342141736</v>
      </c>
      <c r="AQ764" s="28">
        <f>AB764-'2020 Metered Customers'!AB764</f>
        <v>7</v>
      </c>
    </row>
    <row r="765" spans="1:43" ht="15.4" x14ac:dyDescent="0.45">
      <c r="A765" s="4">
        <v>1</v>
      </c>
      <c r="B765" s="85">
        <v>84794494</v>
      </c>
      <c r="C765" s="91">
        <v>0</v>
      </c>
      <c r="D765" s="5" t="s">
        <v>32</v>
      </c>
      <c r="E765" s="5" t="s">
        <v>32</v>
      </c>
      <c r="F765" s="5" t="s">
        <v>32</v>
      </c>
      <c r="G765" s="5" t="s">
        <v>32</v>
      </c>
      <c r="H765" s="5">
        <v>18370</v>
      </c>
      <c r="I765" s="5">
        <v>7370</v>
      </c>
      <c r="J765" s="5">
        <v>28980</v>
      </c>
      <c r="K765" s="5">
        <v>30260</v>
      </c>
      <c r="L765" s="52">
        <v>41080</v>
      </c>
      <c r="M765" s="5">
        <v>26450</v>
      </c>
      <c r="N765" s="5">
        <v>5545</v>
      </c>
      <c r="O765" s="7" t="s">
        <v>32</v>
      </c>
      <c r="Q765" s="65">
        <f t="shared" si="147"/>
        <v>45</v>
      </c>
      <c r="R765" s="36">
        <f t="shared" si="148"/>
        <v>45</v>
      </c>
      <c r="S765" s="36">
        <f t="shared" si="149"/>
        <v>45</v>
      </c>
      <c r="T765" s="36">
        <f t="shared" si="150"/>
        <v>45</v>
      </c>
      <c r="U765" s="36">
        <f t="shared" si="158"/>
        <v>127.66500000000001</v>
      </c>
      <c r="V765" s="36">
        <f t="shared" si="151"/>
        <v>87.072781930894607</v>
      </c>
      <c r="W765" s="36">
        <f t="shared" si="152"/>
        <v>284.66125109773412</v>
      </c>
      <c r="X765" s="36">
        <f t="shared" si="153"/>
        <v>297.46125109773413</v>
      </c>
      <c r="Y765" s="36">
        <f t="shared" si="154"/>
        <v>405.66125109773407</v>
      </c>
      <c r="Z765" s="36">
        <f t="shared" si="155"/>
        <v>259.36125109773411</v>
      </c>
      <c r="AA765" s="36">
        <f t="shared" si="156"/>
        <v>72.00091398832808</v>
      </c>
      <c r="AB765" s="66">
        <f t="shared" si="157"/>
        <v>45</v>
      </c>
      <c r="AC765" s="28">
        <f t="shared" si="159"/>
        <v>1758.8837003101594</v>
      </c>
      <c r="AF765" s="28">
        <f>Q765-'2020 Metered Customers'!Q765</f>
        <v>7</v>
      </c>
      <c r="AG765" s="28">
        <f>R765-'2020 Metered Customers'!R765</f>
        <v>7</v>
      </c>
      <c r="AH765" s="28">
        <f>S765-'2020 Metered Customers'!S765</f>
        <v>7</v>
      </c>
      <c r="AI765" s="28">
        <f>T765-'2020 Metered Customers'!T765</f>
        <v>7</v>
      </c>
      <c r="AJ765" s="28">
        <f>U765-'2020 Metered Customers'!U765</f>
        <v>49.250999999999991</v>
      </c>
      <c r="AK765" s="28">
        <f>V765-'2020 Metered Customers'!V765</f>
        <v>32.858781930894608</v>
      </c>
      <c r="AL765" s="28">
        <f>W765-'2020 Metered Customers'!W765</f>
        <v>135.77985109773414</v>
      </c>
      <c r="AM765" s="28">
        <f>X765-'2020 Metered Customers'!X765</f>
        <v>139.06945109773415</v>
      </c>
      <c r="AN765" s="28">
        <f>Y765-'2020 Metered Customers'!Y765</f>
        <v>166.87685109773406</v>
      </c>
      <c r="AO765" s="28">
        <f>Z765-'2020 Metered Customers'!Z765</f>
        <v>124.42625109773411</v>
      </c>
      <c r="AP765" s="28">
        <f>AA765-'2020 Metered Customers'!AA765</f>
        <v>21.801913988328081</v>
      </c>
      <c r="AQ765" s="28">
        <f>AB765-'2020 Metered Customers'!AB765</f>
        <v>7</v>
      </c>
    </row>
    <row r="766" spans="1:43" ht="15.4" x14ac:dyDescent="0.45">
      <c r="A766" s="4">
        <v>1</v>
      </c>
      <c r="B766" s="85">
        <v>84794495</v>
      </c>
      <c r="C766" s="91">
        <v>0</v>
      </c>
      <c r="D766" s="5" t="s">
        <v>32</v>
      </c>
      <c r="E766" s="5" t="s">
        <v>32</v>
      </c>
      <c r="F766" s="5" t="s">
        <v>32</v>
      </c>
      <c r="G766" s="5" t="s">
        <v>32</v>
      </c>
      <c r="H766" s="5">
        <v>24070</v>
      </c>
      <c r="I766" s="5">
        <v>24670</v>
      </c>
      <c r="J766" s="5">
        <v>26150</v>
      </c>
      <c r="K766" s="5">
        <v>29700</v>
      </c>
      <c r="L766" s="52">
        <v>53767</v>
      </c>
      <c r="M766" s="5">
        <v>56203</v>
      </c>
      <c r="N766" s="5">
        <v>3384</v>
      </c>
      <c r="O766" s="7" t="s">
        <v>32</v>
      </c>
      <c r="Q766" s="65">
        <f t="shared" si="147"/>
        <v>45</v>
      </c>
      <c r="R766" s="36">
        <f t="shared" si="148"/>
        <v>45</v>
      </c>
      <c r="S766" s="36">
        <f t="shared" si="149"/>
        <v>45</v>
      </c>
      <c r="T766" s="36">
        <f t="shared" si="150"/>
        <v>45</v>
      </c>
      <c r="U766" s="36">
        <f t="shared" si="158"/>
        <v>153.315</v>
      </c>
      <c r="V766" s="36">
        <f t="shared" si="151"/>
        <v>241.5612510977341</v>
      </c>
      <c r="W766" s="36">
        <f t="shared" si="152"/>
        <v>256.36125109773411</v>
      </c>
      <c r="X766" s="36">
        <f t="shared" si="153"/>
        <v>291.86125109773411</v>
      </c>
      <c r="Y766" s="36">
        <f t="shared" si="154"/>
        <v>532.53125109773418</v>
      </c>
      <c r="Z766" s="36">
        <f t="shared" si="155"/>
        <v>556.89125109773408</v>
      </c>
      <c r="AA766" s="36">
        <f t="shared" si="156"/>
        <v>60.228000000000002</v>
      </c>
      <c r="AB766" s="66">
        <f t="shared" si="157"/>
        <v>45</v>
      </c>
      <c r="AC766" s="28">
        <f t="shared" si="159"/>
        <v>2317.7492554886703</v>
      </c>
      <c r="AF766" s="28">
        <f>Q766-'2020 Metered Customers'!Q766</f>
        <v>7</v>
      </c>
      <c r="AG766" s="28">
        <f>R766-'2020 Metered Customers'!R766</f>
        <v>7</v>
      </c>
      <c r="AH766" s="28">
        <f>S766-'2020 Metered Customers'!S766</f>
        <v>7</v>
      </c>
      <c r="AI766" s="28">
        <f>T766-'2020 Metered Customers'!T766</f>
        <v>7</v>
      </c>
      <c r="AJ766" s="28">
        <f>U766-'2020 Metered Customers'!U766</f>
        <v>62.36099999999999</v>
      </c>
      <c r="AK766" s="28">
        <f>V766-'2020 Metered Customers'!V766</f>
        <v>114.28025109773409</v>
      </c>
      <c r="AL766" s="28">
        <f>W766-'2020 Metered Customers'!W766</f>
        <v>122.71625109773413</v>
      </c>
      <c r="AM766" s="28">
        <f>X766-'2020 Metered Customers'!X766</f>
        <v>137.63025109773412</v>
      </c>
      <c r="AN766" s="28">
        <f>Y766-'2020 Metered Customers'!Y766</f>
        <v>199.48244109773418</v>
      </c>
      <c r="AO766" s="28">
        <f>Z766-'2020 Metered Customers'!Z766</f>
        <v>205.74296109773411</v>
      </c>
      <c r="AP766" s="28">
        <f>AA766-'2020 Metered Customers'!AA766</f>
        <v>14.783200000000001</v>
      </c>
      <c r="AQ766" s="28">
        <f>AB766-'2020 Metered Customers'!AB766</f>
        <v>7</v>
      </c>
    </row>
    <row r="767" spans="1:43" ht="15.4" x14ac:dyDescent="0.45">
      <c r="A767" s="4">
        <v>1</v>
      </c>
      <c r="B767" s="85">
        <v>84794496</v>
      </c>
      <c r="C767" s="91">
        <v>0</v>
      </c>
      <c r="D767" s="5" t="s">
        <v>32</v>
      </c>
      <c r="E767" s="5" t="s">
        <v>32</v>
      </c>
      <c r="F767" s="5" t="s">
        <v>32</v>
      </c>
      <c r="G767" s="5" t="s">
        <v>32</v>
      </c>
      <c r="H767" s="5">
        <v>28670</v>
      </c>
      <c r="I767" s="5">
        <v>12050</v>
      </c>
      <c r="J767" s="5">
        <v>13240</v>
      </c>
      <c r="K767" s="5">
        <v>20230</v>
      </c>
      <c r="L767" s="52">
        <v>15450</v>
      </c>
      <c r="M767" s="5">
        <v>13080</v>
      </c>
      <c r="N767" s="5">
        <v>6135</v>
      </c>
      <c r="O767" s="7" t="s">
        <v>32</v>
      </c>
      <c r="Q767" s="65">
        <f t="shared" si="147"/>
        <v>45</v>
      </c>
      <c r="R767" s="36">
        <f t="shared" si="148"/>
        <v>45</v>
      </c>
      <c r="S767" s="36">
        <f t="shared" si="149"/>
        <v>45</v>
      </c>
      <c r="T767" s="36">
        <f t="shared" si="150"/>
        <v>45</v>
      </c>
      <c r="U767" s="36">
        <f t="shared" si="158"/>
        <v>187.80890704066803</v>
      </c>
      <c r="V767" s="36">
        <f t="shared" si="151"/>
        <v>125.72283232607889</v>
      </c>
      <c r="W767" s="36">
        <f t="shared" si="152"/>
        <v>135.55051608040992</v>
      </c>
      <c r="X767" s="36">
        <f t="shared" si="153"/>
        <v>197.16125109773412</v>
      </c>
      <c r="Y767" s="36">
        <f t="shared" si="154"/>
        <v>153.80192876702472</v>
      </c>
      <c r="Z767" s="36">
        <f t="shared" si="155"/>
        <v>134.22914683613013</v>
      </c>
      <c r="AA767" s="36">
        <f t="shared" si="156"/>
        <v>76.873463076609866</v>
      </c>
      <c r="AB767" s="66">
        <f t="shared" si="157"/>
        <v>45</v>
      </c>
      <c r="AC767" s="28">
        <f t="shared" si="159"/>
        <v>1236.1480452246558</v>
      </c>
      <c r="AF767" s="28">
        <f>Q767-'2020 Metered Customers'!Q767</f>
        <v>7</v>
      </c>
      <c r="AG767" s="28">
        <f>R767-'2020 Metered Customers'!R767</f>
        <v>7</v>
      </c>
      <c r="AH767" s="28">
        <f>S767-'2020 Metered Customers'!S767</f>
        <v>7</v>
      </c>
      <c r="AI767" s="28">
        <f>T767-'2020 Metered Customers'!T767</f>
        <v>7</v>
      </c>
      <c r="AJ767" s="28">
        <f>U767-'2020 Metered Customers'!U767</f>
        <v>86.73490704066802</v>
      </c>
      <c r="AK767" s="28">
        <f>V767-'2020 Metered Customers'!V767</f>
        <v>52.707832326078886</v>
      </c>
      <c r="AL767" s="28">
        <f>W767-'2020 Metered Customers'!W767</f>
        <v>57.418516080409916</v>
      </c>
      <c r="AM767" s="28">
        <f>X767-'2020 Metered Customers'!X767</f>
        <v>88.97225109773413</v>
      </c>
      <c r="AN767" s="28">
        <f>Y767-'2020 Metered Customers'!Y767</f>
        <v>66.166928767024729</v>
      </c>
      <c r="AO767" s="28">
        <f>Z767-'2020 Metered Customers'!Z767</f>
        <v>56.785146836130124</v>
      </c>
      <c r="AP767" s="28">
        <f>AA767-'2020 Metered Customers'!AA767</f>
        <v>25.376463076609866</v>
      </c>
      <c r="AQ767" s="28">
        <f>AB767-'2020 Metered Customers'!AB767</f>
        <v>7</v>
      </c>
    </row>
    <row r="768" spans="1:43" ht="15.4" x14ac:dyDescent="0.45">
      <c r="A768" s="4">
        <v>1</v>
      </c>
      <c r="B768" s="85">
        <v>84794497</v>
      </c>
      <c r="C768" s="91">
        <v>0</v>
      </c>
      <c r="D768" s="5" t="s">
        <v>32</v>
      </c>
      <c r="E768" s="5" t="s">
        <v>32</v>
      </c>
      <c r="F768" s="5" t="s">
        <v>32</v>
      </c>
      <c r="G768" s="5" t="s">
        <v>32</v>
      </c>
      <c r="H768" s="5">
        <v>1060</v>
      </c>
      <c r="I768" s="5">
        <v>510</v>
      </c>
      <c r="J768" s="5">
        <v>1140</v>
      </c>
      <c r="K768" s="5">
        <v>18520</v>
      </c>
      <c r="L768" s="52">
        <v>5820</v>
      </c>
      <c r="M768" s="5">
        <v>2380</v>
      </c>
      <c r="N768" s="5">
        <v>2445</v>
      </c>
      <c r="O768" s="7" t="s">
        <v>32</v>
      </c>
      <c r="Q768" s="65">
        <f t="shared" si="147"/>
        <v>45</v>
      </c>
      <c r="R768" s="36">
        <f t="shared" si="148"/>
        <v>45</v>
      </c>
      <c r="S768" s="36">
        <f t="shared" si="149"/>
        <v>45</v>
      </c>
      <c r="T768" s="36">
        <f t="shared" si="150"/>
        <v>45</v>
      </c>
      <c r="U768" s="36">
        <f t="shared" si="158"/>
        <v>49.77</v>
      </c>
      <c r="V768" s="36">
        <f t="shared" si="151"/>
        <v>47.295000000000002</v>
      </c>
      <c r="W768" s="36">
        <f t="shared" si="152"/>
        <v>50.13</v>
      </c>
      <c r="X768" s="36">
        <f t="shared" si="153"/>
        <v>180.0612510977341</v>
      </c>
      <c r="Y768" s="36">
        <f t="shared" si="154"/>
        <v>74.272017376934002</v>
      </c>
      <c r="Z768" s="36">
        <f t="shared" si="155"/>
        <v>55.71</v>
      </c>
      <c r="AA768" s="36">
        <f t="shared" si="156"/>
        <v>56.002499999999998</v>
      </c>
      <c r="AB768" s="66">
        <f t="shared" si="157"/>
        <v>45</v>
      </c>
      <c r="AC768" s="28">
        <f t="shared" si="159"/>
        <v>738.24076847466813</v>
      </c>
      <c r="AF768" s="28">
        <f>Q768-'2020 Metered Customers'!Q768</f>
        <v>7</v>
      </c>
      <c r="AG768" s="28">
        <f>R768-'2020 Metered Customers'!R768</f>
        <v>7</v>
      </c>
      <c r="AH768" s="28">
        <f>S768-'2020 Metered Customers'!S768</f>
        <v>7</v>
      </c>
      <c r="AI768" s="28">
        <f>T768-'2020 Metered Customers'!T768</f>
        <v>7</v>
      </c>
      <c r="AJ768" s="28">
        <f>U768-'2020 Metered Customers'!U768</f>
        <v>9.4380000000000024</v>
      </c>
      <c r="AK768" s="28">
        <f>V768-'2020 Metered Customers'!V768</f>
        <v>8.1730000000000018</v>
      </c>
      <c r="AL768" s="28">
        <f>W768-'2020 Metered Customers'!W768</f>
        <v>9.6219999999999999</v>
      </c>
      <c r="AM768" s="28">
        <f>X768-'2020 Metered Customers'!X768</f>
        <v>79.225251097734102</v>
      </c>
      <c r="AN768" s="28">
        <f>Y768-'2020 Metered Customers'!Y768</f>
        <v>23.468017376934</v>
      </c>
      <c r="AO768" s="28">
        <f>Z768-'2020 Metered Customers'!Z768</f>
        <v>12.474000000000004</v>
      </c>
      <c r="AP768" s="28">
        <f>AA768-'2020 Metered Customers'!AA768</f>
        <v>12.6235</v>
      </c>
      <c r="AQ768" s="28">
        <f>AB768-'2020 Metered Customers'!AB768</f>
        <v>7</v>
      </c>
    </row>
    <row r="769" spans="1:43" ht="15.4" x14ac:dyDescent="0.45">
      <c r="A769" s="4">
        <v>1</v>
      </c>
      <c r="B769" s="85">
        <v>84794510</v>
      </c>
      <c r="C769" s="91">
        <v>0</v>
      </c>
      <c r="D769" s="5" t="s">
        <v>32</v>
      </c>
      <c r="E769" s="5" t="s">
        <v>32</v>
      </c>
      <c r="F769" s="5" t="s">
        <v>32</v>
      </c>
      <c r="G769" s="5" t="s">
        <v>32</v>
      </c>
      <c r="H769" s="5">
        <v>7530</v>
      </c>
      <c r="I769" s="5" t="s">
        <v>32</v>
      </c>
      <c r="J769" s="5">
        <v>3310</v>
      </c>
      <c r="K769" s="5">
        <v>3570</v>
      </c>
      <c r="L769" s="52">
        <v>3880</v>
      </c>
      <c r="M769" s="5">
        <v>2440</v>
      </c>
      <c r="N769" s="5">
        <v>2880</v>
      </c>
      <c r="O769" s="7" t="s">
        <v>32</v>
      </c>
      <c r="Q769" s="65">
        <f t="shared" si="147"/>
        <v>45</v>
      </c>
      <c r="R769" s="36">
        <f t="shared" si="148"/>
        <v>45</v>
      </c>
      <c r="S769" s="36">
        <f t="shared" si="149"/>
        <v>45</v>
      </c>
      <c r="T769" s="36">
        <f t="shared" si="150"/>
        <v>45</v>
      </c>
      <c r="U769" s="36">
        <f t="shared" si="158"/>
        <v>78.884999999999991</v>
      </c>
      <c r="V769" s="36">
        <f t="shared" si="151"/>
        <v>45</v>
      </c>
      <c r="W769" s="36">
        <f t="shared" si="152"/>
        <v>59.894999999999996</v>
      </c>
      <c r="X769" s="36">
        <f t="shared" si="153"/>
        <v>61.064999999999998</v>
      </c>
      <c r="Y769" s="36">
        <f t="shared" si="154"/>
        <v>62.46</v>
      </c>
      <c r="Z769" s="36">
        <f t="shared" si="155"/>
        <v>55.980000000000004</v>
      </c>
      <c r="AA769" s="36">
        <f t="shared" si="156"/>
        <v>57.96</v>
      </c>
      <c r="AB769" s="66">
        <f t="shared" si="157"/>
        <v>45</v>
      </c>
      <c r="AC769" s="28">
        <f t="shared" si="159"/>
        <v>646.245</v>
      </c>
      <c r="AF769" s="28">
        <f>Q769-'2020 Metered Customers'!Q769</f>
        <v>7</v>
      </c>
      <c r="AG769" s="28">
        <f>R769-'2020 Metered Customers'!R769</f>
        <v>7</v>
      </c>
      <c r="AH769" s="28">
        <f>S769-'2020 Metered Customers'!S769</f>
        <v>7</v>
      </c>
      <c r="AI769" s="28">
        <f>T769-'2020 Metered Customers'!T769</f>
        <v>7</v>
      </c>
      <c r="AJ769" s="28">
        <f>U769-'2020 Metered Customers'!U769</f>
        <v>24.318999999999988</v>
      </c>
      <c r="AK769" s="28">
        <f>V769-'2020 Metered Customers'!V769</f>
        <v>7</v>
      </c>
      <c r="AL769" s="28">
        <f>W769-'2020 Metered Customers'!W769</f>
        <v>14.612999999999992</v>
      </c>
      <c r="AM769" s="28">
        <f>X769-'2020 Metered Customers'!X769</f>
        <v>15.210999999999999</v>
      </c>
      <c r="AN769" s="28">
        <f>Y769-'2020 Metered Customers'!Y769</f>
        <v>15.923999999999999</v>
      </c>
      <c r="AO769" s="28">
        <f>Z769-'2020 Metered Customers'!Z769</f>
        <v>12.612000000000002</v>
      </c>
      <c r="AP769" s="28">
        <f>AA769-'2020 Metered Customers'!AA769</f>
        <v>13.624000000000002</v>
      </c>
      <c r="AQ769" s="28">
        <f>AB769-'2020 Metered Customers'!AB769</f>
        <v>7</v>
      </c>
    </row>
    <row r="770" spans="1:43" ht="15.4" x14ac:dyDescent="0.45">
      <c r="A770" s="4">
        <v>1</v>
      </c>
      <c r="B770" s="85">
        <v>84794512</v>
      </c>
      <c r="C770" s="91">
        <v>0</v>
      </c>
      <c r="D770" s="5" t="s">
        <v>32</v>
      </c>
      <c r="E770" s="5" t="s">
        <v>32</v>
      </c>
      <c r="F770" s="5" t="s">
        <v>32</v>
      </c>
      <c r="G770" s="5" t="s">
        <v>32</v>
      </c>
      <c r="H770" s="5">
        <v>15280</v>
      </c>
      <c r="I770" s="5">
        <v>2930</v>
      </c>
      <c r="J770" s="5">
        <v>4760</v>
      </c>
      <c r="K770" s="5">
        <v>5890</v>
      </c>
      <c r="L770" s="52">
        <v>5200</v>
      </c>
      <c r="M770" s="5">
        <v>1160</v>
      </c>
      <c r="N770" s="5">
        <v>3775</v>
      </c>
      <c r="O770" s="7" t="s">
        <v>32</v>
      </c>
      <c r="Q770" s="65">
        <f t="shared" si="147"/>
        <v>45</v>
      </c>
      <c r="R770" s="36">
        <f t="shared" si="148"/>
        <v>45</v>
      </c>
      <c r="S770" s="36">
        <f t="shared" si="149"/>
        <v>45</v>
      </c>
      <c r="T770" s="36">
        <f t="shared" si="150"/>
        <v>45</v>
      </c>
      <c r="U770" s="36">
        <f t="shared" si="158"/>
        <v>113.75999999999999</v>
      </c>
      <c r="V770" s="36">
        <f t="shared" si="151"/>
        <v>58.185000000000002</v>
      </c>
      <c r="W770" s="36">
        <f t="shared" si="152"/>
        <v>66.42</v>
      </c>
      <c r="X770" s="36">
        <f t="shared" si="153"/>
        <v>74.85011642130641</v>
      </c>
      <c r="Y770" s="36">
        <f t="shared" si="154"/>
        <v>69.151711555349749</v>
      </c>
      <c r="Z770" s="36">
        <f t="shared" si="155"/>
        <v>50.22</v>
      </c>
      <c r="AA770" s="36">
        <f t="shared" si="156"/>
        <v>61.987499999999997</v>
      </c>
      <c r="AB770" s="66">
        <f t="shared" si="157"/>
        <v>45</v>
      </c>
      <c r="AC770" s="28">
        <f t="shared" si="159"/>
        <v>719.57432797665615</v>
      </c>
      <c r="AF770" s="28">
        <f>Q770-'2020 Metered Customers'!Q770</f>
        <v>7</v>
      </c>
      <c r="AG770" s="28">
        <f>R770-'2020 Metered Customers'!R770</f>
        <v>7</v>
      </c>
      <c r="AH770" s="28">
        <f>S770-'2020 Metered Customers'!S770</f>
        <v>7</v>
      </c>
      <c r="AI770" s="28">
        <f>T770-'2020 Metered Customers'!T770</f>
        <v>7</v>
      </c>
      <c r="AJ770" s="28">
        <f>U770-'2020 Metered Customers'!U770</f>
        <v>42.143999999999991</v>
      </c>
      <c r="AK770" s="28">
        <f>V770-'2020 Metered Customers'!V770</f>
        <v>13.739000000000004</v>
      </c>
      <c r="AL770" s="28">
        <f>W770-'2020 Metered Customers'!W770</f>
        <v>17.948</v>
      </c>
      <c r="AM770" s="28">
        <f>X770-'2020 Metered Customers'!X770</f>
        <v>23.892116421306412</v>
      </c>
      <c r="AN770" s="28">
        <f>Y770-'2020 Metered Customers'!Y770</f>
        <v>19.711711555349751</v>
      </c>
      <c r="AO770" s="28">
        <f>Z770-'2020 Metered Customers'!Z770</f>
        <v>9.6679999999999993</v>
      </c>
      <c r="AP770" s="28">
        <f>AA770-'2020 Metered Customers'!AA770</f>
        <v>15.682499999999997</v>
      </c>
      <c r="AQ770" s="28">
        <f>AB770-'2020 Metered Customers'!AB770</f>
        <v>7</v>
      </c>
    </row>
    <row r="771" spans="1:43" ht="15.4" x14ac:dyDescent="0.45">
      <c r="A771" s="4">
        <v>1</v>
      </c>
      <c r="B771" s="85">
        <v>84794513</v>
      </c>
      <c r="C771" s="91">
        <v>0</v>
      </c>
      <c r="D771" s="5" t="s">
        <v>32</v>
      </c>
      <c r="E771" s="5" t="s">
        <v>32</v>
      </c>
      <c r="F771" s="5" t="s">
        <v>32</v>
      </c>
      <c r="G771" s="5" t="s">
        <v>32</v>
      </c>
      <c r="H771" s="5">
        <v>11090</v>
      </c>
      <c r="I771" s="5">
        <v>1240</v>
      </c>
      <c r="J771" s="5">
        <v>690</v>
      </c>
      <c r="K771" s="5">
        <v>600</v>
      </c>
      <c r="L771" s="52">
        <v>840</v>
      </c>
      <c r="M771" s="5">
        <v>420</v>
      </c>
      <c r="N771" s="5">
        <v>991</v>
      </c>
      <c r="O771" s="7" t="s">
        <v>32</v>
      </c>
      <c r="Q771" s="65">
        <f t="shared" si="147"/>
        <v>45</v>
      </c>
      <c r="R771" s="36">
        <f t="shared" si="148"/>
        <v>45</v>
      </c>
      <c r="S771" s="36">
        <f t="shared" si="149"/>
        <v>45</v>
      </c>
      <c r="T771" s="36">
        <f t="shared" si="150"/>
        <v>45</v>
      </c>
      <c r="U771" s="36">
        <f t="shared" si="158"/>
        <v>94.905000000000001</v>
      </c>
      <c r="V771" s="36">
        <f t="shared" si="151"/>
        <v>50.58</v>
      </c>
      <c r="W771" s="36">
        <f t="shared" si="152"/>
        <v>48.104999999999997</v>
      </c>
      <c r="X771" s="36">
        <f t="shared" si="153"/>
        <v>47.7</v>
      </c>
      <c r="Y771" s="36">
        <f t="shared" si="154"/>
        <v>48.78</v>
      </c>
      <c r="Z771" s="36">
        <f t="shared" si="155"/>
        <v>46.89</v>
      </c>
      <c r="AA771" s="36">
        <f t="shared" si="156"/>
        <v>49.459499999999998</v>
      </c>
      <c r="AB771" s="66">
        <f t="shared" si="157"/>
        <v>45</v>
      </c>
      <c r="AC771" s="28">
        <f t="shared" si="159"/>
        <v>611.41949999999997</v>
      </c>
      <c r="AF771" s="28">
        <f>Q771-'2020 Metered Customers'!Q771</f>
        <v>7</v>
      </c>
      <c r="AG771" s="28">
        <f>R771-'2020 Metered Customers'!R771</f>
        <v>7</v>
      </c>
      <c r="AH771" s="28">
        <f>S771-'2020 Metered Customers'!S771</f>
        <v>7</v>
      </c>
      <c r="AI771" s="28">
        <f>T771-'2020 Metered Customers'!T771</f>
        <v>7</v>
      </c>
      <c r="AJ771" s="28">
        <f>U771-'2020 Metered Customers'!U771</f>
        <v>32.506999999999998</v>
      </c>
      <c r="AK771" s="28">
        <f>V771-'2020 Metered Customers'!V771</f>
        <v>9.8519999999999968</v>
      </c>
      <c r="AL771" s="28">
        <f>W771-'2020 Metered Customers'!W771</f>
        <v>8.5869999999999962</v>
      </c>
      <c r="AM771" s="28">
        <f>X771-'2020 Metered Customers'!X771</f>
        <v>8.3800000000000026</v>
      </c>
      <c r="AN771" s="28">
        <f>Y771-'2020 Metered Customers'!Y771</f>
        <v>8.9320000000000022</v>
      </c>
      <c r="AO771" s="28">
        <f>Z771-'2020 Metered Customers'!Z771</f>
        <v>7.9660000000000011</v>
      </c>
      <c r="AP771" s="28">
        <f>AA771-'2020 Metered Customers'!AA771</f>
        <v>9.2792999999999992</v>
      </c>
      <c r="AQ771" s="28">
        <f>AB771-'2020 Metered Customers'!AB771</f>
        <v>7</v>
      </c>
    </row>
    <row r="772" spans="1:43" ht="15.4" x14ac:dyDescent="0.45">
      <c r="A772" s="4">
        <v>1</v>
      </c>
      <c r="B772" s="85">
        <v>84794514</v>
      </c>
      <c r="C772" s="91">
        <v>0</v>
      </c>
      <c r="D772" s="5" t="s">
        <v>32</v>
      </c>
      <c r="E772" s="5" t="s">
        <v>32</v>
      </c>
      <c r="F772" s="5">
        <v>10000</v>
      </c>
      <c r="G772" s="5" t="s">
        <v>32</v>
      </c>
      <c r="H772" s="5">
        <v>2600</v>
      </c>
      <c r="I772" s="5" t="s">
        <v>32</v>
      </c>
      <c r="J772" s="5">
        <v>43730</v>
      </c>
      <c r="K772" s="5" t="s">
        <v>32</v>
      </c>
      <c r="L772" s="52">
        <v>5200</v>
      </c>
      <c r="M772" s="5">
        <v>70</v>
      </c>
      <c r="N772" s="5">
        <v>1622</v>
      </c>
      <c r="O772" s="7" t="s">
        <v>32</v>
      </c>
      <c r="Q772" s="65">
        <f t="shared" si="147"/>
        <v>45</v>
      </c>
      <c r="R772" s="36">
        <f t="shared" si="148"/>
        <v>45</v>
      </c>
      <c r="S772" s="36">
        <f t="shared" si="149"/>
        <v>108.7927888837439</v>
      </c>
      <c r="T772" s="36">
        <f t="shared" si="150"/>
        <v>45</v>
      </c>
      <c r="U772" s="36">
        <f t="shared" si="158"/>
        <v>56.7</v>
      </c>
      <c r="V772" s="36">
        <f t="shared" si="151"/>
        <v>45</v>
      </c>
      <c r="W772" s="36">
        <f t="shared" si="152"/>
        <v>432.16125109773412</v>
      </c>
      <c r="X772" s="36">
        <f t="shared" si="153"/>
        <v>45</v>
      </c>
      <c r="Y772" s="36">
        <f t="shared" si="154"/>
        <v>69.151711555349749</v>
      </c>
      <c r="Z772" s="36">
        <f t="shared" si="155"/>
        <v>45.314999999999998</v>
      </c>
      <c r="AA772" s="36">
        <f t="shared" si="156"/>
        <v>52.298999999999999</v>
      </c>
      <c r="AB772" s="66">
        <f t="shared" si="157"/>
        <v>45</v>
      </c>
      <c r="AC772" s="28">
        <f t="shared" si="159"/>
        <v>1034.4197515368278</v>
      </c>
      <c r="AF772" s="28">
        <f>Q772-'2020 Metered Customers'!Q772</f>
        <v>7</v>
      </c>
      <c r="AG772" s="28">
        <f>R772-'2020 Metered Customers'!R772</f>
        <v>7</v>
      </c>
      <c r="AH772" s="28">
        <f>S772-'2020 Metered Customers'!S772</f>
        <v>44.592788883743893</v>
      </c>
      <c r="AI772" s="28">
        <f>T772-'2020 Metered Customers'!T772</f>
        <v>7</v>
      </c>
      <c r="AJ772" s="28">
        <f>U772-'2020 Metered Customers'!U772</f>
        <v>12.980000000000004</v>
      </c>
      <c r="AK772" s="28">
        <f>V772-'2020 Metered Customers'!V772</f>
        <v>7</v>
      </c>
      <c r="AL772" s="28">
        <f>W772-'2020 Metered Customers'!W772</f>
        <v>173.68735109773417</v>
      </c>
      <c r="AM772" s="28">
        <f>X772-'2020 Metered Customers'!X772</f>
        <v>7</v>
      </c>
      <c r="AN772" s="28">
        <f>Y772-'2020 Metered Customers'!Y772</f>
        <v>19.711711555349751</v>
      </c>
      <c r="AO772" s="28">
        <f>Z772-'2020 Metered Customers'!Z772</f>
        <v>7.1609999999999943</v>
      </c>
      <c r="AP772" s="28">
        <f>AA772-'2020 Metered Customers'!AA772</f>
        <v>10.730600000000003</v>
      </c>
      <c r="AQ772" s="28">
        <f>AB772-'2020 Metered Customers'!AB772</f>
        <v>7</v>
      </c>
    </row>
    <row r="773" spans="1:43" ht="15.4" x14ac:dyDescent="0.45">
      <c r="A773" s="4">
        <v>1</v>
      </c>
      <c r="B773" s="85">
        <v>84794515</v>
      </c>
      <c r="C773" s="91">
        <v>0</v>
      </c>
      <c r="D773" s="5" t="s">
        <v>32</v>
      </c>
      <c r="E773" s="5" t="s">
        <v>32</v>
      </c>
      <c r="F773" s="5" t="s">
        <v>32</v>
      </c>
      <c r="G773" s="5" t="s">
        <v>32</v>
      </c>
      <c r="H773" s="5">
        <v>6440</v>
      </c>
      <c r="I773" s="5">
        <v>12270</v>
      </c>
      <c r="J773" s="5">
        <v>15710</v>
      </c>
      <c r="K773" s="5">
        <v>25140</v>
      </c>
      <c r="L773" s="52">
        <v>22010</v>
      </c>
      <c r="M773" s="5">
        <v>14090</v>
      </c>
      <c r="N773" s="5">
        <v>2386</v>
      </c>
      <c r="O773" s="7" t="s">
        <v>32</v>
      </c>
      <c r="Q773" s="65">
        <f t="shared" si="147"/>
        <v>45</v>
      </c>
      <c r="R773" s="36">
        <f t="shared" si="148"/>
        <v>45</v>
      </c>
      <c r="S773" s="36">
        <f t="shared" si="149"/>
        <v>45</v>
      </c>
      <c r="T773" s="36">
        <f t="shared" si="150"/>
        <v>45</v>
      </c>
      <c r="U773" s="36">
        <f t="shared" si="158"/>
        <v>73.98</v>
      </c>
      <c r="V773" s="36">
        <f t="shared" si="151"/>
        <v>127.53971503696363</v>
      </c>
      <c r="W773" s="36">
        <f t="shared" si="152"/>
        <v>155.94915378897943</v>
      </c>
      <c r="X773" s="36">
        <f t="shared" si="153"/>
        <v>246.26125109773409</v>
      </c>
      <c r="Y773" s="36">
        <f t="shared" si="154"/>
        <v>214.96125109773411</v>
      </c>
      <c r="Z773" s="36">
        <f t="shared" si="155"/>
        <v>142.5702901906464</v>
      </c>
      <c r="AA773" s="36">
        <f t="shared" si="156"/>
        <v>55.737000000000002</v>
      </c>
      <c r="AB773" s="66">
        <f t="shared" si="157"/>
        <v>45</v>
      </c>
      <c r="AC773" s="28">
        <f t="shared" si="159"/>
        <v>1241.9986612120579</v>
      </c>
      <c r="AF773" s="28">
        <f>Q773-'2020 Metered Customers'!Q773</f>
        <v>7</v>
      </c>
      <c r="AG773" s="28">
        <f>R773-'2020 Metered Customers'!R773</f>
        <v>7</v>
      </c>
      <c r="AH773" s="28">
        <f>S773-'2020 Metered Customers'!S773</f>
        <v>7</v>
      </c>
      <c r="AI773" s="28">
        <f>T773-'2020 Metered Customers'!T773</f>
        <v>7</v>
      </c>
      <c r="AJ773" s="28">
        <f>U773-'2020 Metered Customers'!U773</f>
        <v>21.811999999999998</v>
      </c>
      <c r="AK773" s="28">
        <f>V773-'2020 Metered Customers'!V773</f>
        <v>53.578715036963629</v>
      </c>
      <c r="AL773" s="28">
        <f>W773-'2020 Metered Customers'!W773</f>
        <v>67.19615378897943</v>
      </c>
      <c r="AM773" s="28">
        <f>X773-'2020 Metered Customers'!X773</f>
        <v>116.9592510977341</v>
      </c>
      <c r="AN773" s="28">
        <f>Y773-'2020 Metered Customers'!Y773</f>
        <v>99.118251097734117</v>
      </c>
      <c r="AO773" s="28">
        <f>Z773-'2020 Metered Customers'!Z773</f>
        <v>60.783290190646397</v>
      </c>
      <c r="AP773" s="28">
        <f>AA773-'2020 Metered Customers'!AA773</f>
        <v>12.4878</v>
      </c>
      <c r="AQ773" s="28">
        <f>AB773-'2020 Metered Customers'!AB773</f>
        <v>7</v>
      </c>
    </row>
    <row r="774" spans="1:43" ht="15.4" x14ac:dyDescent="0.45">
      <c r="A774" s="4">
        <v>1</v>
      </c>
      <c r="B774" s="85">
        <v>84794558</v>
      </c>
      <c r="C774" s="91">
        <v>0</v>
      </c>
      <c r="D774" s="5" t="s">
        <v>32</v>
      </c>
      <c r="E774" s="5" t="s">
        <v>32</v>
      </c>
      <c r="F774" s="5" t="s">
        <v>32</v>
      </c>
      <c r="G774" s="5" t="s">
        <v>32</v>
      </c>
      <c r="H774" s="5">
        <v>14060</v>
      </c>
      <c r="I774" s="5">
        <v>7590</v>
      </c>
      <c r="J774" s="5">
        <v>4860</v>
      </c>
      <c r="K774" s="5" t="s">
        <v>32</v>
      </c>
      <c r="L774" s="52">
        <v>1150</v>
      </c>
      <c r="M774" s="5">
        <v>36548</v>
      </c>
      <c r="N774" s="5">
        <v>870</v>
      </c>
      <c r="O774" s="7" t="s">
        <v>32</v>
      </c>
      <c r="Q774" s="65">
        <f t="shared" si="147"/>
        <v>45</v>
      </c>
      <c r="R774" s="36">
        <f t="shared" si="148"/>
        <v>45</v>
      </c>
      <c r="S774" s="36">
        <f t="shared" si="149"/>
        <v>45</v>
      </c>
      <c r="T774" s="36">
        <f t="shared" si="150"/>
        <v>45</v>
      </c>
      <c r="U774" s="36">
        <f t="shared" si="158"/>
        <v>108.27000000000001</v>
      </c>
      <c r="V774" s="36">
        <f t="shared" si="151"/>
        <v>88.889664641779333</v>
      </c>
      <c r="W774" s="36">
        <f t="shared" si="152"/>
        <v>66.87</v>
      </c>
      <c r="X774" s="36">
        <f t="shared" si="153"/>
        <v>45</v>
      </c>
      <c r="Y774" s="36">
        <f t="shared" si="154"/>
        <v>50.174999999999997</v>
      </c>
      <c r="Z774" s="36">
        <f t="shared" si="155"/>
        <v>360.34125109773413</v>
      </c>
      <c r="AA774" s="36">
        <f t="shared" si="156"/>
        <v>48.914999999999999</v>
      </c>
      <c r="AB774" s="66">
        <f t="shared" si="157"/>
        <v>45</v>
      </c>
      <c r="AC774" s="28">
        <f t="shared" si="159"/>
        <v>993.46091573951344</v>
      </c>
      <c r="AF774" s="28">
        <f>Q774-'2020 Metered Customers'!Q774</f>
        <v>7</v>
      </c>
      <c r="AG774" s="28">
        <f>R774-'2020 Metered Customers'!R774</f>
        <v>7</v>
      </c>
      <c r="AH774" s="28">
        <f>S774-'2020 Metered Customers'!S774</f>
        <v>7</v>
      </c>
      <c r="AI774" s="28">
        <f>T774-'2020 Metered Customers'!T774</f>
        <v>7</v>
      </c>
      <c r="AJ774" s="28">
        <f>U774-'2020 Metered Customers'!U774</f>
        <v>39.338000000000008</v>
      </c>
      <c r="AK774" s="28">
        <f>V774-'2020 Metered Customers'!V774</f>
        <v>34.191664641779333</v>
      </c>
      <c r="AL774" s="28">
        <f>W774-'2020 Metered Customers'!W774</f>
        <v>18.178000000000004</v>
      </c>
      <c r="AM774" s="28">
        <f>X774-'2020 Metered Customers'!X774</f>
        <v>7</v>
      </c>
      <c r="AN774" s="28">
        <f>Y774-'2020 Metered Customers'!Y774</f>
        <v>9.644999999999996</v>
      </c>
      <c r="AO774" s="28">
        <f>Z774-'2020 Metered Customers'!Z774</f>
        <v>155.22961109773414</v>
      </c>
      <c r="AP774" s="28">
        <f>AA774-'2020 Metered Customers'!AA774</f>
        <v>9.0009999999999977</v>
      </c>
      <c r="AQ774" s="28">
        <f>AB774-'2020 Metered Customers'!AB774</f>
        <v>7</v>
      </c>
    </row>
    <row r="775" spans="1:43" ht="15.4" x14ac:dyDescent="0.45">
      <c r="A775" s="4">
        <v>1</v>
      </c>
      <c r="B775" s="85">
        <v>84794559</v>
      </c>
      <c r="C775" s="91">
        <v>0</v>
      </c>
      <c r="D775" s="5" t="s">
        <v>32</v>
      </c>
      <c r="E775" s="5" t="s">
        <v>32</v>
      </c>
      <c r="F775" s="5" t="s">
        <v>32</v>
      </c>
      <c r="G775" s="5" t="s">
        <v>32</v>
      </c>
      <c r="H775" s="5">
        <v>6620</v>
      </c>
      <c r="I775" s="5">
        <v>27000</v>
      </c>
      <c r="J775" s="5">
        <v>22480</v>
      </c>
      <c r="K775" s="5">
        <v>22770</v>
      </c>
      <c r="L775" s="52">
        <v>23406</v>
      </c>
      <c r="M775" s="5">
        <v>23039</v>
      </c>
      <c r="N775" s="5">
        <v>3205</v>
      </c>
      <c r="O775" s="7" t="s">
        <v>32</v>
      </c>
      <c r="Q775" s="65">
        <f t="shared" ref="Q775:Q838" si="160">IFERROR($AE$6+IF(D775&gt;$AF$6, $AF$6/1000*$AG$6,D775/1000*$AG$6)+IF(IF(D775&gt;$AH$6,($AH$6-$AF$6)/1000*$AI$6,(D775-$AF$6)/1000*$AI$6)&lt;0,0,IF(D775&gt;$AH$6,($AH$6-$AF$6)/1000*$AI$6,(D775-$AF$6)/1000*$AI$6))+IF(D775&gt;$AH$6,(D775-$AH$6)/1000*$AK$6,0),$AE$6)</f>
        <v>45</v>
      </c>
      <c r="R775" s="36">
        <f t="shared" ref="R775:R838" si="161">IFERROR($AE$6+IF(E775&gt;$AF$6, $AF$6/1000*$AG$6,E775/1000*$AG$6)+IF(IF(E775&gt;$AH$6,($AH$6-$AF$6)/1000*$AI$6,(E775-$AF$6)/1000*$AI$6)&lt;0,0,IF(E775&gt;$AH$6,($AH$6-$AF$6)/1000*$AI$6,(E775-$AF$6)/1000*$AI$6))+IF(E775&gt;$AH$6,(E775-$AH$6)/1000*$AK$6,0),$AE$6)</f>
        <v>45</v>
      </c>
      <c r="S775" s="36">
        <f t="shared" ref="S775:S838" si="162">IFERROR($AE$6+IF(F775&gt;$AF$6, $AF$6/1000*$AG$6,F775/1000*$AG$6)+IF(IF(F775&gt;$AH$6,($AH$6-$AF$6)/1000*$AI$6,(F775-$AF$6)/1000*$AI$6)&lt;0,0,IF(F775&gt;$AH$6,($AH$6-$AF$6)/1000*$AI$6,(F775-$AF$6)/1000*$AI$6))+IF(F775&gt;$AH$6,(F775-$AH$6)/1000*$AK$6,0),$AE$6)</f>
        <v>45</v>
      </c>
      <c r="T775" s="36">
        <f t="shared" ref="T775:T838" si="163">IFERROR($AE$6+IF(G775&gt;$AF$6, $AF$6/1000*$AG$6,G775/1000*$AG$6)+IF(IF(G775&gt;$AH$6,($AH$6-$AF$6)/1000*$AI$6,(G775-$AF$6)/1000*$AI$6)&lt;0,0,IF(G775&gt;$AH$6,($AH$6-$AF$6)/1000*$AI$6,(G775-$AF$6)/1000*$AI$6))+IF(G775&gt;$AH$6,(G775-$AH$6)/1000*$AK$6,0),$AE$6)</f>
        <v>45</v>
      </c>
      <c r="U775" s="36">
        <f t="shared" si="158"/>
        <v>74.789999999999992</v>
      </c>
      <c r="V775" s="36">
        <f t="shared" ref="V775:V838" si="164">IFERROR($AE$6+IF(I775&gt;$AF$6, $AF$6/1000*$AG$6,I775/1000*$AG$6)+IF(IF(I775&gt;$AH$6,($AH$6-$AF$6)/1000*$AI$6,(I775-$AF$6)/1000*$AI$6)&lt;0,0,IF(I775&gt;$AH$6,($AH$6-$AF$6)/1000*$AI$6,(I775-$AF$6)/1000*$AI$6))+IF(I775&gt;$AH$6,(I775-$AH$6)/1000*$AK$6,0),$AE$6)</f>
        <v>264.86125109773411</v>
      </c>
      <c r="W775" s="36">
        <f t="shared" ref="W775:W838" si="165">IFERROR($AE$6+IF(J775&gt;$AF$6, $AF$6/1000*$AG$6,J775/1000*$AG$6)+IF(IF(J775&gt;$AH$6,($AH$6-$AF$6)/1000*$AI$6,(J775-$AF$6)/1000*$AI$6)&lt;0,0,IF(J775&gt;$AH$6,($AH$6-$AF$6)/1000*$AI$6,(J775-$AF$6)/1000*$AI$6))+IF(J775&gt;$AH$6,(J775-$AH$6)/1000*$AK$6,0),$AE$6)</f>
        <v>219.66125109773412</v>
      </c>
      <c r="X775" s="36">
        <f t="shared" ref="X775:X838" si="166">IFERROR($AE$6+IF(K775&gt;$AF$6, $AF$6/1000*$AG$6,K775/1000*$AG$6)+IF(IF(K775&gt;$AH$6,($AH$6-$AF$6)/1000*$AI$6,(K775-$AF$6)/1000*$AI$6)&lt;0,0,IF(K775&gt;$AH$6,($AH$6-$AF$6)/1000*$AI$6,(K775-$AF$6)/1000*$AI$6))+IF(K775&gt;$AH$6,(K775-$AH$6)/1000*$AK$6,0),$AE$6)</f>
        <v>222.5612510977341</v>
      </c>
      <c r="Y775" s="36">
        <f t="shared" ref="Y775:Y838" si="167">IFERROR($AE$6+IF(L775&gt;$AF$6, $AF$6/1000*$AG$6,L775/1000*$AG$6)+IF(IF(L775&gt;$AH$6,($AH$6-$AF$6)/1000*$AI$6,(L775-$AF$6)/1000*$AI$6)&lt;0,0,IF(L775&gt;$AH$6,($AH$6-$AF$6)/1000*$AI$6,(L775-$AF$6)/1000*$AI$6))+IF(L775&gt;$AH$6,(L775-$AH$6)/1000*$AK$6,0),$AE$6)</f>
        <v>228.92125109773411</v>
      </c>
      <c r="Z775" s="36">
        <f t="shared" ref="Z775:Z838" si="168">IFERROR($AE$6+IF(M775&gt;$AF$6, $AF$6/1000*$AG$6,M775/1000*$AG$6)+IF(IF(M775&gt;$AH$6,($AH$6-$AF$6)/1000*$AI$6,(M775-$AF$6)/1000*$AI$6)&lt;0,0,IF(M775&gt;$AH$6,($AH$6-$AF$6)/1000*$AI$6,(M775-$AF$6)/1000*$AI$6))+IF(M775&gt;$AH$6,(M775-$AH$6)/1000*$AK$6,0),$AE$6)</f>
        <v>225.2512510977341</v>
      </c>
      <c r="AA775" s="36">
        <f t="shared" ref="AA775:AA838" si="169">IFERROR($AE$6+IF(N775&gt;$AF$6, $AF$6/1000*$AG$6,N775/1000*$AG$6)+IF(IF(N775&gt;$AH$6,($AH$6-$AF$6)/1000*$AI$6,(N775-$AF$6)/1000*$AI$6)&lt;0,0,IF(N775&gt;$AH$6,($AH$6-$AF$6)/1000*$AI$6,(N775-$AF$6)/1000*$AI$6))+IF(N775&gt;$AH$6,(N775-$AH$6)/1000*$AK$6,0),$AE$6)</f>
        <v>59.422499999999999</v>
      </c>
      <c r="AB775" s="66">
        <f t="shared" ref="AB775:AB838" si="170">IFERROR($AE$6+IF(O775&gt;$AF$6, $AF$6/1000*$AG$6,O775/1000*$AG$6)+IF(IF(O775&gt;$AH$6,($AH$6-$AF$6)/1000*$AI$6,(O775-$AF$6)/1000*$AI$6)&lt;0,0,IF(O775&gt;$AH$6,($AH$6-$AF$6)/1000*$AI$6,(O775-$AF$6)/1000*$AI$6))+IF(O775&gt;$AH$6,(O775-$AH$6)/1000*$AK$6,0),$AE$6)</f>
        <v>45</v>
      </c>
      <c r="AC775" s="28">
        <f t="shared" si="159"/>
        <v>1520.4687554886702</v>
      </c>
      <c r="AF775" s="28">
        <f>Q775-'2020 Metered Customers'!Q775</f>
        <v>7</v>
      </c>
      <c r="AG775" s="28">
        <f>R775-'2020 Metered Customers'!R775</f>
        <v>7</v>
      </c>
      <c r="AH775" s="28">
        <f>S775-'2020 Metered Customers'!S775</f>
        <v>7</v>
      </c>
      <c r="AI775" s="28">
        <f>T775-'2020 Metered Customers'!T775</f>
        <v>7</v>
      </c>
      <c r="AJ775" s="28">
        <f>U775-'2020 Metered Customers'!U775</f>
        <v>22.225999999999992</v>
      </c>
      <c r="AK775" s="28">
        <f>V775-'2020 Metered Customers'!V775</f>
        <v>127.5612510977341</v>
      </c>
      <c r="AL775" s="28">
        <f>W775-'2020 Metered Customers'!W775</f>
        <v>101.79725109773412</v>
      </c>
      <c r="AM775" s="28">
        <f>X775-'2020 Metered Customers'!X775</f>
        <v>103.45025109773411</v>
      </c>
      <c r="AN775" s="28">
        <f>Y775-'2020 Metered Customers'!Y775</f>
        <v>107.07545109773412</v>
      </c>
      <c r="AO775" s="28">
        <f>Z775-'2020 Metered Customers'!Z775</f>
        <v>104.98355109773411</v>
      </c>
      <c r="AP775" s="28">
        <f>AA775-'2020 Metered Customers'!AA775</f>
        <v>14.371499999999997</v>
      </c>
      <c r="AQ775" s="28">
        <f>AB775-'2020 Metered Customers'!AB775</f>
        <v>7</v>
      </c>
    </row>
    <row r="776" spans="1:43" ht="15.4" x14ac:dyDescent="0.45">
      <c r="A776" s="4">
        <v>1</v>
      </c>
      <c r="B776" s="85">
        <v>84794560</v>
      </c>
      <c r="C776" s="91">
        <v>0</v>
      </c>
      <c r="D776" s="5" t="s">
        <v>32</v>
      </c>
      <c r="E776" s="5" t="s">
        <v>32</v>
      </c>
      <c r="F776" s="5" t="s">
        <v>32</v>
      </c>
      <c r="G776" s="5" t="s">
        <v>32</v>
      </c>
      <c r="H776" s="5">
        <v>18530</v>
      </c>
      <c r="I776" s="5">
        <v>13600</v>
      </c>
      <c r="J776" s="5">
        <v>23210</v>
      </c>
      <c r="K776" s="5">
        <v>27110</v>
      </c>
      <c r="L776" s="52">
        <v>23510</v>
      </c>
      <c r="M776" s="5">
        <v>13729</v>
      </c>
      <c r="N776" s="5">
        <v>4285</v>
      </c>
      <c r="O776" s="7" t="s">
        <v>32</v>
      </c>
      <c r="Q776" s="65">
        <f t="shared" si="160"/>
        <v>45</v>
      </c>
      <c r="R776" s="36">
        <f t="shared" si="161"/>
        <v>45</v>
      </c>
      <c r="S776" s="36">
        <f t="shared" si="162"/>
        <v>45</v>
      </c>
      <c r="T776" s="36">
        <f t="shared" si="163"/>
        <v>45</v>
      </c>
      <c r="U776" s="36">
        <f t="shared" ref="U776:U839" si="171">IFERROR($AE$6+IF(H776&gt;$AF$6*5, $AF$6*5/1000*$AG$6,H776/1000*$AG$6)+IF(IF(H776&gt;$AH$6*5,(($AH$6*5)-($AF$6*5))/1000*$AI$6,(H776-$AF$6*5)/1000*$AI$6)&lt;0,0,IF(H776&gt;$AH$6*5,(($AH$6*5)-($AF$6*5))/1000*$AI$6,(H776-$AF$6*5)/1000*$AI$6))+IF(H776&gt;$AH$6*5,(H776-$AH$6*5)/1000*$AK$6,0),$AE$6)</f>
        <v>128.38499999999999</v>
      </c>
      <c r="V776" s="36">
        <f t="shared" si="164"/>
        <v>138.52359688003949</v>
      </c>
      <c r="W776" s="36">
        <f t="shared" si="165"/>
        <v>226.96125109773411</v>
      </c>
      <c r="X776" s="36">
        <f t="shared" si="166"/>
        <v>265.96125109773413</v>
      </c>
      <c r="Y776" s="36">
        <f t="shared" si="167"/>
        <v>229.96125109773411</v>
      </c>
      <c r="Z776" s="36">
        <f t="shared" si="168"/>
        <v>139.58895083324006</v>
      </c>
      <c r="AA776" s="36">
        <f t="shared" si="169"/>
        <v>64.282499999999999</v>
      </c>
      <c r="AB776" s="66">
        <f t="shared" si="170"/>
        <v>45</v>
      </c>
      <c r="AC776" s="28">
        <f t="shared" ref="AC776:AC839" si="172">SUM(Q776:AB776)</f>
        <v>1418.6638010064819</v>
      </c>
      <c r="AF776" s="28">
        <f>Q776-'2020 Metered Customers'!Q776</f>
        <v>7</v>
      </c>
      <c r="AG776" s="28">
        <f>R776-'2020 Metered Customers'!R776</f>
        <v>7</v>
      </c>
      <c r="AH776" s="28">
        <f>S776-'2020 Metered Customers'!S776</f>
        <v>7</v>
      </c>
      <c r="AI776" s="28">
        <f>T776-'2020 Metered Customers'!T776</f>
        <v>7</v>
      </c>
      <c r="AJ776" s="28">
        <f>U776-'2020 Metered Customers'!U776</f>
        <v>49.618999999999986</v>
      </c>
      <c r="AK776" s="28">
        <f>V776-'2020 Metered Customers'!V776</f>
        <v>58.843596880039485</v>
      </c>
      <c r="AL776" s="28">
        <f>W776-'2020 Metered Customers'!W776</f>
        <v>105.95825109773409</v>
      </c>
      <c r="AM776" s="28">
        <f>X776-'2020 Metered Customers'!X776</f>
        <v>128.18825109773414</v>
      </c>
      <c r="AN776" s="28">
        <f>Y776-'2020 Metered Customers'!Y776</f>
        <v>107.6682510977341</v>
      </c>
      <c r="AO776" s="28">
        <f>Z776-'2020 Metered Customers'!Z776</f>
        <v>59.354250833240059</v>
      </c>
      <c r="AP776" s="28">
        <f>AA776-'2020 Metered Customers'!AA776</f>
        <v>16.855499999999999</v>
      </c>
      <c r="AQ776" s="28">
        <f>AB776-'2020 Metered Customers'!AB776</f>
        <v>7</v>
      </c>
    </row>
    <row r="777" spans="1:43" ht="15.4" x14ac:dyDescent="0.45">
      <c r="A777" s="4">
        <v>1</v>
      </c>
      <c r="B777" s="85">
        <v>84794561</v>
      </c>
      <c r="C777" s="91">
        <v>0</v>
      </c>
      <c r="D777" s="5" t="s">
        <v>32</v>
      </c>
      <c r="E777" s="5" t="s">
        <v>32</v>
      </c>
      <c r="F777" s="5" t="s">
        <v>32</v>
      </c>
      <c r="G777" s="5" t="s">
        <v>32</v>
      </c>
      <c r="H777" s="5">
        <v>31700</v>
      </c>
      <c r="I777" s="5">
        <v>29230</v>
      </c>
      <c r="J777" s="5">
        <v>30860</v>
      </c>
      <c r="K777" s="5">
        <v>14840</v>
      </c>
      <c r="L777" s="52">
        <v>14950</v>
      </c>
      <c r="M777" s="5">
        <v>14330</v>
      </c>
      <c r="N777" s="5">
        <v>6744</v>
      </c>
      <c r="O777" s="7" t="s">
        <v>32</v>
      </c>
      <c r="Q777" s="65">
        <f t="shared" si="160"/>
        <v>45</v>
      </c>
      <c r="R777" s="36">
        <f t="shared" si="161"/>
        <v>45</v>
      </c>
      <c r="S777" s="36">
        <f t="shared" si="162"/>
        <v>45</v>
      </c>
      <c r="T777" s="36">
        <f t="shared" si="163"/>
        <v>45</v>
      </c>
      <c r="U777" s="36">
        <f t="shared" si="171"/>
        <v>212.83233710421683</v>
      </c>
      <c r="V777" s="36">
        <f t="shared" si="164"/>
        <v>287.16125109773412</v>
      </c>
      <c r="W777" s="36">
        <f t="shared" si="165"/>
        <v>303.46125109773413</v>
      </c>
      <c r="X777" s="36">
        <f t="shared" si="166"/>
        <v>148.76420852320797</v>
      </c>
      <c r="Y777" s="36">
        <f t="shared" si="167"/>
        <v>149.67264987865036</v>
      </c>
      <c r="Z777" s="36">
        <f t="shared" si="168"/>
        <v>144.55234405706611</v>
      </c>
      <c r="AA777" s="36">
        <f t="shared" si="169"/>
        <v>81.902924762649874</v>
      </c>
      <c r="AB777" s="66">
        <f t="shared" si="170"/>
        <v>45</v>
      </c>
      <c r="AC777" s="28">
        <f t="shared" si="172"/>
        <v>1553.3469665212597</v>
      </c>
      <c r="AF777" s="28">
        <f>Q777-'2020 Metered Customers'!Q777</f>
        <v>7</v>
      </c>
      <c r="AG777" s="28">
        <f>R777-'2020 Metered Customers'!R777</f>
        <v>7</v>
      </c>
      <c r="AH777" s="28">
        <f>S777-'2020 Metered Customers'!S777</f>
        <v>7</v>
      </c>
      <c r="AI777" s="28">
        <f>T777-'2020 Metered Customers'!T777</f>
        <v>7</v>
      </c>
      <c r="AJ777" s="28">
        <f>U777-'2020 Metered Customers'!U777</f>
        <v>105.09233710421682</v>
      </c>
      <c r="AK777" s="28">
        <f>V777-'2020 Metered Customers'!V777</f>
        <v>136.42235109773412</v>
      </c>
      <c r="AL777" s="28">
        <f>W777-'2020 Metered Customers'!W777</f>
        <v>140.61145109773415</v>
      </c>
      <c r="AM777" s="28">
        <f>X777-'2020 Metered Customers'!X777</f>
        <v>63.752208523207969</v>
      </c>
      <c r="AN777" s="28">
        <f>Y777-'2020 Metered Customers'!Y777</f>
        <v>64.187649878650362</v>
      </c>
      <c r="AO777" s="28">
        <f>Z777-'2020 Metered Customers'!Z777</f>
        <v>61.733344057066105</v>
      </c>
      <c r="AP777" s="28">
        <f>AA777-'2020 Metered Customers'!AA777</f>
        <v>29.066124762649878</v>
      </c>
      <c r="AQ777" s="28">
        <f>AB777-'2020 Metered Customers'!AB777</f>
        <v>7</v>
      </c>
    </row>
    <row r="778" spans="1:43" ht="15.4" x14ac:dyDescent="0.45">
      <c r="A778" s="4">
        <v>1</v>
      </c>
      <c r="B778" s="85">
        <v>84794562</v>
      </c>
      <c r="C778" s="91">
        <v>0</v>
      </c>
      <c r="D778" s="5" t="s">
        <v>32</v>
      </c>
      <c r="E778" s="5" t="s">
        <v>32</v>
      </c>
      <c r="F778" s="5" t="s">
        <v>32</v>
      </c>
      <c r="G778" s="5" t="s">
        <v>32</v>
      </c>
      <c r="H778" s="5">
        <v>1470</v>
      </c>
      <c r="I778" s="5">
        <v>1590</v>
      </c>
      <c r="J778" s="5">
        <v>8520</v>
      </c>
      <c r="K778" s="5">
        <v>12500</v>
      </c>
      <c r="L778" s="52">
        <v>11380</v>
      </c>
      <c r="M778" s="5">
        <v>4380</v>
      </c>
      <c r="N778" s="5">
        <v>2213</v>
      </c>
      <c r="O778" s="7" t="s">
        <v>32</v>
      </c>
      <c r="Q778" s="65">
        <f t="shared" si="160"/>
        <v>45</v>
      </c>
      <c r="R778" s="36">
        <f t="shared" si="161"/>
        <v>45</v>
      </c>
      <c r="S778" s="36">
        <f t="shared" si="162"/>
        <v>45</v>
      </c>
      <c r="T778" s="36">
        <f t="shared" si="163"/>
        <v>45</v>
      </c>
      <c r="U778" s="36">
        <f t="shared" si="171"/>
        <v>51.615000000000002</v>
      </c>
      <c r="V778" s="36">
        <f t="shared" si="164"/>
        <v>52.155000000000001</v>
      </c>
      <c r="W778" s="36">
        <f t="shared" si="165"/>
        <v>96.570123374155699</v>
      </c>
      <c r="X778" s="36">
        <f t="shared" si="166"/>
        <v>129.43918332561583</v>
      </c>
      <c r="Y778" s="36">
        <f t="shared" si="167"/>
        <v>120.18959861565722</v>
      </c>
      <c r="Z778" s="36">
        <f t="shared" si="168"/>
        <v>64.710000000000008</v>
      </c>
      <c r="AA778" s="36">
        <f t="shared" si="169"/>
        <v>54.958500000000001</v>
      </c>
      <c r="AB778" s="66">
        <f t="shared" si="170"/>
        <v>45</v>
      </c>
      <c r="AC778" s="28">
        <f t="shared" si="172"/>
        <v>794.63740531542874</v>
      </c>
      <c r="AF778" s="28">
        <f>Q778-'2020 Metered Customers'!Q778</f>
        <v>7</v>
      </c>
      <c r="AG778" s="28">
        <f>R778-'2020 Metered Customers'!R778</f>
        <v>7</v>
      </c>
      <c r="AH778" s="28">
        <f>S778-'2020 Metered Customers'!S778</f>
        <v>7</v>
      </c>
      <c r="AI778" s="28">
        <f>T778-'2020 Metered Customers'!T778</f>
        <v>7</v>
      </c>
      <c r="AJ778" s="28">
        <f>U778-'2020 Metered Customers'!U778</f>
        <v>10.381</v>
      </c>
      <c r="AK778" s="28">
        <f>V778-'2020 Metered Customers'!V778</f>
        <v>10.657000000000004</v>
      </c>
      <c r="AL778" s="28">
        <f>W778-'2020 Metered Customers'!W778</f>
        <v>38.734123374155701</v>
      </c>
      <c r="AM778" s="28">
        <f>X778-'2020 Metered Customers'!X778</f>
        <v>54.489183325615826</v>
      </c>
      <c r="AN778" s="28">
        <f>Y778-'2020 Metered Customers'!Y778</f>
        <v>50.055598615657217</v>
      </c>
      <c r="AO778" s="28">
        <f>Z778-'2020 Metered Customers'!Z778</f>
        <v>17.074000000000005</v>
      </c>
      <c r="AP778" s="28">
        <f>AA778-'2020 Metered Customers'!AA778</f>
        <v>12.0899</v>
      </c>
      <c r="AQ778" s="28">
        <f>AB778-'2020 Metered Customers'!AB778</f>
        <v>7</v>
      </c>
    </row>
    <row r="779" spans="1:43" ht="15.4" x14ac:dyDescent="0.45">
      <c r="A779" s="4">
        <v>1</v>
      </c>
      <c r="B779" s="85">
        <v>84794563</v>
      </c>
      <c r="C779" s="91">
        <v>0</v>
      </c>
      <c r="D779" s="5" t="s">
        <v>32</v>
      </c>
      <c r="E779" s="5" t="s">
        <v>32</v>
      </c>
      <c r="F779" s="5" t="s">
        <v>32</v>
      </c>
      <c r="G779" s="5" t="s">
        <v>32</v>
      </c>
      <c r="H779" s="5">
        <v>13400</v>
      </c>
      <c r="I779" s="5">
        <v>10560</v>
      </c>
      <c r="J779" s="5">
        <v>9440</v>
      </c>
      <c r="K779" s="5">
        <v>13010</v>
      </c>
      <c r="L779" s="52">
        <v>13450</v>
      </c>
      <c r="M779" s="5">
        <v>6590</v>
      </c>
      <c r="N779" s="5">
        <v>4781</v>
      </c>
      <c r="O779" s="7" t="s">
        <v>32</v>
      </c>
      <c r="Q779" s="65">
        <f t="shared" si="160"/>
        <v>45</v>
      </c>
      <c r="R779" s="36">
        <f t="shared" si="161"/>
        <v>45</v>
      </c>
      <c r="S779" s="36">
        <f t="shared" si="162"/>
        <v>45</v>
      </c>
      <c r="T779" s="36">
        <f t="shared" si="163"/>
        <v>45</v>
      </c>
      <c r="U779" s="36">
        <f t="shared" si="171"/>
        <v>105.30000000000001</v>
      </c>
      <c r="V779" s="36">
        <f t="shared" si="164"/>
        <v>113.41758123872322</v>
      </c>
      <c r="W779" s="36">
        <f t="shared" si="165"/>
        <v>104.16799652876458</v>
      </c>
      <c r="X779" s="36">
        <f t="shared" si="166"/>
        <v>133.65104779175772</v>
      </c>
      <c r="Y779" s="36">
        <f t="shared" si="167"/>
        <v>137.28481321352717</v>
      </c>
      <c r="Z779" s="36">
        <f t="shared" si="168"/>
        <v>80.63110686503056</v>
      </c>
      <c r="AA779" s="36">
        <f t="shared" si="169"/>
        <v>66.514499999999998</v>
      </c>
      <c r="AB779" s="66">
        <f t="shared" si="170"/>
        <v>45</v>
      </c>
      <c r="AC779" s="28">
        <f t="shared" si="172"/>
        <v>965.96704563780327</v>
      </c>
      <c r="AF779" s="28">
        <f>Q779-'2020 Metered Customers'!Q779</f>
        <v>7</v>
      </c>
      <c r="AG779" s="28">
        <f>R779-'2020 Metered Customers'!R779</f>
        <v>7</v>
      </c>
      <c r="AH779" s="28">
        <f>S779-'2020 Metered Customers'!S779</f>
        <v>7</v>
      </c>
      <c r="AI779" s="28">
        <f>T779-'2020 Metered Customers'!T779</f>
        <v>7</v>
      </c>
      <c r="AJ779" s="28">
        <f>U779-'2020 Metered Customers'!U779</f>
        <v>37.820000000000007</v>
      </c>
      <c r="AK779" s="28">
        <f>V779-'2020 Metered Customers'!V779</f>
        <v>46.809581238723212</v>
      </c>
      <c r="AL779" s="28">
        <f>W779-'2020 Metered Customers'!W779</f>
        <v>42.375996528764574</v>
      </c>
      <c r="AM779" s="28">
        <f>X779-'2020 Metered Customers'!X779</f>
        <v>56.508047791757718</v>
      </c>
      <c r="AN779" s="28">
        <f>Y779-'2020 Metered Customers'!Y779</f>
        <v>58.249813213527176</v>
      </c>
      <c r="AO779" s="28">
        <f>Z779-'2020 Metered Customers'!Z779</f>
        <v>28.133106865030555</v>
      </c>
      <c r="AP779" s="28">
        <f>AA779-'2020 Metered Customers'!AA779</f>
        <v>17.996299999999998</v>
      </c>
      <c r="AQ779" s="28">
        <f>AB779-'2020 Metered Customers'!AB779</f>
        <v>7</v>
      </c>
    </row>
    <row r="780" spans="1:43" ht="15.4" x14ac:dyDescent="0.45">
      <c r="A780" s="4">
        <v>1</v>
      </c>
      <c r="B780" s="85">
        <v>84806118</v>
      </c>
      <c r="C780" s="91">
        <v>0</v>
      </c>
      <c r="D780" s="5" t="s">
        <v>32</v>
      </c>
      <c r="E780" s="5" t="s">
        <v>32</v>
      </c>
      <c r="F780" s="5" t="s">
        <v>32</v>
      </c>
      <c r="G780" s="5" t="s">
        <v>32</v>
      </c>
      <c r="H780" s="5">
        <v>17740</v>
      </c>
      <c r="I780" s="5">
        <v>16630</v>
      </c>
      <c r="J780" s="5">
        <v>28540</v>
      </c>
      <c r="K780" s="5">
        <v>24810</v>
      </c>
      <c r="L780" s="52">
        <v>22910</v>
      </c>
      <c r="M780" s="5">
        <v>16832</v>
      </c>
      <c r="N780" s="5">
        <v>5610</v>
      </c>
      <c r="O780" s="7" t="s">
        <v>32</v>
      </c>
      <c r="Q780" s="65">
        <f t="shared" si="160"/>
        <v>45</v>
      </c>
      <c r="R780" s="36">
        <f t="shared" si="161"/>
        <v>45</v>
      </c>
      <c r="S780" s="36">
        <f t="shared" si="162"/>
        <v>45</v>
      </c>
      <c r="T780" s="36">
        <f t="shared" si="163"/>
        <v>45</v>
      </c>
      <c r="U780" s="36">
        <f t="shared" si="171"/>
        <v>124.83</v>
      </c>
      <c r="V780" s="36">
        <f t="shared" si="164"/>
        <v>163.54702694358832</v>
      </c>
      <c r="W780" s="36">
        <f t="shared" si="165"/>
        <v>280.26125109773409</v>
      </c>
      <c r="X780" s="36">
        <f t="shared" si="166"/>
        <v>242.96125109773411</v>
      </c>
      <c r="Y780" s="36">
        <f t="shared" si="167"/>
        <v>223.96125109773411</v>
      </c>
      <c r="Z780" s="36">
        <f t="shared" si="168"/>
        <v>165.21525561449155</v>
      </c>
      <c r="AA780" s="36">
        <f t="shared" si="169"/>
        <v>72.53772024381675</v>
      </c>
      <c r="AB780" s="66">
        <f t="shared" si="170"/>
        <v>45</v>
      </c>
      <c r="AC780" s="28">
        <f t="shared" si="172"/>
        <v>1498.3137560950988</v>
      </c>
      <c r="AF780" s="28">
        <f>Q780-'2020 Metered Customers'!Q780</f>
        <v>7</v>
      </c>
      <c r="AG780" s="28">
        <f>R780-'2020 Metered Customers'!R780</f>
        <v>7</v>
      </c>
      <c r="AH780" s="28">
        <f>S780-'2020 Metered Customers'!S780</f>
        <v>7</v>
      </c>
      <c r="AI780" s="28">
        <f>T780-'2020 Metered Customers'!T780</f>
        <v>7</v>
      </c>
      <c r="AJ780" s="28">
        <f>U780-'2020 Metered Customers'!U780</f>
        <v>47.802000000000007</v>
      </c>
      <c r="AK780" s="28">
        <f>V780-'2020 Metered Customers'!V780</f>
        <v>70.838026943588318</v>
      </c>
      <c r="AL780" s="28">
        <f>W780-'2020 Metered Customers'!W780</f>
        <v>134.64905109773409</v>
      </c>
      <c r="AM780" s="28">
        <f>X780-'2020 Metered Customers'!X780</f>
        <v>115.07825109773412</v>
      </c>
      <c r="AN780" s="28">
        <f>Y780-'2020 Metered Customers'!Y780</f>
        <v>104.24825109773411</v>
      </c>
      <c r="AO780" s="28">
        <f>Z780-'2020 Metered Customers'!Z780</f>
        <v>71.63765561449155</v>
      </c>
      <c r="AP780" s="28">
        <f>AA780-'2020 Metered Customers'!AA780</f>
        <v>22.195720243816751</v>
      </c>
      <c r="AQ780" s="28">
        <f>AB780-'2020 Metered Customers'!AB780</f>
        <v>7</v>
      </c>
    </row>
    <row r="781" spans="1:43" ht="15.4" x14ac:dyDescent="0.45">
      <c r="A781" s="4">
        <v>1</v>
      </c>
      <c r="B781" s="85">
        <v>84806119</v>
      </c>
      <c r="C781" s="91">
        <v>0</v>
      </c>
      <c r="D781" s="5" t="s">
        <v>32</v>
      </c>
      <c r="E781" s="5" t="s">
        <v>32</v>
      </c>
      <c r="F781" s="5" t="s">
        <v>32</v>
      </c>
      <c r="G781" s="5" t="s">
        <v>32</v>
      </c>
      <c r="H781" s="5">
        <v>23730</v>
      </c>
      <c r="I781" s="5">
        <v>28950</v>
      </c>
      <c r="J781" s="5">
        <v>53400</v>
      </c>
      <c r="K781" s="5">
        <v>54120</v>
      </c>
      <c r="L781" s="52">
        <v>60360</v>
      </c>
      <c r="M781" s="5">
        <v>41400</v>
      </c>
      <c r="N781" s="5">
        <v>4409</v>
      </c>
      <c r="O781" s="7" t="s">
        <v>32</v>
      </c>
      <c r="Q781" s="65">
        <f t="shared" si="160"/>
        <v>45</v>
      </c>
      <c r="R781" s="36">
        <f t="shared" si="161"/>
        <v>45</v>
      </c>
      <c r="S781" s="36">
        <f t="shared" si="162"/>
        <v>45</v>
      </c>
      <c r="T781" s="36">
        <f t="shared" si="163"/>
        <v>45</v>
      </c>
      <c r="U781" s="36">
        <f t="shared" si="171"/>
        <v>151.785</v>
      </c>
      <c r="V781" s="36">
        <f t="shared" si="164"/>
        <v>284.36125109773411</v>
      </c>
      <c r="W781" s="36">
        <f t="shared" si="165"/>
        <v>528.86125109773411</v>
      </c>
      <c r="X781" s="36">
        <f t="shared" si="166"/>
        <v>536.06125109773416</v>
      </c>
      <c r="Y781" s="36">
        <f t="shared" si="167"/>
        <v>598.46125109773413</v>
      </c>
      <c r="Z781" s="36">
        <f t="shared" si="168"/>
        <v>408.86125109773411</v>
      </c>
      <c r="AA781" s="36">
        <f t="shared" si="169"/>
        <v>64.840499999999992</v>
      </c>
      <c r="AB781" s="66">
        <f t="shared" si="170"/>
        <v>45</v>
      </c>
      <c r="AC781" s="28">
        <f t="shared" si="172"/>
        <v>2798.2317554886704</v>
      </c>
      <c r="AF781" s="28">
        <f>Q781-'2020 Metered Customers'!Q781</f>
        <v>7</v>
      </c>
      <c r="AG781" s="28">
        <f>R781-'2020 Metered Customers'!R781</f>
        <v>7</v>
      </c>
      <c r="AH781" s="28">
        <f>S781-'2020 Metered Customers'!S781</f>
        <v>7</v>
      </c>
      <c r="AI781" s="28">
        <f>T781-'2020 Metered Customers'!T781</f>
        <v>7</v>
      </c>
      <c r="AJ781" s="28">
        <f>U781-'2020 Metered Customers'!U781</f>
        <v>61.578999999999994</v>
      </c>
      <c r="AK781" s="28">
        <f>V781-'2020 Metered Customers'!V781</f>
        <v>135.70275109773411</v>
      </c>
      <c r="AL781" s="28">
        <f>W781-'2020 Metered Customers'!W781</f>
        <v>198.53925109773411</v>
      </c>
      <c r="AM781" s="28">
        <f>X781-'2020 Metered Customers'!X781</f>
        <v>200.38965109773414</v>
      </c>
      <c r="AN781" s="28">
        <f>Y781-'2020 Metered Customers'!Y781</f>
        <v>216.42645109773412</v>
      </c>
      <c r="AO781" s="28">
        <f>Z781-'2020 Metered Customers'!Z781</f>
        <v>167.69925109773413</v>
      </c>
      <c r="AP781" s="28">
        <f>AA781-'2020 Metered Customers'!AA781</f>
        <v>17.140699999999995</v>
      </c>
      <c r="AQ781" s="28">
        <f>AB781-'2020 Metered Customers'!AB781</f>
        <v>7</v>
      </c>
    </row>
    <row r="782" spans="1:43" ht="15.4" x14ac:dyDescent="0.45">
      <c r="A782" s="4">
        <v>1</v>
      </c>
      <c r="B782" s="85">
        <v>84806120</v>
      </c>
      <c r="C782" s="91">
        <v>0</v>
      </c>
      <c r="D782" s="5" t="s">
        <v>32</v>
      </c>
      <c r="E782" s="5" t="s">
        <v>32</v>
      </c>
      <c r="F782" s="5" t="s">
        <v>32</v>
      </c>
      <c r="G782" s="5" t="s">
        <v>32</v>
      </c>
      <c r="H782" s="5">
        <v>12640</v>
      </c>
      <c r="I782" s="5">
        <v>12760</v>
      </c>
      <c r="J782" s="5">
        <v>9940</v>
      </c>
      <c r="K782" s="5">
        <v>18380</v>
      </c>
      <c r="L782" s="52">
        <v>367334</v>
      </c>
      <c r="M782" s="5">
        <v>23082</v>
      </c>
      <c r="N782" s="5">
        <v>5702</v>
      </c>
      <c r="O782" s="7" t="s">
        <v>32</v>
      </c>
      <c r="Q782" s="65">
        <f t="shared" si="160"/>
        <v>45</v>
      </c>
      <c r="R782" s="36">
        <f t="shared" si="161"/>
        <v>45</v>
      </c>
      <c r="S782" s="36">
        <f t="shared" si="162"/>
        <v>45</v>
      </c>
      <c r="T782" s="36">
        <f t="shared" si="163"/>
        <v>45</v>
      </c>
      <c r="U782" s="36">
        <f t="shared" si="171"/>
        <v>101.88</v>
      </c>
      <c r="V782" s="36">
        <f t="shared" si="164"/>
        <v>131.58640834757051</v>
      </c>
      <c r="W782" s="36">
        <f t="shared" si="165"/>
        <v>108.29727541713896</v>
      </c>
      <c r="X782" s="36">
        <f t="shared" si="166"/>
        <v>178.66125109773412</v>
      </c>
      <c r="Y782" s="36">
        <f t="shared" si="167"/>
        <v>3668.2012510977343</v>
      </c>
      <c r="Z782" s="36">
        <f t="shared" si="168"/>
        <v>225.6812510977341</v>
      </c>
      <c r="AA782" s="36">
        <f t="shared" si="169"/>
        <v>73.297507559277648</v>
      </c>
      <c r="AB782" s="66">
        <f t="shared" si="170"/>
        <v>45</v>
      </c>
      <c r="AC782" s="28">
        <f t="shared" si="172"/>
        <v>4712.6049446171901</v>
      </c>
      <c r="AF782" s="28">
        <f>Q782-'2020 Metered Customers'!Q782</f>
        <v>7</v>
      </c>
      <c r="AG782" s="28">
        <f>R782-'2020 Metered Customers'!R782</f>
        <v>7</v>
      </c>
      <c r="AH782" s="28">
        <f>S782-'2020 Metered Customers'!S782</f>
        <v>7</v>
      </c>
      <c r="AI782" s="28">
        <f>T782-'2020 Metered Customers'!T782</f>
        <v>7</v>
      </c>
      <c r="AJ782" s="28">
        <f>U782-'2020 Metered Customers'!U782</f>
        <v>36.071999999999989</v>
      </c>
      <c r="AK782" s="28">
        <f>V782-'2020 Metered Customers'!V782</f>
        <v>55.518408347570514</v>
      </c>
      <c r="AL782" s="28">
        <f>W782-'2020 Metered Customers'!W782</f>
        <v>44.355275417138962</v>
      </c>
      <c r="AM782" s="28">
        <f>X782-'2020 Metered Customers'!X782</f>
        <v>78.427251097734114</v>
      </c>
      <c r="AN782" s="28">
        <f>Y782-'2020 Metered Customers'!Y782</f>
        <v>1005.3496310977343</v>
      </c>
      <c r="AO782" s="28">
        <f>Z782-'2020 Metered Customers'!Z782</f>
        <v>105.22865109773412</v>
      </c>
      <c r="AP782" s="28">
        <f>AA782-'2020 Metered Customers'!AA782</f>
        <v>22.753107559277645</v>
      </c>
      <c r="AQ782" s="28">
        <f>AB782-'2020 Metered Customers'!AB782</f>
        <v>7</v>
      </c>
    </row>
    <row r="783" spans="1:43" ht="15.4" x14ac:dyDescent="0.45">
      <c r="A783" s="4">
        <v>1</v>
      </c>
      <c r="B783" s="85">
        <v>84806121</v>
      </c>
      <c r="C783" s="91">
        <v>0</v>
      </c>
      <c r="D783" s="5" t="s">
        <v>32</v>
      </c>
      <c r="E783" s="5" t="s">
        <v>32</v>
      </c>
      <c r="F783" s="5" t="s">
        <v>32</v>
      </c>
      <c r="G783" s="5" t="s">
        <v>32</v>
      </c>
      <c r="H783" s="5">
        <v>4890</v>
      </c>
      <c r="I783" s="5">
        <v>28890</v>
      </c>
      <c r="J783" s="5">
        <v>15620</v>
      </c>
      <c r="K783" s="5">
        <v>27640</v>
      </c>
      <c r="L783" s="52">
        <v>323752</v>
      </c>
      <c r="M783" s="5">
        <v>28578</v>
      </c>
      <c r="N783" s="5">
        <v>6811</v>
      </c>
      <c r="O783" s="7" t="s">
        <v>32</v>
      </c>
      <c r="Q783" s="65">
        <f t="shared" si="160"/>
        <v>45</v>
      </c>
      <c r="R783" s="36">
        <f t="shared" si="161"/>
        <v>45</v>
      </c>
      <c r="S783" s="36">
        <f t="shared" si="162"/>
        <v>45</v>
      </c>
      <c r="T783" s="36">
        <f t="shared" si="163"/>
        <v>45</v>
      </c>
      <c r="U783" s="36">
        <f t="shared" si="171"/>
        <v>67.004999999999995</v>
      </c>
      <c r="V783" s="36">
        <f t="shared" si="164"/>
        <v>283.76125109773409</v>
      </c>
      <c r="W783" s="36">
        <f t="shared" si="165"/>
        <v>155.20588358907202</v>
      </c>
      <c r="X783" s="36">
        <f t="shared" si="166"/>
        <v>271.26125109773409</v>
      </c>
      <c r="Y783" s="36">
        <f t="shared" si="167"/>
        <v>3232.3812510977341</v>
      </c>
      <c r="Z783" s="36">
        <f t="shared" si="168"/>
        <v>280.64125109773408</v>
      </c>
      <c r="AA783" s="36">
        <f t="shared" si="169"/>
        <v>82.456248133692043</v>
      </c>
      <c r="AB783" s="66">
        <f t="shared" si="170"/>
        <v>45</v>
      </c>
      <c r="AC783" s="28">
        <f t="shared" si="172"/>
        <v>4597.7121361137015</v>
      </c>
      <c r="AF783" s="28">
        <f>Q783-'2020 Metered Customers'!Q783</f>
        <v>7</v>
      </c>
      <c r="AG783" s="28">
        <f>R783-'2020 Metered Customers'!R783</f>
        <v>7</v>
      </c>
      <c r="AH783" s="28">
        <f>S783-'2020 Metered Customers'!S783</f>
        <v>7</v>
      </c>
      <c r="AI783" s="28">
        <f>T783-'2020 Metered Customers'!T783</f>
        <v>7</v>
      </c>
      <c r="AJ783" s="28">
        <f>U783-'2020 Metered Customers'!U783</f>
        <v>18.246999999999993</v>
      </c>
      <c r="AK783" s="28">
        <f>V783-'2020 Metered Customers'!V783</f>
        <v>135.54855109773411</v>
      </c>
      <c r="AL783" s="28">
        <f>W783-'2020 Metered Customers'!W783</f>
        <v>66.839883589072016</v>
      </c>
      <c r="AM783" s="28">
        <f>X783-'2020 Metered Customers'!X783</f>
        <v>131.2092510977341</v>
      </c>
      <c r="AN783" s="28">
        <f>Y783-'2020 Metered Customers'!Y783</f>
        <v>893.34389109773429</v>
      </c>
      <c r="AO783" s="28">
        <f>Z783-'2020 Metered Customers'!Z783</f>
        <v>134.74671109773408</v>
      </c>
      <c r="AP783" s="28">
        <f>AA783-'2020 Metered Customers'!AA783</f>
        <v>29.472048133692041</v>
      </c>
      <c r="AQ783" s="28">
        <f>AB783-'2020 Metered Customers'!AB783</f>
        <v>7</v>
      </c>
    </row>
    <row r="784" spans="1:43" ht="15.4" x14ac:dyDescent="0.45">
      <c r="A784" s="4">
        <v>1</v>
      </c>
      <c r="B784" s="85">
        <v>84806122</v>
      </c>
      <c r="C784" s="91">
        <v>0</v>
      </c>
      <c r="D784" s="5" t="s">
        <v>32</v>
      </c>
      <c r="E784" s="5" t="s">
        <v>32</v>
      </c>
      <c r="F784" s="5" t="s">
        <v>32</v>
      </c>
      <c r="G784" s="5" t="s">
        <v>32</v>
      </c>
      <c r="H784" s="5">
        <v>8080</v>
      </c>
      <c r="I784" s="5">
        <v>10920</v>
      </c>
      <c r="J784" s="5">
        <v>9450</v>
      </c>
      <c r="K784" s="5">
        <v>7220</v>
      </c>
      <c r="L784" s="52">
        <v>10360</v>
      </c>
      <c r="M784" s="5">
        <v>59927</v>
      </c>
      <c r="N784" s="5">
        <v>5367</v>
      </c>
      <c r="O784" s="7" t="s">
        <v>32</v>
      </c>
      <c r="Q784" s="65">
        <f t="shared" si="160"/>
        <v>45</v>
      </c>
      <c r="R784" s="36">
        <f t="shared" si="161"/>
        <v>45</v>
      </c>
      <c r="S784" s="36">
        <f t="shared" si="162"/>
        <v>45</v>
      </c>
      <c r="T784" s="36">
        <f t="shared" si="163"/>
        <v>45</v>
      </c>
      <c r="U784" s="36">
        <f t="shared" si="171"/>
        <v>81.36</v>
      </c>
      <c r="V784" s="36">
        <f t="shared" si="164"/>
        <v>116.39066203835277</v>
      </c>
      <c r="W784" s="36">
        <f t="shared" si="165"/>
        <v>104.25058210653206</v>
      </c>
      <c r="X784" s="36">
        <f t="shared" si="166"/>
        <v>85.833998264382288</v>
      </c>
      <c r="Y784" s="36">
        <f t="shared" si="167"/>
        <v>111.76586968337347</v>
      </c>
      <c r="Z784" s="36">
        <f t="shared" si="168"/>
        <v>594.13125109773409</v>
      </c>
      <c r="AA784" s="36">
        <f t="shared" si="169"/>
        <v>70.530890704066806</v>
      </c>
      <c r="AB784" s="66">
        <f t="shared" si="170"/>
        <v>45</v>
      </c>
      <c r="AC784" s="28">
        <f t="shared" si="172"/>
        <v>1389.2632538944415</v>
      </c>
      <c r="AF784" s="28">
        <f>Q784-'2020 Metered Customers'!Q784</f>
        <v>7</v>
      </c>
      <c r="AG784" s="28">
        <f>R784-'2020 Metered Customers'!R784</f>
        <v>7</v>
      </c>
      <c r="AH784" s="28">
        <f>S784-'2020 Metered Customers'!S784</f>
        <v>7</v>
      </c>
      <c r="AI784" s="28">
        <f>T784-'2020 Metered Customers'!T784</f>
        <v>7</v>
      </c>
      <c r="AJ784" s="28">
        <f>U784-'2020 Metered Customers'!U784</f>
        <v>25.583999999999996</v>
      </c>
      <c r="AK784" s="28">
        <f>V784-'2020 Metered Customers'!V784</f>
        <v>48.234662038352766</v>
      </c>
      <c r="AL784" s="28">
        <f>W784-'2020 Metered Customers'!W784</f>
        <v>42.415582106532064</v>
      </c>
      <c r="AM784" s="28">
        <f>X784-'2020 Metered Customers'!X784</f>
        <v>31.949998264382288</v>
      </c>
      <c r="AN784" s="28">
        <f>Y784-'2020 Metered Customers'!Y784</f>
        <v>46.017869683373462</v>
      </c>
      <c r="AO784" s="28">
        <f>Z784-'2020 Metered Customers'!Z784</f>
        <v>215.31364109773415</v>
      </c>
      <c r="AP784" s="28">
        <f>AA784-'2020 Metered Customers'!AA784</f>
        <v>20.723490704066805</v>
      </c>
      <c r="AQ784" s="28">
        <f>AB784-'2020 Metered Customers'!AB784</f>
        <v>7</v>
      </c>
    </row>
    <row r="785" spans="1:43" ht="15.4" x14ac:dyDescent="0.45">
      <c r="A785" s="4">
        <v>1</v>
      </c>
      <c r="B785" s="85">
        <v>84806123</v>
      </c>
      <c r="C785" s="91">
        <v>0</v>
      </c>
      <c r="D785" s="5" t="s">
        <v>32</v>
      </c>
      <c r="E785" s="5" t="s">
        <v>32</v>
      </c>
      <c r="F785" s="5" t="s">
        <v>32</v>
      </c>
      <c r="G785" s="5" t="s">
        <v>32</v>
      </c>
      <c r="H785" s="5">
        <v>23810</v>
      </c>
      <c r="I785" s="5">
        <v>18120</v>
      </c>
      <c r="J785" s="5">
        <v>37930</v>
      </c>
      <c r="K785" s="5">
        <v>52020</v>
      </c>
      <c r="L785" s="52">
        <v>55600</v>
      </c>
      <c r="M785" s="5">
        <v>36130</v>
      </c>
      <c r="N785" s="5">
        <v>13410</v>
      </c>
      <c r="O785" s="7" t="s">
        <v>32</v>
      </c>
      <c r="Q785" s="65">
        <f t="shared" si="160"/>
        <v>45</v>
      </c>
      <c r="R785" s="36">
        <f t="shared" si="161"/>
        <v>45</v>
      </c>
      <c r="S785" s="36">
        <f t="shared" si="162"/>
        <v>45</v>
      </c>
      <c r="T785" s="36">
        <f t="shared" si="163"/>
        <v>45</v>
      </c>
      <c r="U785" s="36">
        <f t="shared" si="171"/>
        <v>152.14499999999998</v>
      </c>
      <c r="V785" s="36">
        <f t="shared" si="164"/>
        <v>176.0612510977341</v>
      </c>
      <c r="W785" s="36">
        <f t="shared" si="165"/>
        <v>374.16125109773412</v>
      </c>
      <c r="X785" s="36">
        <f t="shared" si="166"/>
        <v>515.06125109773416</v>
      </c>
      <c r="Y785" s="36">
        <f t="shared" si="167"/>
        <v>550.86125109773411</v>
      </c>
      <c r="Z785" s="36">
        <f t="shared" si="168"/>
        <v>356.16125109773407</v>
      </c>
      <c r="AA785" s="36">
        <f t="shared" si="169"/>
        <v>136.95447090245722</v>
      </c>
      <c r="AB785" s="66">
        <f t="shared" si="170"/>
        <v>45</v>
      </c>
      <c r="AC785" s="28">
        <f t="shared" si="172"/>
        <v>2486.4057263911277</v>
      </c>
      <c r="AF785" s="28">
        <f>Q785-'2020 Metered Customers'!Q785</f>
        <v>7</v>
      </c>
      <c r="AG785" s="28">
        <f>R785-'2020 Metered Customers'!R785</f>
        <v>7</v>
      </c>
      <c r="AH785" s="28">
        <f>S785-'2020 Metered Customers'!S785</f>
        <v>7</v>
      </c>
      <c r="AI785" s="28">
        <f>T785-'2020 Metered Customers'!T785</f>
        <v>7</v>
      </c>
      <c r="AJ785" s="28">
        <f>U785-'2020 Metered Customers'!U785</f>
        <v>61.762999999999977</v>
      </c>
      <c r="AK785" s="28">
        <f>V785-'2020 Metered Customers'!V785</f>
        <v>76.945251097734101</v>
      </c>
      <c r="AL785" s="28">
        <f>W785-'2020 Metered Customers'!W785</f>
        <v>158.78135109773413</v>
      </c>
      <c r="AM785" s="28">
        <f>X785-'2020 Metered Customers'!X785</f>
        <v>194.99265109773421</v>
      </c>
      <c r="AN785" s="28">
        <f>Y785-'2020 Metered Customers'!Y785</f>
        <v>204.19325109773411</v>
      </c>
      <c r="AO785" s="28">
        <f>Z785-'2020 Metered Customers'!Z785</f>
        <v>154.15535109773407</v>
      </c>
      <c r="AP785" s="28">
        <f>AA785-'2020 Metered Customers'!AA785</f>
        <v>58.091470902457218</v>
      </c>
      <c r="AQ785" s="28">
        <f>AB785-'2020 Metered Customers'!AB785</f>
        <v>7</v>
      </c>
    </row>
    <row r="786" spans="1:43" ht="15.4" x14ac:dyDescent="0.45">
      <c r="A786" s="4">
        <v>1</v>
      </c>
      <c r="B786" s="85">
        <v>84806124</v>
      </c>
      <c r="C786" s="91">
        <v>0</v>
      </c>
      <c r="D786" s="5" t="s">
        <v>32</v>
      </c>
      <c r="E786" s="5" t="s">
        <v>32</v>
      </c>
      <c r="F786" s="5" t="s">
        <v>32</v>
      </c>
      <c r="G786" s="5" t="s">
        <v>32</v>
      </c>
      <c r="H786" s="5">
        <v>2610</v>
      </c>
      <c r="I786" s="5">
        <v>1100</v>
      </c>
      <c r="J786" s="5">
        <v>3440</v>
      </c>
      <c r="K786" s="5">
        <v>2630</v>
      </c>
      <c r="L786" s="52">
        <v>260</v>
      </c>
      <c r="M786" s="5">
        <v>1000</v>
      </c>
      <c r="N786" s="5">
        <v>1573</v>
      </c>
      <c r="O786" s="7" t="s">
        <v>32</v>
      </c>
      <c r="Q786" s="65">
        <f t="shared" si="160"/>
        <v>45</v>
      </c>
      <c r="R786" s="36">
        <f t="shared" si="161"/>
        <v>45</v>
      </c>
      <c r="S786" s="36">
        <f t="shared" si="162"/>
        <v>45</v>
      </c>
      <c r="T786" s="36">
        <f t="shared" si="163"/>
        <v>45</v>
      </c>
      <c r="U786" s="36">
        <f t="shared" si="171"/>
        <v>56.744999999999997</v>
      </c>
      <c r="V786" s="36">
        <f t="shared" si="164"/>
        <v>49.95</v>
      </c>
      <c r="W786" s="36">
        <f t="shared" si="165"/>
        <v>60.480000000000004</v>
      </c>
      <c r="X786" s="36">
        <f t="shared" si="166"/>
        <v>56.835000000000001</v>
      </c>
      <c r="Y786" s="36">
        <f t="shared" si="167"/>
        <v>46.17</v>
      </c>
      <c r="Z786" s="36">
        <f t="shared" si="168"/>
        <v>49.5</v>
      </c>
      <c r="AA786" s="36">
        <f t="shared" si="169"/>
        <v>52.078499999999998</v>
      </c>
      <c r="AB786" s="66">
        <f t="shared" si="170"/>
        <v>45</v>
      </c>
      <c r="AC786" s="28">
        <f t="shared" si="172"/>
        <v>596.75850000000003</v>
      </c>
      <c r="AF786" s="28">
        <f>Q786-'2020 Metered Customers'!Q786</f>
        <v>7</v>
      </c>
      <c r="AG786" s="28">
        <f>R786-'2020 Metered Customers'!R786</f>
        <v>7</v>
      </c>
      <c r="AH786" s="28">
        <f>S786-'2020 Metered Customers'!S786</f>
        <v>7</v>
      </c>
      <c r="AI786" s="28">
        <f>T786-'2020 Metered Customers'!T786</f>
        <v>7</v>
      </c>
      <c r="AJ786" s="28">
        <f>U786-'2020 Metered Customers'!U786</f>
        <v>13.003</v>
      </c>
      <c r="AK786" s="28">
        <f>V786-'2020 Metered Customers'!V786</f>
        <v>9.5300000000000011</v>
      </c>
      <c r="AL786" s="28">
        <f>W786-'2020 Metered Customers'!W786</f>
        <v>14.912000000000006</v>
      </c>
      <c r="AM786" s="28">
        <f>X786-'2020 Metered Customers'!X786</f>
        <v>13.048999999999999</v>
      </c>
      <c r="AN786" s="28">
        <f>Y786-'2020 Metered Customers'!Y786</f>
        <v>7.597999999999999</v>
      </c>
      <c r="AO786" s="28">
        <f>Z786-'2020 Metered Customers'!Z786</f>
        <v>9.2999999999999972</v>
      </c>
      <c r="AP786" s="28">
        <f>AA786-'2020 Metered Customers'!AA786</f>
        <v>10.617899999999999</v>
      </c>
      <c r="AQ786" s="28">
        <f>AB786-'2020 Metered Customers'!AB786</f>
        <v>7</v>
      </c>
    </row>
    <row r="787" spans="1:43" ht="15.4" x14ac:dyDescent="0.45">
      <c r="A787" s="4">
        <v>1</v>
      </c>
      <c r="B787" s="85">
        <v>84806125</v>
      </c>
      <c r="C787" s="91">
        <v>0</v>
      </c>
      <c r="D787" s="5" t="s">
        <v>32</v>
      </c>
      <c r="E787" s="5" t="s">
        <v>32</v>
      </c>
      <c r="F787" s="5" t="s">
        <v>32</v>
      </c>
      <c r="G787" s="5" t="s">
        <v>32</v>
      </c>
      <c r="H787" s="5">
        <v>44490</v>
      </c>
      <c r="I787" s="5">
        <v>11970</v>
      </c>
      <c r="J787" s="5">
        <v>21180</v>
      </c>
      <c r="K787" s="5">
        <v>21330</v>
      </c>
      <c r="L787" s="52">
        <v>22440</v>
      </c>
      <c r="M787" s="5">
        <v>20140</v>
      </c>
      <c r="N787" s="5">
        <v>11528</v>
      </c>
      <c r="O787" s="7" t="s">
        <v>32</v>
      </c>
      <c r="Q787" s="65">
        <f t="shared" si="160"/>
        <v>45</v>
      </c>
      <c r="R787" s="36">
        <f t="shared" si="161"/>
        <v>45</v>
      </c>
      <c r="S787" s="36">
        <f t="shared" si="162"/>
        <v>45</v>
      </c>
      <c r="T787" s="36">
        <f t="shared" si="163"/>
        <v>45</v>
      </c>
      <c r="U787" s="36">
        <f t="shared" si="171"/>
        <v>318.45929106883369</v>
      </c>
      <c r="V787" s="36">
        <f t="shared" si="164"/>
        <v>125.06214770393899</v>
      </c>
      <c r="W787" s="36">
        <f t="shared" si="165"/>
        <v>206.66125109773412</v>
      </c>
      <c r="X787" s="36">
        <f t="shared" si="166"/>
        <v>208.16125109773412</v>
      </c>
      <c r="Y787" s="36">
        <f t="shared" si="167"/>
        <v>219.26125109773412</v>
      </c>
      <c r="Z787" s="36">
        <f t="shared" si="168"/>
        <v>196.26125109773412</v>
      </c>
      <c r="AA787" s="36">
        <f t="shared" si="169"/>
        <v>121.41186516661602</v>
      </c>
      <c r="AB787" s="66">
        <f t="shared" si="170"/>
        <v>45</v>
      </c>
      <c r="AC787" s="28">
        <f t="shared" si="172"/>
        <v>1620.2783083303252</v>
      </c>
      <c r="AF787" s="28">
        <f>Q787-'2020 Metered Customers'!Q787</f>
        <v>7</v>
      </c>
      <c r="AG787" s="28">
        <f>R787-'2020 Metered Customers'!R787</f>
        <v>7</v>
      </c>
      <c r="AH787" s="28">
        <f>S787-'2020 Metered Customers'!S787</f>
        <v>7</v>
      </c>
      <c r="AI787" s="28">
        <f>T787-'2020 Metered Customers'!T787</f>
        <v>7</v>
      </c>
      <c r="AJ787" s="28">
        <f>U787-'2020 Metered Customers'!U787</f>
        <v>173.1522910688337</v>
      </c>
      <c r="AK787" s="28">
        <f>V787-'2020 Metered Customers'!V787</f>
        <v>52.391147703938984</v>
      </c>
      <c r="AL787" s="28">
        <f>W787-'2020 Metered Customers'!W787</f>
        <v>94.387251097734122</v>
      </c>
      <c r="AM787" s="28">
        <f>X787-'2020 Metered Customers'!X787</f>
        <v>95.242251097734126</v>
      </c>
      <c r="AN787" s="28">
        <f>Y787-'2020 Metered Customers'!Y787</f>
        <v>101.56925109773411</v>
      </c>
      <c r="AO787" s="28">
        <f>Z787-'2020 Metered Customers'!Z787</f>
        <v>88.459251097734125</v>
      </c>
      <c r="AP787" s="28">
        <f>AA787-'2020 Metered Customers'!AA787</f>
        <v>50.64146516661603</v>
      </c>
      <c r="AQ787" s="28">
        <f>AB787-'2020 Metered Customers'!AB787</f>
        <v>7</v>
      </c>
    </row>
    <row r="788" spans="1:43" ht="15.4" x14ac:dyDescent="0.45">
      <c r="A788" s="4">
        <v>1</v>
      </c>
      <c r="B788" s="85">
        <v>84806126</v>
      </c>
      <c r="C788" s="91">
        <v>0</v>
      </c>
      <c r="D788" s="5" t="s">
        <v>32</v>
      </c>
      <c r="E788" s="5" t="s">
        <v>32</v>
      </c>
      <c r="F788" s="5" t="s">
        <v>32</v>
      </c>
      <c r="G788" s="5" t="s">
        <v>32</v>
      </c>
      <c r="H788" s="5">
        <v>340</v>
      </c>
      <c r="I788" s="5">
        <v>2120</v>
      </c>
      <c r="J788" s="5">
        <v>2180</v>
      </c>
      <c r="K788" s="5">
        <v>1770</v>
      </c>
      <c r="L788" s="52">
        <v>2050</v>
      </c>
      <c r="M788" s="5">
        <v>1880</v>
      </c>
      <c r="N788" s="5">
        <v>1399</v>
      </c>
      <c r="O788" s="7" t="s">
        <v>32</v>
      </c>
      <c r="Q788" s="65">
        <f t="shared" si="160"/>
        <v>45</v>
      </c>
      <c r="R788" s="36">
        <f t="shared" si="161"/>
        <v>45</v>
      </c>
      <c r="S788" s="36">
        <f t="shared" si="162"/>
        <v>45</v>
      </c>
      <c r="T788" s="36">
        <f t="shared" si="163"/>
        <v>45</v>
      </c>
      <c r="U788" s="36">
        <f t="shared" si="171"/>
        <v>46.53</v>
      </c>
      <c r="V788" s="36">
        <f t="shared" si="164"/>
        <v>54.54</v>
      </c>
      <c r="W788" s="36">
        <f t="shared" si="165"/>
        <v>54.81</v>
      </c>
      <c r="X788" s="36">
        <f t="shared" si="166"/>
        <v>52.965000000000003</v>
      </c>
      <c r="Y788" s="36">
        <f t="shared" si="167"/>
        <v>54.225000000000001</v>
      </c>
      <c r="Z788" s="36">
        <f t="shared" si="168"/>
        <v>53.46</v>
      </c>
      <c r="AA788" s="36">
        <f t="shared" si="169"/>
        <v>51.295500000000004</v>
      </c>
      <c r="AB788" s="66">
        <f t="shared" si="170"/>
        <v>45</v>
      </c>
      <c r="AC788" s="28">
        <f t="shared" si="172"/>
        <v>592.82550000000003</v>
      </c>
      <c r="AF788" s="28">
        <f>Q788-'2020 Metered Customers'!Q788</f>
        <v>7</v>
      </c>
      <c r="AG788" s="28">
        <f>R788-'2020 Metered Customers'!R788</f>
        <v>7</v>
      </c>
      <c r="AH788" s="28">
        <f>S788-'2020 Metered Customers'!S788</f>
        <v>7</v>
      </c>
      <c r="AI788" s="28">
        <f>T788-'2020 Metered Customers'!T788</f>
        <v>7</v>
      </c>
      <c r="AJ788" s="28">
        <f>U788-'2020 Metered Customers'!U788</f>
        <v>7.7820000000000036</v>
      </c>
      <c r="AK788" s="28">
        <f>V788-'2020 Metered Customers'!V788</f>
        <v>11.875999999999998</v>
      </c>
      <c r="AL788" s="28">
        <f>W788-'2020 Metered Customers'!W788</f>
        <v>12.014000000000003</v>
      </c>
      <c r="AM788" s="28">
        <f>X788-'2020 Metered Customers'!X788</f>
        <v>11.071000000000005</v>
      </c>
      <c r="AN788" s="28">
        <f>Y788-'2020 Metered Customers'!Y788</f>
        <v>11.715000000000003</v>
      </c>
      <c r="AO788" s="28">
        <f>Z788-'2020 Metered Customers'!Z788</f>
        <v>11.323999999999998</v>
      </c>
      <c r="AP788" s="28">
        <f>AA788-'2020 Metered Customers'!AA788</f>
        <v>10.217700000000001</v>
      </c>
      <c r="AQ788" s="28">
        <f>AB788-'2020 Metered Customers'!AB788</f>
        <v>7</v>
      </c>
    </row>
    <row r="789" spans="1:43" ht="15.4" x14ac:dyDescent="0.45">
      <c r="A789" s="4">
        <v>1</v>
      </c>
      <c r="B789" s="85">
        <v>84806127</v>
      </c>
      <c r="C789" s="91">
        <v>0</v>
      </c>
      <c r="D789" s="5" t="s">
        <v>32</v>
      </c>
      <c r="E789" s="5" t="s">
        <v>32</v>
      </c>
      <c r="F789" s="5" t="s">
        <v>32</v>
      </c>
      <c r="G789" s="5" t="s">
        <v>32</v>
      </c>
      <c r="H789" s="5">
        <v>10960</v>
      </c>
      <c r="I789" s="5">
        <v>1960</v>
      </c>
      <c r="J789" s="5">
        <v>2280</v>
      </c>
      <c r="K789" s="5">
        <v>6240</v>
      </c>
      <c r="L789" s="52">
        <v>7010</v>
      </c>
      <c r="M789" s="5">
        <v>33801</v>
      </c>
      <c r="N789" s="5">
        <v>1375</v>
      </c>
      <c r="O789" s="7" t="s">
        <v>32</v>
      </c>
      <c r="Q789" s="65">
        <f t="shared" si="160"/>
        <v>45</v>
      </c>
      <c r="R789" s="36">
        <f t="shared" si="161"/>
        <v>45</v>
      </c>
      <c r="S789" s="36">
        <f t="shared" si="162"/>
        <v>45</v>
      </c>
      <c r="T789" s="36">
        <f t="shared" si="163"/>
        <v>45</v>
      </c>
      <c r="U789" s="36">
        <f t="shared" si="171"/>
        <v>94.320000000000007</v>
      </c>
      <c r="V789" s="36">
        <f t="shared" si="164"/>
        <v>53.82</v>
      </c>
      <c r="W789" s="36">
        <f t="shared" si="165"/>
        <v>55.26</v>
      </c>
      <c r="X789" s="36">
        <f t="shared" si="166"/>
        <v>77.740611643168478</v>
      </c>
      <c r="Y789" s="36">
        <f t="shared" si="167"/>
        <v>84.09970113126505</v>
      </c>
      <c r="Z789" s="36">
        <f t="shared" si="168"/>
        <v>332.8712510977341</v>
      </c>
      <c r="AA789" s="36">
        <f t="shared" si="169"/>
        <v>51.1875</v>
      </c>
      <c r="AB789" s="66">
        <f t="shared" si="170"/>
        <v>45</v>
      </c>
      <c r="AC789" s="28">
        <f t="shared" si="172"/>
        <v>974.29906387216761</v>
      </c>
      <c r="AF789" s="28">
        <f>Q789-'2020 Metered Customers'!Q789</f>
        <v>7</v>
      </c>
      <c r="AG789" s="28">
        <f>R789-'2020 Metered Customers'!R789</f>
        <v>7</v>
      </c>
      <c r="AH789" s="28">
        <f>S789-'2020 Metered Customers'!S789</f>
        <v>7</v>
      </c>
      <c r="AI789" s="28">
        <f>T789-'2020 Metered Customers'!T789</f>
        <v>7</v>
      </c>
      <c r="AJ789" s="28">
        <f>U789-'2020 Metered Customers'!U789</f>
        <v>32.207999999999998</v>
      </c>
      <c r="AK789" s="28">
        <f>V789-'2020 Metered Customers'!V789</f>
        <v>11.508000000000003</v>
      </c>
      <c r="AL789" s="28">
        <f>W789-'2020 Metered Customers'!W789</f>
        <v>12.244</v>
      </c>
      <c r="AM789" s="28">
        <f>X789-'2020 Metered Customers'!X789</f>
        <v>26.012611643168476</v>
      </c>
      <c r="AN789" s="28">
        <f>Y789-'2020 Metered Customers'!Y789</f>
        <v>30.677701131265053</v>
      </c>
      <c r="AO789" s="28">
        <f>Z789-'2020 Metered Customers'!Z789</f>
        <v>148.16982109773411</v>
      </c>
      <c r="AP789" s="28">
        <f>AA789-'2020 Metered Customers'!AA789</f>
        <v>10.162500000000001</v>
      </c>
      <c r="AQ789" s="28">
        <f>AB789-'2020 Metered Customers'!AB789</f>
        <v>7</v>
      </c>
    </row>
    <row r="790" spans="1:43" ht="15.4" x14ac:dyDescent="0.45">
      <c r="A790" s="4">
        <v>1</v>
      </c>
      <c r="B790" s="85">
        <v>84806128</v>
      </c>
      <c r="C790" s="91">
        <v>0</v>
      </c>
      <c r="D790" s="5" t="s">
        <v>32</v>
      </c>
      <c r="E790" s="5" t="s">
        <v>32</v>
      </c>
      <c r="F790" s="5" t="s">
        <v>32</v>
      </c>
      <c r="G790" s="5" t="s">
        <v>32</v>
      </c>
      <c r="H790" s="5">
        <v>37090</v>
      </c>
      <c r="I790" s="5">
        <v>5570</v>
      </c>
      <c r="J790" s="5">
        <v>10</v>
      </c>
      <c r="K790" s="5" t="s">
        <v>32</v>
      </c>
      <c r="L790" s="52" t="s">
        <v>32</v>
      </c>
      <c r="M790" s="5">
        <v>2130</v>
      </c>
      <c r="N790" s="5">
        <v>33999</v>
      </c>
      <c r="O790" s="7">
        <v>11086</v>
      </c>
      <c r="Q790" s="65">
        <f t="shared" si="160"/>
        <v>45</v>
      </c>
      <c r="R790" s="36">
        <f t="shared" si="161"/>
        <v>45</v>
      </c>
      <c r="S790" s="36">
        <f t="shared" si="162"/>
        <v>45</v>
      </c>
      <c r="T790" s="36">
        <f t="shared" si="163"/>
        <v>45</v>
      </c>
      <c r="U790" s="36">
        <f t="shared" si="171"/>
        <v>257.34596352089272</v>
      </c>
      <c r="V790" s="36">
        <f t="shared" si="164"/>
        <v>72.207377932746809</v>
      </c>
      <c r="W790" s="36">
        <f t="shared" si="165"/>
        <v>45.045000000000002</v>
      </c>
      <c r="X790" s="36">
        <f t="shared" si="166"/>
        <v>45</v>
      </c>
      <c r="Y790" s="36">
        <f t="shared" si="167"/>
        <v>45</v>
      </c>
      <c r="Z790" s="36">
        <f t="shared" si="168"/>
        <v>54.585000000000001</v>
      </c>
      <c r="AA790" s="36">
        <f t="shared" si="169"/>
        <v>334.85125109773412</v>
      </c>
      <c r="AB790" s="66">
        <f t="shared" si="170"/>
        <v>117.76158262929307</v>
      </c>
      <c r="AC790" s="28">
        <f t="shared" si="172"/>
        <v>1151.7961751806668</v>
      </c>
      <c r="AF790" s="28">
        <f>Q790-'2020 Metered Customers'!Q790</f>
        <v>7</v>
      </c>
      <c r="AG790" s="28">
        <f>R790-'2020 Metered Customers'!R790</f>
        <v>7</v>
      </c>
      <c r="AH790" s="28">
        <f>S790-'2020 Metered Customers'!S790</f>
        <v>7</v>
      </c>
      <c r="AI790" s="28">
        <f>T790-'2020 Metered Customers'!T790</f>
        <v>7</v>
      </c>
      <c r="AJ790" s="28">
        <f>U790-'2020 Metered Customers'!U790</f>
        <v>137.74796352089271</v>
      </c>
      <c r="AK790" s="28">
        <f>V790-'2020 Metered Customers'!V790</f>
        <v>21.953377932746804</v>
      </c>
      <c r="AL790" s="28">
        <f>W790-'2020 Metered Customers'!W790</f>
        <v>7.0230000000000032</v>
      </c>
      <c r="AM790" s="28">
        <f>X790-'2020 Metered Customers'!X790</f>
        <v>7</v>
      </c>
      <c r="AN790" s="28">
        <f>Y790-'2020 Metered Customers'!Y790</f>
        <v>7</v>
      </c>
      <c r="AO790" s="28">
        <f>Z790-'2020 Metered Customers'!Z790</f>
        <v>11.899000000000001</v>
      </c>
      <c r="AP790" s="28">
        <f>AA790-'2020 Metered Customers'!AA790</f>
        <v>148.67868109773411</v>
      </c>
      <c r="AQ790" s="28">
        <f>AB790-'2020 Metered Customers'!AB790</f>
        <v>48.891782629293076</v>
      </c>
    </row>
    <row r="791" spans="1:43" ht="15.4" x14ac:dyDescent="0.45">
      <c r="A791" s="4">
        <v>1</v>
      </c>
      <c r="B791" s="85">
        <v>84806129</v>
      </c>
      <c r="C791" s="91">
        <v>0</v>
      </c>
      <c r="D791" s="5" t="s">
        <v>32</v>
      </c>
      <c r="E791" s="5" t="s">
        <v>32</v>
      </c>
      <c r="F791" s="5" t="s">
        <v>32</v>
      </c>
      <c r="G791" s="5" t="s">
        <v>32</v>
      </c>
      <c r="H791" s="5">
        <v>8550</v>
      </c>
      <c r="I791" s="5">
        <v>3380</v>
      </c>
      <c r="J791" s="5">
        <v>2630</v>
      </c>
      <c r="K791" s="5">
        <v>2980</v>
      </c>
      <c r="L791" s="52">
        <v>1620</v>
      </c>
      <c r="M791" s="5">
        <v>20520</v>
      </c>
      <c r="N791" s="5">
        <v>1084</v>
      </c>
      <c r="O791" s="7" t="s">
        <v>32</v>
      </c>
      <c r="Q791" s="65">
        <f t="shared" si="160"/>
        <v>45</v>
      </c>
      <c r="R791" s="36">
        <f t="shared" si="161"/>
        <v>45</v>
      </c>
      <c r="S791" s="36">
        <f t="shared" si="162"/>
        <v>45</v>
      </c>
      <c r="T791" s="36">
        <f t="shared" si="163"/>
        <v>45</v>
      </c>
      <c r="U791" s="36">
        <f t="shared" si="171"/>
        <v>83.474999999999994</v>
      </c>
      <c r="V791" s="36">
        <f t="shared" si="164"/>
        <v>60.21</v>
      </c>
      <c r="W791" s="36">
        <f t="shared" si="165"/>
        <v>56.835000000000001</v>
      </c>
      <c r="X791" s="36">
        <f t="shared" si="166"/>
        <v>58.41</v>
      </c>
      <c r="Y791" s="36">
        <f t="shared" si="167"/>
        <v>52.29</v>
      </c>
      <c r="Z791" s="36">
        <f t="shared" si="168"/>
        <v>200.0612510977341</v>
      </c>
      <c r="AA791" s="36">
        <f t="shared" si="169"/>
        <v>49.878</v>
      </c>
      <c r="AB791" s="66">
        <f t="shared" si="170"/>
        <v>45</v>
      </c>
      <c r="AC791" s="28">
        <f t="shared" si="172"/>
        <v>786.15925109773411</v>
      </c>
      <c r="AF791" s="28">
        <f>Q791-'2020 Metered Customers'!Q791</f>
        <v>7</v>
      </c>
      <c r="AG791" s="28">
        <f>R791-'2020 Metered Customers'!R791</f>
        <v>7</v>
      </c>
      <c r="AH791" s="28">
        <f>S791-'2020 Metered Customers'!S791</f>
        <v>7</v>
      </c>
      <c r="AI791" s="28">
        <f>T791-'2020 Metered Customers'!T791</f>
        <v>7</v>
      </c>
      <c r="AJ791" s="28">
        <f>U791-'2020 Metered Customers'!U791</f>
        <v>26.664999999999992</v>
      </c>
      <c r="AK791" s="28">
        <f>V791-'2020 Metered Customers'!V791</f>
        <v>14.774000000000001</v>
      </c>
      <c r="AL791" s="28">
        <f>W791-'2020 Metered Customers'!W791</f>
        <v>13.048999999999999</v>
      </c>
      <c r="AM791" s="28">
        <f>X791-'2020 Metered Customers'!X791</f>
        <v>13.853999999999999</v>
      </c>
      <c r="AN791" s="28">
        <f>Y791-'2020 Metered Customers'!Y791</f>
        <v>10.725999999999999</v>
      </c>
      <c r="AO791" s="28">
        <f>Z791-'2020 Metered Customers'!Z791</f>
        <v>90.625251097734093</v>
      </c>
      <c r="AP791" s="28">
        <f>AA791-'2020 Metered Customers'!AA791</f>
        <v>9.4932000000000016</v>
      </c>
      <c r="AQ791" s="28">
        <f>AB791-'2020 Metered Customers'!AB791</f>
        <v>7</v>
      </c>
    </row>
    <row r="792" spans="1:43" ht="15.4" x14ac:dyDescent="0.45">
      <c r="A792" s="4">
        <v>1</v>
      </c>
      <c r="B792" s="85">
        <v>84806136</v>
      </c>
      <c r="C792" s="91">
        <v>0</v>
      </c>
      <c r="D792" s="5" t="s">
        <v>32</v>
      </c>
      <c r="E792" s="5" t="s">
        <v>32</v>
      </c>
      <c r="F792" s="5" t="s">
        <v>32</v>
      </c>
      <c r="G792" s="5" t="s">
        <v>32</v>
      </c>
      <c r="H792" s="5">
        <v>4880</v>
      </c>
      <c r="I792" s="5">
        <v>1340</v>
      </c>
      <c r="J792" s="5">
        <v>1750</v>
      </c>
      <c r="K792" s="5">
        <v>1700</v>
      </c>
      <c r="L792" s="52">
        <v>910</v>
      </c>
      <c r="M792" s="5">
        <v>1030</v>
      </c>
      <c r="N792" s="5">
        <v>1070</v>
      </c>
      <c r="O792" s="7">
        <v>1483</v>
      </c>
      <c r="Q792" s="65">
        <f t="shared" si="160"/>
        <v>45</v>
      </c>
      <c r="R792" s="36">
        <f t="shared" si="161"/>
        <v>45</v>
      </c>
      <c r="S792" s="36">
        <f t="shared" si="162"/>
        <v>45</v>
      </c>
      <c r="T792" s="36">
        <f t="shared" si="163"/>
        <v>45</v>
      </c>
      <c r="U792" s="36">
        <f t="shared" si="171"/>
        <v>66.960000000000008</v>
      </c>
      <c r="V792" s="36">
        <f t="shared" si="164"/>
        <v>51.03</v>
      </c>
      <c r="W792" s="36">
        <f t="shared" si="165"/>
        <v>52.875</v>
      </c>
      <c r="X792" s="36">
        <f t="shared" si="166"/>
        <v>52.65</v>
      </c>
      <c r="Y792" s="36">
        <f t="shared" si="167"/>
        <v>49.094999999999999</v>
      </c>
      <c r="Z792" s="36">
        <f t="shared" si="168"/>
        <v>49.634999999999998</v>
      </c>
      <c r="AA792" s="36">
        <f t="shared" si="169"/>
        <v>49.814999999999998</v>
      </c>
      <c r="AB792" s="66">
        <f t="shared" si="170"/>
        <v>51.673500000000004</v>
      </c>
      <c r="AC792" s="28">
        <f t="shared" si="172"/>
        <v>603.73349999999994</v>
      </c>
      <c r="AF792" s="28">
        <f>Q792-'2020 Metered Customers'!Q792</f>
        <v>7</v>
      </c>
      <c r="AG792" s="28">
        <f>R792-'2020 Metered Customers'!R792</f>
        <v>7</v>
      </c>
      <c r="AH792" s="28">
        <f>S792-'2020 Metered Customers'!S792</f>
        <v>7</v>
      </c>
      <c r="AI792" s="28">
        <f>T792-'2020 Metered Customers'!T792</f>
        <v>7</v>
      </c>
      <c r="AJ792" s="28">
        <f>U792-'2020 Metered Customers'!U792</f>
        <v>18.224000000000004</v>
      </c>
      <c r="AK792" s="28">
        <f>V792-'2020 Metered Customers'!V792</f>
        <v>10.082000000000001</v>
      </c>
      <c r="AL792" s="28">
        <f>W792-'2020 Metered Customers'!W792</f>
        <v>11.024999999999999</v>
      </c>
      <c r="AM792" s="28">
        <f>X792-'2020 Metered Customers'!X792</f>
        <v>10.909999999999997</v>
      </c>
      <c r="AN792" s="28">
        <f>Y792-'2020 Metered Customers'!Y792</f>
        <v>9.0929999999999964</v>
      </c>
      <c r="AO792" s="28">
        <f>Z792-'2020 Metered Customers'!Z792</f>
        <v>9.3689999999999998</v>
      </c>
      <c r="AP792" s="28">
        <f>AA792-'2020 Metered Customers'!AA792</f>
        <v>9.4609999999999985</v>
      </c>
      <c r="AQ792" s="28">
        <f>AB792-'2020 Metered Customers'!AB792</f>
        <v>10.410900000000005</v>
      </c>
    </row>
    <row r="793" spans="1:43" ht="15.4" x14ac:dyDescent="0.45">
      <c r="A793" s="4">
        <v>1</v>
      </c>
      <c r="B793" s="85">
        <v>84806137</v>
      </c>
      <c r="C793" s="91">
        <v>0</v>
      </c>
      <c r="D793" s="5" t="s">
        <v>32</v>
      </c>
      <c r="E793" s="5" t="s">
        <v>32</v>
      </c>
      <c r="F793" s="5" t="s">
        <v>32</v>
      </c>
      <c r="G793" s="5" t="s">
        <v>32</v>
      </c>
      <c r="H793" s="5">
        <v>16980</v>
      </c>
      <c r="I793" s="5">
        <v>14340</v>
      </c>
      <c r="J793" s="5">
        <v>15710</v>
      </c>
      <c r="K793" s="5">
        <v>15070</v>
      </c>
      <c r="L793" s="52">
        <v>21630</v>
      </c>
      <c r="M793" s="5">
        <v>15219</v>
      </c>
      <c r="N793" s="5">
        <v>13557</v>
      </c>
      <c r="O793" s="7" t="s">
        <v>32</v>
      </c>
      <c r="Q793" s="65">
        <f t="shared" si="160"/>
        <v>45</v>
      </c>
      <c r="R793" s="36">
        <f t="shared" si="161"/>
        <v>45</v>
      </c>
      <c r="S793" s="36">
        <f t="shared" si="162"/>
        <v>45</v>
      </c>
      <c r="T793" s="36">
        <f t="shared" si="163"/>
        <v>45</v>
      </c>
      <c r="U793" s="36">
        <f t="shared" si="171"/>
        <v>121.41</v>
      </c>
      <c r="V793" s="36">
        <f t="shared" si="164"/>
        <v>144.63492963483361</v>
      </c>
      <c r="W793" s="36">
        <f t="shared" si="165"/>
        <v>155.94915378897943</v>
      </c>
      <c r="X793" s="36">
        <f t="shared" si="166"/>
        <v>150.6636768118602</v>
      </c>
      <c r="Y793" s="36">
        <f t="shared" si="167"/>
        <v>211.16125109773412</v>
      </c>
      <c r="Z793" s="36">
        <f t="shared" si="168"/>
        <v>151.89420192059578</v>
      </c>
      <c r="AA793" s="36">
        <f t="shared" si="169"/>
        <v>138.16847889563928</v>
      </c>
      <c r="AB793" s="66">
        <f t="shared" si="170"/>
        <v>45</v>
      </c>
      <c r="AC793" s="28">
        <f t="shared" si="172"/>
        <v>1298.8816921496425</v>
      </c>
      <c r="AF793" s="28">
        <f>Q793-'2020 Metered Customers'!Q793</f>
        <v>7</v>
      </c>
      <c r="AG793" s="28">
        <f>R793-'2020 Metered Customers'!R793</f>
        <v>7</v>
      </c>
      <c r="AH793" s="28">
        <f>S793-'2020 Metered Customers'!S793</f>
        <v>7</v>
      </c>
      <c r="AI793" s="28">
        <f>T793-'2020 Metered Customers'!T793</f>
        <v>7</v>
      </c>
      <c r="AJ793" s="28">
        <f>U793-'2020 Metered Customers'!U793</f>
        <v>46.054000000000002</v>
      </c>
      <c r="AK793" s="28">
        <f>V793-'2020 Metered Customers'!V793</f>
        <v>61.772929634833616</v>
      </c>
      <c r="AL793" s="28">
        <f>W793-'2020 Metered Customers'!W793</f>
        <v>67.19615378897943</v>
      </c>
      <c r="AM793" s="28">
        <f>X793-'2020 Metered Customers'!X793</f>
        <v>64.662676811860194</v>
      </c>
      <c r="AN793" s="28">
        <f>Y793-'2020 Metered Customers'!Y793</f>
        <v>96.95225109773412</v>
      </c>
      <c r="AO793" s="28">
        <f>Z793-'2020 Metered Customers'!Z793</f>
        <v>65.252501920595776</v>
      </c>
      <c r="AP793" s="28">
        <f>AA793-'2020 Metered Customers'!AA793</f>
        <v>58.673378895639274</v>
      </c>
      <c r="AQ793" s="28">
        <f>AB793-'2020 Metered Customers'!AB793</f>
        <v>7</v>
      </c>
    </row>
    <row r="794" spans="1:43" ht="15.4" x14ac:dyDescent="0.45">
      <c r="A794" s="4">
        <v>1</v>
      </c>
      <c r="B794" s="85">
        <v>84806138</v>
      </c>
      <c r="C794" s="91">
        <v>0</v>
      </c>
      <c r="D794" s="5" t="s">
        <v>32</v>
      </c>
      <c r="E794" s="5" t="s">
        <v>32</v>
      </c>
      <c r="F794" s="5" t="s">
        <v>32</v>
      </c>
      <c r="G794" s="5" t="s">
        <v>32</v>
      </c>
      <c r="H794" s="5">
        <v>19140</v>
      </c>
      <c r="I794" s="5">
        <v>1750</v>
      </c>
      <c r="J794" s="5">
        <v>9740</v>
      </c>
      <c r="K794" s="5">
        <v>18940</v>
      </c>
      <c r="L794" s="52">
        <v>49170</v>
      </c>
      <c r="M794" s="5">
        <v>53220</v>
      </c>
      <c r="N794" s="5">
        <v>22773</v>
      </c>
      <c r="O794" s="7">
        <v>5074</v>
      </c>
      <c r="Q794" s="65">
        <f t="shared" si="160"/>
        <v>45</v>
      </c>
      <c r="R794" s="36">
        <f t="shared" si="161"/>
        <v>45</v>
      </c>
      <c r="S794" s="36">
        <f t="shared" si="162"/>
        <v>45</v>
      </c>
      <c r="T794" s="36">
        <f t="shared" si="163"/>
        <v>45</v>
      </c>
      <c r="U794" s="36">
        <f t="shared" si="171"/>
        <v>131.13</v>
      </c>
      <c r="V794" s="36">
        <f t="shared" si="164"/>
        <v>52.875</v>
      </c>
      <c r="W794" s="36">
        <f t="shared" si="165"/>
        <v>106.64556386178921</v>
      </c>
      <c r="X794" s="36">
        <f t="shared" si="166"/>
        <v>184.26125109773412</v>
      </c>
      <c r="Y794" s="36">
        <f t="shared" si="167"/>
        <v>486.56125109773416</v>
      </c>
      <c r="Z794" s="36">
        <f t="shared" si="168"/>
        <v>527.06125109773416</v>
      </c>
      <c r="AA794" s="36">
        <f t="shared" si="169"/>
        <v>222.5912510977341</v>
      </c>
      <c r="AB794" s="66">
        <f t="shared" si="170"/>
        <v>68.111133275479403</v>
      </c>
      <c r="AC794" s="28">
        <f t="shared" si="172"/>
        <v>1959.2367015282052</v>
      </c>
      <c r="AF794" s="28">
        <f>Q794-'2020 Metered Customers'!Q794</f>
        <v>7</v>
      </c>
      <c r="AG794" s="28">
        <f>R794-'2020 Metered Customers'!R794</f>
        <v>7</v>
      </c>
      <c r="AH794" s="28">
        <f>S794-'2020 Metered Customers'!S794</f>
        <v>7</v>
      </c>
      <c r="AI794" s="28">
        <f>T794-'2020 Metered Customers'!T794</f>
        <v>7</v>
      </c>
      <c r="AJ794" s="28">
        <f>U794-'2020 Metered Customers'!U794</f>
        <v>51.021999999999991</v>
      </c>
      <c r="AK794" s="28">
        <f>V794-'2020 Metered Customers'!V794</f>
        <v>11.024999999999999</v>
      </c>
      <c r="AL794" s="28">
        <f>W794-'2020 Metered Customers'!W794</f>
        <v>43.563563861789213</v>
      </c>
      <c r="AM794" s="28">
        <f>X794-'2020 Metered Customers'!X794</f>
        <v>81.619251097734121</v>
      </c>
      <c r="AN794" s="28">
        <f>Y794-'2020 Metered Customers'!Y794</f>
        <v>187.66815109773415</v>
      </c>
      <c r="AO794" s="28">
        <f>Z794-'2020 Metered Customers'!Z794</f>
        <v>198.07665109773416</v>
      </c>
      <c r="AP794" s="28">
        <f>AA794-'2020 Metered Customers'!AA794</f>
        <v>103.46735109773411</v>
      </c>
      <c r="AQ794" s="28">
        <f>AB794-'2020 Metered Customers'!AB794</f>
        <v>18.948333275479399</v>
      </c>
    </row>
    <row r="795" spans="1:43" ht="15.4" x14ac:dyDescent="0.45">
      <c r="A795" s="4">
        <v>1</v>
      </c>
      <c r="B795" s="85">
        <v>84806139</v>
      </c>
      <c r="C795" s="91">
        <v>0</v>
      </c>
      <c r="D795" s="5" t="s">
        <v>32</v>
      </c>
      <c r="E795" s="5" t="s">
        <v>32</v>
      </c>
      <c r="F795" s="5" t="s">
        <v>32</v>
      </c>
      <c r="G795" s="5" t="s">
        <v>32</v>
      </c>
      <c r="H795" s="5">
        <v>15290</v>
      </c>
      <c r="I795" s="5">
        <v>10750</v>
      </c>
      <c r="J795" s="5">
        <v>13510</v>
      </c>
      <c r="K795" s="5">
        <v>18070</v>
      </c>
      <c r="L795" s="52">
        <v>12740</v>
      </c>
      <c r="M795" s="5">
        <v>9040</v>
      </c>
      <c r="N795" s="5">
        <v>2555</v>
      </c>
      <c r="O795" s="7" t="s">
        <v>32</v>
      </c>
      <c r="Q795" s="65">
        <f t="shared" si="160"/>
        <v>45</v>
      </c>
      <c r="R795" s="36">
        <f t="shared" si="161"/>
        <v>45</v>
      </c>
      <c r="S795" s="36">
        <f t="shared" si="162"/>
        <v>45</v>
      </c>
      <c r="T795" s="36">
        <f t="shared" si="163"/>
        <v>45</v>
      </c>
      <c r="U795" s="36">
        <f t="shared" si="171"/>
        <v>113.80499999999999</v>
      </c>
      <c r="V795" s="36">
        <f t="shared" si="164"/>
        <v>114.98670721630548</v>
      </c>
      <c r="W795" s="36">
        <f t="shared" si="165"/>
        <v>137.78032668013211</v>
      </c>
      <c r="X795" s="36">
        <f t="shared" si="166"/>
        <v>175.5612510977341</v>
      </c>
      <c r="Y795" s="36">
        <f t="shared" si="167"/>
        <v>131.42123719203556</v>
      </c>
      <c r="Z795" s="36">
        <f t="shared" si="168"/>
        <v>100.86457341806506</v>
      </c>
      <c r="AA795" s="36">
        <f t="shared" si="169"/>
        <v>56.497500000000002</v>
      </c>
      <c r="AB795" s="66">
        <f t="shared" si="170"/>
        <v>45</v>
      </c>
      <c r="AC795" s="28">
        <f t="shared" si="172"/>
        <v>1055.9165956042723</v>
      </c>
      <c r="AF795" s="28">
        <f>Q795-'2020 Metered Customers'!Q795</f>
        <v>7</v>
      </c>
      <c r="AG795" s="28">
        <f>R795-'2020 Metered Customers'!R795</f>
        <v>7</v>
      </c>
      <c r="AH795" s="28">
        <f>S795-'2020 Metered Customers'!S795</f>
        <v>7</v>
      </c>
      <c r="AI795" s="28">
        <f>T795-'2020 Metered Customers'!T795</f>
        <v>7</v>
      </c>
      <c r="AJ795" s="28">
        <f>U795-'2020 Metered Customers'!U795</f>
        <v>42.166999999999987</v>
      </c>
      <c r="AK795" s="28">
        <f>V795-'2020 Metered Customers'!V795</f>
        <v>47.561707216305479</v>
      </c>
      <c r="AL795" s="28">
        <f>W795-'2020 Metered Customers'!W795</f>
        <v>58.487326680132099</v>
      </c>
      <c r="AM795" s="28">
        <f>X795-'2020 Metered Customers'!X795</f>
        <v>76.66025109773409</v>
      </c>
      <c r="AN795" s="28">
        <f>Y795-'2020 Metered Customers'!Y795</f>
        <v>55.439237192035563</v>
      </c>
      <c r="AO795" s="28">
        <f>Z795-'2020 Metered Customers'!Z795</f>
        <v>40.792573418065061</v>
      </c>
      <c r="AP795" s="28">
        <f>AA795-'2020 Metered Customers'!AA795</f>
        <v>12.8765</v>
      </c>
      <c r="AQ795" s="28">
        <f>AB795-'2020 Metered Customers'!AB795</f>
        <v>7</v>
      </c>
    </row>
    <row r="796" spans="1:43" ht="15.4" x14ac:dyDescent="0.45">
      <c r="A796" s="4">
        <v>1</v>
      </c>
      <c r="B796" s="85">
        <v>84806140</v>
      </c>
      <c r="C796" s="91">
        <v>0</v>
      </c>
      <c r="D796" s="5" t="s">
        <v>32</v>
      </c>
      <c r="E796" s="5" t="s">
        <v>32</v>
      </c>
      <c r="F796" s="5" t="s">
        <v>32</v>
      </c>
      <c r="G796" s="5" t="s">
        <v>32</v>
      </c>
      <c r="H796" s="5">
        <v>39820</v>
      </c>
      <c r="I796" s="5">
        <v>8900</v>
      </c>
      <c r="J796" s="5">
        <v>6860</v>
      </c>
      <c r="K796" s="5">
        <v>4090</v>
      </c>
      <c r="L796" s="52">
        <v>3550</v>
      </c>
      <c r="M796" s="5">
        <v>5112</v>
      </c>
      <c r="N796" s="5">
        <v>3763</v>
      </c>
      <c r="O796" s="7" t="s">
        <v>32</v>
      </c>
      <c r="Q796" s="65">
        <f t="shared" si="160"/>
        <v>45</v>
      </c>
      <c r="R796" s="36">
        <f t="shared" si="161"/>
        <v>45</v>
      </c>
      <c r="S796" s="36">
        <f t="shared" si="162"/>
        <v>45</v>
      </c>
      <c r="T796" s="36">
        <f t="shared" si="163"/>
        <v>45</v>
      </c>
      <c r="U796" s="36">
        <f t="shared" si="171"/>
        <v>279.89182625141689</v>
      </c>
      <c r="V796" s="36">
        <f t="shared" si="164"/>
        <v>99.708375329320234</v>
      </c>
      <c r="W796" s="36">
        <f t="shared" si="165"/>
        <v>82.860917464752731</v>
      </c>
      <c r="X796" s="36">
        <f t="shared" si="166"/>
        <v>63.405000000000001</v>
      </c>
      <c r="Y796" s="36">
        <f t="shared" si="167"/>
        <v>60.975000000000001</v>
      </c>
      <c r="Z796" s="36">
        <f t="shared" si="168"/>
        <v>68.424958470995861</v>
      </c>
      <c r="AA796" s="36">
        <f t="shared" si="169"/>
        <v>61.933499999999995</v>
      </c>
      <c r="AB796" s="66">
        <f t="shared" si="170"/>
        <v>45</v>
      </c>
      <c r="AC796" s="28">
        <f t="shared" si="172"/>
        <v>942.19957751648565</v>
      </c>
      <c r="AF796" s="28">
        <f>Q796-'2020 Metered Customers'!Q796</f>
        <v>7</v>
      </c>
      <c r="AG796" s="28">
        <f>R796-'2020 Metered Customers'!R796</f>
        <v>7</v>
      </c>
      <c r="AH796" s="28">
        <f>S796-'2020 Metered Customers'!S796</f>
        <v>7</v>
      </c>
      <c r="AI796" s="28">
        <f>T796-'2020 Metered Customers'!T796</f>
        <v>7</v>
      </c>
      <c r="AJ796" s="28">
        <f>U796-'2020 Metered Customers'!U796</f>
        <v>154.28782625141687</v>
      </c>
      <c r="AK796" s="28">
        <f>V796-'2020 Metered Customers'!V796</f>
        <v>40.238375329320235</v>
      </c>
      <c r="AL796" s="28">
        <f>W796-'2020 Metered Customers'!W796</f>
        <v>29.768917464752732</v>
      </c>
      <c r="AM796" s="28">
        <f>X796-'2020 Metered Customers'!X796</f>
        <v>16.406999999999996</v>
      </c>
      <c r="AN796" s="28">
        <f>Y796-'2020 Metered Customers'!Y796</f>
        <v>15.164999999999999</v>
      </c>
      <c r="AO796" s="28">
        <f>Z796-'2020 Metered Customers'!Z796</f>
        <v>19.17855847099586</v>
      </c>
      <c r="AP796" s="28">
        <f>AA796-'2020 Metered Customers'!AA796</f>
        <v>15.654899999999998</v>
      </c>
      <c r="AQ796" s="28">
        <f>AB796-'2020 Metered Customers'!AB796</f>
        <v>7</v>
      </c>
    </row>
    <row r="797" spans="1:43" ht="15.4" x14ac:dyDescent="0.45">
      <c r="A797" s="4">
        <v>1</v>
      </c>
      <c r="B797" s="85">
        <v>84806141</v>
      </c>
      <c r="C797" s="91">
        <v>0</v>
      </c>
      <c r="D797" s="5" t="s">
        <v>32</v>
      </c>
      <c r="E797" s="5" t="s">
        <v>32</v>
      </c>
      <c r="F797" s="5" t="s">
        <v>32</v>
      </c>
      <c r="G797" s="5" t="s">
        <v>32</v>
      </c>
      <c r="H797" s="5">
        <v>53890</v>
      </c>
      <c r="I797" s="5">
        <v>10200</v>
      </c>
      <c r="J797" s="5">
        <v>351120</v>
      </c>
      <c r="K797" s="5">
        <v>8700</v>
      </c>
      <c r="L797" s="52">
        <v>8890</v>
      </c>
      <c r="M797" s="5">
        <v>5065</v>
      </c>
      <c r="N797" s="5">
        <v>2204</v>
      </c>
      <c r="O797" s="7" t="s">
        <v>32</v>
      </c>
      <c r="Q797" s="65">
        <f t="shared" si="160"/>
        <v>45</v>
      </c>
      <c r="R797" s="36">
        <f t="shared" si="161"/>
        <v>45</v>
      </c>
      <c r="S797" s="36">
        <f t="shared" si="162"/>
        <v>45</v>
      </c>
      <c r="T797" s="36">
        <f t="shared" si="163"/>
        <v>45</v>
      </c>
      <c r="U797" s="36">
        <f t="shared" si="171"/>
        <v>396.08973417027221</v>
      </c>
      <c r="V797" s="36">
        <f t="shared" si="164"/>
        <v>110.44450043909364</v>
      </c>
      <c r="W797" s="36">
        <f t="shared" si="165"/>
        <v>3506.0612510977339</v>
      </c>
      <c r="X797" s="36">
        <f t="shared" si="166"/>
        <v>98.056663773970484</v>
      </c>
      <c r="Y797" s="36">
        <f t="shared" si="167"/>
        <v>99.625789751552759</v>
      </c>
      <c r="Z797" s="36">
        <f t="shared" si="168"/>
        <v>68.036806255488671</v>
      </c>
      <c r="AA797" s="36">
        <f t="shared" si="169"/>
        <v>54.917999999999999</v>
      </c>
      <c r="AB797" s="66">
        <f t="shared" si="170"/>
        <v>45</v>
      </c>
      <c r="AC797" s="28">
        <f t="shared" si="172"/>
        <v>4558.2327454881115</v>
      </c>
      <c r="AF797" s="28">
        <f>Q797-'2020 Metered Customers'!Q797</f>
        <v>7</v>
      </c>
      <c r="AG797" s="28">
        <f>R797-'2020 Metered Customers'!R797</f>
        <v>7</v>
      </c>
      <c r="AH797" s="28">
        <f>S797-'2020 Metered Customers'!S797</f>
        <v>7</v>
      </c>
      <c r="AI797" s="28">
        <f>T797-'2020 Metered Customers'!T797</f>
        <v>7</v>
      </c>
      <c r="AJ797" s="28">
        <f>U797-'2020 Metered Customers'!U797</f>
        <v>210.3627341702722</v>
      </c>
      <c r="AK797" s="28">
        <f>V797-'2020 Metered Customers'!V797</f>
        <v>45.384500439093642</v>
      </c>
      <c r="AL797" s="28">
        <f>W797-'2020 Metered Customers'!W797</f>
        <v>963.67965109773422</v>
      </c>
      <c r="AM797" s="28">
        <f>X797-'2020 Metered Customers'!X797</f>
        <v>39.446663773970485</v>
      </c>
      <c r="AN797" s="28">
        <f>Y797-'2020 Metered Customers'!Y797</f>
        <v>40.198789751552759</v>
      </c>
      <c r="AO797" s="28">
        <f>Z797-'2020 Metered Customers'!Z797</f>
        <v>18.89380625548867</v>
      </c>
      <c r="AP797" s="28">
        <f>AA797-'2020 Metered Customers'!AA797</f>
        <v>12.069200000000002</v>
      </c>
      <c r="AQ797" s="28">
        <f>AB797-'2020 Metered Customers'!AB797</f>
        <v>7</v>
      </c>
    </row>
    <row r="798" spans="1:43" ht="15.4" x14ac:dyDescent="0.45">
      <c r="A798" s="4">
        <v>1</v>
      </c>
      <c r="B798" s="85">
        <v>84806142</v>
      </c>
      <c r="C798" s="91">
        <v>0</v>
      </c>
      <c r="D798" s="5" t="s">
        <v>32</v>
      </c>
      <c r="E798" s="5" t="s">
        <v>32</v>
      </c>
      <c r="F798" s="5" t="s">
        <v>32</v>
      </c>
      <c r="G798" s="5" t="s">
        <v>32</v>
      </c>
      <c r="H798" s="5">
        <v>73970</v>
      </c>
      <c r="I798" s="5">
        <v>13840</v>
      </c>
      <c r="J798" s="5">
        <v>25100</v>
      </c>
      <c r="K798" s="5">
        <v>25340</v>
      </c>
      <c r="L798" s="52">
        <v>23910</v>
      </c>
      <c r="M798" s="5">
        <v>12800</v>
      </c>
      <c r="N798" s="5">
        <v>4289</v>
      </c>
      <c r="O798" s="7" t="s">
        <v>32</v>
      </c>
      <c r="Q798" s="65">
        <f t="shared" si="160"/>
        <v>45</v>
      </c>
      <c r="R798" s="36">
        <f t="shared" si="161"/>
        <v>45</v>
      </c>
      <c r="S798" s="36">
        <f t="shared" si="162"/>
        <v>45</v>
      </c>
      <c r="T798" s="36">
        <f t="shared" si="163"/>
        <v>45</v>
      </c>
      <c r="U798" s="36">
        <f t="shared" si="171"/>
        <v>561.9215743273877</v>
      </c>
      <c r="V798" s="36">
        <f t="shared" si="164"/>
        <v>140.5056507464592</v>
      </c>
      <c r="W798" s="36">
        <f t="shared" si="165"/>
        <v>245.86125109773411</v>
      </c>
      <c r="X798" s="36">
        <f t="shared" si="166"/>
        <v>248.26125109773412</v>
      </c>
      <c r="Y798" s="36">
        <f t="shared" si="167"/>
        <v>233.96125109773411</v>
      </c>
      <c r="Z798" s="36">
        <f t="shared" si="168"/>
        <v>131.91675065864047</v>
      </c>
      <c r="AA798" s="36">
        <f t="shared" si="169"/>
        <v>64.3005</v>
      </c>
      <c r="AB798" s="66">
        <f t="shared" si="170"/>
        <v>45</v>
      </c>
      <c r="AC798" s="28">
        <f t="shared" si="172"/>
        <v>1851.7282290256896</v>
      </c>
      <c r="AF798" s="28">
        <f>Q798-'2020 Metered Customers'!Q798</f>
        <v>7</v>
      </c>
      <c r="AG798" s="28">
        <f>R798-'2020 Metered Customers'!R798</f>
        <v>7</v>
      </c>
      <c r="AH798" s="28">
        <f>S798-'2020 Metered Customers'!S798</f>
        <v>7</v>
      </c>
      <c r="AI798" s="28">
        <f>T798-'2020 Metered Customers'!T798</f>
        <v>7</v>
      </c>
      <c r="AJ798" s="28">
        <f>U798-'2020 Metered Customers'!U798</f>
        <v>289.85057432738768</v>
      </c>
      <c r="AK798" s="28">
        <f>V798-'2020 Metered Customers'!V798</f>
        <v>59.793650746459193</v>
      </c>
      <c r="AL798" s="28">
        <f>W798-'2020 Metered Customers'!W798</f>
        <v>116.73125109773412</v>
      </c>
      <c r="AM798" s="28">
        <f>X798-'2020 Metered Customers'!X798</f>
        <v>118.09925109773411</v>
      </c>
      <c r="AN798" s="28">
        <f>Y798-'2020 Metered Customers'!Y798</f>
        <v>109.9482510977341</v>
      </c>
      <c r="AO798" s="28">
        <f>Z798-'2020 Metered Customers'!Z798</f>
        <v>55.676750658640472</v>
      </c>
      <c r="AP798" s="28">
        <f>AA798-'2020 Metered Customers'!AA798</f>
        <v>16.864699999999999</v>
      </c>
      <c r="AQ798" s="28">
        <f>AB798-'2020 Metered Customers'!AB798</f>
        <v>7</v>
      </c>
    </row>
    <row r="799" spans="1:43" ht="15.4" x14ac:dyDescent="0.45">
      <c r="A799" s="4">
        <v>1</v>
      </c>
      <c r="B799" s="85">
        <v>84806143</v>
      </c>
      <c r="C799" s="91">
        <v>0</v>
      </c>
      <c r="D799" s="5" t="s">
        <v>32</v>
      </c>
      <c r="E799" s="5" t="s">
        <v>32</v>
      </c>
      <c r="F799" s="5" t="s">
        <v>32</v>
      </c>
      <c r="G799" s="5" t="s">
        <v>32</v>
      </c>
      <c r="H799" s="5">
        <v>14830</v>
      </c>
      <c r="I799" s="5">
        <v>4920</v>
      </c>
      <c r="J799" s="5">
        <v>6890</v>
      </c>
      <c r="K799" s="5">
        <v>10270</v>
      </c>
      <c r="L799" s="52">
        <v>9710</v>
      </c>
      <c r="M799" s="5">
        <v>52428</v>
      </c>
      <c r="N799" s="5">
        <v>4617</v>
      </c>
      <c r="O799" s="7" t="s">
        <v>32</v>
      </c>
      <c r="Q799" s="65">
        <f t="shared" si="160"/>
        <v>45</v>
      </c>
      <c r="R799" s="36">
        <f t="shared" si="161"/>
        <v>45</v>
      </c>
      <c r="S799" s="36">
        <f t="shared" si="162"/>
        <v>45</v>
      </c>
      <c r="T799" s="36">
        <f t="shared" si="163"/>
        <v>45</v>
      </c>
      <c r="U799" s="36">
        <f t="shared" si="171"/>
        <v>111.735</v>
      </c>
      <c r="V799" s="36">
        <f t="shared" si="164"/>
        <v>67.14</v>
      </c>
      <c r="W799" s="36">
        <f t="shared" si="165"/>
        <v>83.108674198055184</v>
      </c>
      <c r="X799" s="36">
        <f t="shared" si="166"/>
        <v>111.02259948346605</v>
      </c>
      <c r="Y799" s="36">
        <f t="shared" si="167"/>
        <v>106.39780712848675</v>
      </c>
      <c r="Z799" s="36">
        <f t="shared" si="168"/>
        <v>519.14125109773408</v>
      </c>
      <c r="AA799" s="36">
        <f t="shared" si="169"/>
        <v>65.776499999999999</v>
      </c>
      <c r="AB799" s="66">
        <f t="shared" si="170"/>
        <v>45</v>
      </c>
      <c r="AC799" s="28">
        <f t="shared" si="172"/>
        <v>1289.3218319077419</v>
      </c>
      <c r="AF799" s="28">
        <f>Q799-'2020 Metered Customers'!Q799</f>
        <v>7</v>
      </c>
      <c r="AG799" s="28">
        <f>R799-'2020 Metered Customers'!R799</f>
        <v>7</v>
      </c>
      <c r="AH799" s="28">
        <f>S799-'2020 Metered Customers'!S799</f>
        <v>7</v>
      </c>
      <c r="AI799" s="28">
        <f>T799-'2020 Metered Customers'!T799</f>
        <v>7</v>
      </c>
      <c r="AJ799" s="28">
        <f>U799-'2020 Metered Customers'!U799</f>
        <v>41.108999999999995</v>
      </c>
      <c r="AK799" s="28">
        <f>V799-'2020 Metered Customers'!V799</f>
        <v>18.316000000000003</v>
      </c>
      <c r="AL799" s="28">
        <f>W799-'2020 Metered Customers'!W799</f>
        <v>29.950674198055182</v>
      </c>
      <c r="AM799" s="28">
        <f>X799-'2020 Metered Customers'!X799</f>
        <v>45.661599483466048</v>
      </c>
      <c r="AN799" s="28">
        <f>Y799-'2020 Metered Customers'!Y799</f>
        <v>43.444807128486744</v>
      </c>
      <c r="AO799" s="28">
        <f>Z799-'2020 Metered Customers'!Z799</f>
        <v>196.04121109773405</v>
      </c>
      <c r="AP799" s="28">
        <f>AA799-'2020 Metered Customers'!AA799</f>
        <v>17.619099999999996</v>
      </c>
      <c r="AQ799" s="28">
        <f>AB799-'2020 Metered Customers'!AB799</f>
        <v>7</v>
      </c>
    </row>
    <row r="800" spans="1:43" ht="15.4" x14ac:dyDescent="0.45">
      <c r="A800" s="4">
        <v>1</v>
      </c>
      <c r="B800" s="85">
        <v>84806144</v>
      </c>
      <c r="C800" s="91">
        <v>0</v>
      </c>
      <c r="D800" s="5" t="s">
        <v>32</v>
      </c>
      <c r="E800" s="5" t="s">
        <v>32</v>
      </c>
      <c r="F800" s="5" t="s">
        <v>32</v>
      </c>
      <c r="G800" s="5" t="s">
        <v>32</v>
      </c>
      <c r="H800" s="5">
        <v>9300</v>
      </c>
      <c r="I800" s="5">
        <v>8860</v>
      </c>
      <c r="J800" s="5">
        <v>17520</v>
      </c>
      <c r="K800" s="5">
        <v>19990</v>
      </c>
      <c r="L800" s="52">
        <v>22500</v>
      </c>
      <c r="M800" s="5">
        <v>51279</v>
      </c>
      <c r="N800" s="5">
        <v>6612</v>
      </c>
      <c r="O800" s="7" t="s">
        <v>32</v>
      </c>
      <c r="Q800" s="65">
        <f t="shared" si="160"/>
        <v>45</v>
      </c>
      <c r="R800" s="36">
        <f t="shared" si="161"/>
        <v>45</v>
      </c>
      <c r="S800" s="36">
        <f t="shared" si="162"/>
        <v>45</v>
      </c>
      <c r="T800" s="36">
        <f t="shared" si="163"/>
        <v>45</v>
      </c>
      <c r="U800" s="36">
        <f t="shared" si="171"/>
        <v>86.85</v>
      </c>
      <c r="V800" s="36">
        <f t="shared" si="164"/>
        <v>99.378033018250278</v>
      </c>
      <c r="W800" s="36">
        <f t="shared" si="165"/>
        <v>170.8971433648947</v>
      </c>
      <c r="X800" s="36">
        <f t="shared" si="166"/>
        <v>194.76125109773412</v>
      </c>
      <c r="Y800" s="36">
        <f t="shared" si="167"/>
        <v>219.86125109773411</v>
      </c>
      <c r="Z800" s="36">
        <f t="shared" si="168"/>
        <v>507.65125109773413</v>
      </c>
      <c r="AA800" s="36">
        <f t="shared" si="169"/>
        <v>80.812795136119036</v>
      </c>
      <c r="AB800" s="66">
        <f t="shared" si="170"/>
        <v>45</v>
      </c>
      <c r="AC800" s="28">
        <f t="shared" si="172"/>
        <v>1585.2117248124664</v>
      </c>
      <c r="AF800" s="28">
        <f>Q800-'2020 Metered Customers'!Q800</f>
        <v>7</v>
      </c>
      <c r="AG800" s="28">
        <f>R800-'2020 Metered Customers'!R800</f>
        <v>7</v>
      </c>
      <c r="AH800" s="28">
        <f>S800-'2020 Metered Customers'!S800</f>
        <v>7</v>
      </c>
      <c r="AI800" s="28">
        <f>T800-'2020 Metered Customers'!T800</f>
        <v>7</v>
      </c>
      <c r="AJ800" s="28">
        <f>U800-'2020 Metered Customers'!U800</f>
        <v>28.389999999999986</v>
      </c>
      <c r="AK800" s="28">
        <f>V800-'2020 Metered Customers'!V800</f>
        <v>40.080033018250276</v>
      </c>
      <c r="AL800" s="28">
        <f>W800-'2020 Metered Customers'!W800</f>
        <v>74.361143364894701</v>
      </c>
      <c r="AM800" s="28">
        <f>X800-'2020 Metered Customers'!X800</f>
        <v>87.604251097734107</v>
      </c>
      <c r="AN800" s="28">
        <f>Y800-'2020 Metered Customers'!Y800</f>
        <v>101.91125109773412</v>
      </c>
      <c r="AO800" s="28">
        <f>Z800-'2020 Metered Customers'!Z800</f>
        <v>193.08828109773418</v>
      </c>
      <c r="AP800" s="28">
        <f>AA800-'2020 Metered Customers'!AA800</f>
        <v>28.26639513611903</v>
      </c>
      <c r="AQ800" s="28">
        <f>AB800-'2020 Metered Customers'!AB800</f>
        <v>7</v>
      </c>
    </row>
    <row r="801" spans="1:43" ht="15.4" x14ac:dyDescent="0.45">
      <c r="A801" s="4">
        <v>1</v>
      </c>
      <c r="B801" s="85">
        <v>84806146</v>
      </c>
      <c r="C801" s="91">
        <v>0</v>
      </c>
      <c r="D801" s="5" t="s">
        <v>32</v>
      </c>
      <c r="E801" s="5" t="s">
        <v>32</v>
      </c>
      <c r="F801" s="5" t="s">
        <v>32</v>
      </c>
      <c r="G801" s="5" t="s">
        <v>32</v>
      </c>
      <c r="H801" s="5">
        <v>75120</v>
      </c>
      <c r="I801" s="5">
        <v>5590</v>
      </c>
      <c r="J801" s="5">
        <v>5190</v>
      </c>
      <c r="K801" s="5">
        <v>8950</v>
      </c>
      <c r="L801" s="52">
        <v>9030</v>
      </c>
      <c r="M801" s="5">
        <v>6390</v>
      </c>
      <c r="N801" s="5">
        <v>749</v>
      </c>
      <c r="O801" s="7" t="s">
        <v>32</v>
      </c>
      <c r="Q801" s="65">
        <f t="shared" si="160"/>
        <v>45</v>
      </c>
      <c r="R801" s="36">
        <f t="shared" si="161"/>
        <v>45</v>
      </c>
      <c r="S801" s="36">
        <f t="shared" si="162"/>
        <v>45</v>
      </c>
      <c r="T801" s="36">
        <f t="shared" si="163"/>
        <v>45</v>
      </c>
      <c r="U801" s="36">
        <f t="shared" si="171"/>
        <v>571.41891577064871</v>
      </c>
      <c r="V801" s="36">
        <f t="shared" si="164"/>
        <v>72.372549088281772</v>
      </c>
      <c r="W801" s="36">
        <f t="shared" si="165"/>
        <v>69.069125977582274</v>
      </c>
      <c r="X801" s="36">
        <f t="shared" si="166"/>
        <v>100.12130321815768</v>
      </c>
      <c r="Y801" s="36">
        <f t="shared" si="167"/>
        <v>100.78198784029757</v>
      </c>
      <c r="Z801" s="36">
        <f t="shared" si="168"/>
        <v>78.979395309680797</v>
      </c>
      <c r="AA801" s="36">
        <f t="shared" si="169"/>
        <v>48.3705</v>
      </c>
      <c r="AB801" s="66">
        <f t="shared" si="170"/>
        <v>45</v>
      </c>
      <c r="AC801" s="28">
        <f t="shared" si="172"/>
        <v>1266.1137772046488</v>
      </c>
      <c r="AF801" s="28">
        <f>Q801-'2020 Metered Customers'!Q801</f>
        <v>7</v>
      </c>
      <c r="AG801" s="28">
        <f>R801-'2020 Metered Customers'!R801</f>
        <v>7</v>
      </c>
      <c r="AH801" s="28">
        <f>S801-'2020 Metered Customers'!S801</f>
        <v>7</v>
      </c>
      <c r="AI801" s="28">
        <f>T801-'2020 Metered Customers'!T801</f>
        <v>7</v>
      </c>
      <c r="AJ801" s="28">
        <f>U801-'2020 Metered Customers'!U801</f>
        <v>294.40291577064875</v>
      </c>
      <c r="AK801" s="28">
        <f>V801-'2020 Metered Customers'!V801</f>
        <v>22.074549088281771</v>
      </c>
      <c r="AL801" s="28">
        <f>W801-'2020 Metered Customers'!W801</f>
        <v>19.651125977582275</v>
      </c>
      <c r="AM801" s="28">
        <f>X801-'2020 Metered Customers'!X801</f>
        <v>40.436303218157676</v>
      </c>
      <c r="AN801" s="28">
        <f>Y801-'2020 Metered Customers'!Y801</f>
        <v>40.752987840297571</v>
      </c>
      <c r="AO801" s="28">
        <f>Z801-'2020 Metered Customers'!Z801</f>
        <v>26.921395309680797</v>
      </c>
      <c r="AP801" s="28">
        <f>AA801-'2020 Metered Customers'!AA801</f>
        <v>8.7226999999999961</v>
      </c>
      <c r="AQ801" s="28">
        <f>AB801-'2020 Metered Customers'!AB801</f>
        <v>7</v>
      </c>
    </row>
    <row r="802" spans="1:43" ht="15.4" x14ac:dyDescent="0.45">
      <c r="A802" s="4">
        <v>1</v>
      </c>
      <c r="B802" s="85">
        <v>84806147</v>
      </c>
      <c r="C802" s="91">
        <v>0</v>
      </c>
      <c r="D802" s="5" t="s">
        <v>32</v>
      </c>
      <c r="E802" s="5" t="s">
        <v>32</v>
      </c>
      <c r="F802" s="5" t="s">
        <v>32</v>
      </c>
      <c r="G802" s="5" t="s">
        <v>32</v>
      </c>
      <c r="H802" s="5">
        <v>3340</v>
      </c>
      <c r="I802" s="5">
        <v>2190</v>
      </c>
      <c r="J802" s="5">
        <v>2260</v>
      </c>
      <c r="K802" s="5">
        <v>3110</v>
      </c>
      <c r="L802" s="52">
        <v>370</v>
      </c>
      <c r="M802" s="5">
        <v>3460</v>
      </c>
      <c r="N802" s="5">
        <v>15053</v>
      </c>
      <c r="O802" s="7" t="s">
        <v>32</v>
      </c>
      <c r="Q802" s="65">
        <f t="shared" si="160"/>
        <v>45</v>
      </c>
      <c r="R802" s="36">
        <f t="shared" si="161"/>
        <v>45</v>
      </c>
      <c r="S802" s="36">
        <f t="shared" si="162"/>
        <v>45</v>
      </c>
      <c r="T802" s="36">
        <f t="shared" si="163"/>
        <v>45</v>
      </c>
      <c r="U802" s="36">
        <f t="shared" si="171"/>
        <v>60.03</v>
      </c>
      <c r="V802" s="36">
        <f t="shared" si="164"/>
        <v>54.855000000000004</v>
      </c>
      <c r="W802" s="36">
        <f t="shared" si="165"/>
        <v>55.17</v>
      </c>
      <c r="X802" s="36">
        <f t="shared" si="166"/>
        <v>58.994999999999997</v>
      </c>
      <c r="Y802" s="36">
        <f t="shared" si="167"/>
        <v>46.664999999999999</v>
      </c>
      <c r="Z802" s="36">
        <f t="shared" si="168"/>
        <v>60.57</v>
      </c>
      <c r="AA802" s="36">
        <f t="shared" si="169"/>
        <v>150.52328132965548</v>
      </c>
      <c r="AB802" s="66">
        <f t="shared" si="170"/>
        <v>45</v>
      </c>
      <c r="AC802" s="28">
        <f t="shared" si="172"/>
        <v>711.80828132965553</v>
      </c>
      <c r="AF802" s="28">
        <f>Q802-'2020 Metered Customers'!Q802</f>
        <v>7</v>
      </c>
      <c r="AG802" s="28">
        <f>R802-'2020 Metered Customers'!R802</f>
        <v>7</v>
      </c>
      <c r="AH802" s="28">
        <f>S802-'2020 Metered Customers'!S802</f>
        <v>7</v>
      </c>
      <c r="AI802" s="28">
        <f>T802-'2020 Metered Customers'!T802</f>
        <v>7</v>
      </c>
      <c r="AJ802" s="28">
        <f>U802-'2020 Metered Customers'!U802</f>
        <v>14.682000000000002</v>
      </c>
      <c r="AK802" s="28">
        <f>V802-'2020 Metered Customers'!V802</f>
        <v>12.037000000000006</v>
      </c>
      <c r="AL802" s="28">
        <f>W802-'2020 Metered Customers'!W802</f>
        <v>12.198</v>
      </c>
      <c r="AM802" s="28">
        <f>X802-'2020 Metered Customers'!X802</f>
        <v>14.152999999999999</v>
      </c>
      <c r="AN802" s="28">
        <f>Y802-'2020 Metered Customers'!Y802</f>
        <v>7.8509999999999991</v>
      </c>
      <c r="AO802" s="28">
        <f>Z802-'2020 Metered Customers'!Z802</f>
        <v>14.957999999999998</v>
      </c>
      <c r="AP802" s="28">
        <f>AA802-'2020 Metered Customers'!AA802</f>
        <v>64.595381329655481</v>
      </c>
      <c r="AQ802" s="28">
        <f>AB802-'2020 Metered Customers'!AB802</f>
        <v>7</v>
      </c>
    </row>
    <row r="803" spans="1:43" ht="15.4" x14ac:dyDescent="0.45">
      <c r="A803" s="4">
        <v>1</v>
      </c>
      <c r="B803" s="85">
        <v>84806148</v>
      </c>
      <c r="C803" s="91">
        <v>0</v>
      </c>
      <c r="D803" s="5" t="s">
        <v>32</v>
      </c>
      <c r="E803" s="5" t="s">
        <v>32</v>
      </c>
      <c r="F803" s="5" t="s">
        <v>32</v>
      </c>
      <c r="G803" s="5" t="s">
        <v>32</v>
      </c>
      <c r="H803" s="5">
        <v>200</v>
      </c>
      <c r="I803" s="5">
        <v>210</v>
      </c>
      <c r="J803" s="5">
        <v>460</v>
      </c>
      <c r="K803" s="5">
        <v>4260</v>
      </c>
      <c r="L803" s="52">
        <v>160</v>
      </c>
      <c r="M803" s="5">
        <v>1650</v>
      </c>
      <c r="N803" s="5">
        <v>1713</v>
      </c>
      <c r="O803" s="7" t="s">
        <v>32</v>
      </c>
      <c r="Q803" s="65">
        <f t="shared" si="160"/>
        <v>45</v>
      </c>
      <c r="R803" s="36">
        <f t="shared" si="161"/>
        <v>45</v>
      </c>
      <c r="S803" s="36">
        <f t="shared" si="162"/>
        <v>45</v>
      </c>
      <c r="T803" s="36">
        <f t="shared" si="163"/>
        <v>45</v>
      </c>
      <c r="U803" s="36">
        <f t="shared" si="171"/>
        <v>45.9</v>
      </c>
      <c r="V803" s="36">
        <f t="shared" si="164"/>
        <v>45.945</v>
      </c>
      <c r="W803" s="36">
        <f t="shared" si="165"/>
        <v>47.07</v>
      </c>
      <c r="X803" s="36">
        <f t="shared" si="166"/>
        <v>64.17</v>
      </c>
      <c r="Y803" s="36">
        <f t="shared" si="167"/>
        <v>45.72</v>
      </c>
      <c r="Z803" s="36">
        <f t="shared" si="168"/>
        <v>52.424999999999997</v>
      </c>
      <c r="AA803" s="36">
        <f t="shared" si="169"/>
        <v>52.708500000000001</v>
      </c>
      <c r="AB803" s="66">
        <f t="shared" si="170"/>
        <v>45</v>
      </c>
      <c r="AC803" s="28">
        <f t="shared" si="172"/>
        <v>578.93850000000009</v>
      </c>
      <c r="AF803" s="28">
        <f>Q803-'2020 Metered Customers'!Q803</f>
        <v>7</v>
      </c>
      <c r="AG803" s="28">
        <f>R803-'2020 Metered Customers'!R803</f>
        <v>7</v>
      </c>
      <c r="AH803" s="28">
        <f>S803-'2020 Metered Customers'!S803</f>
        <v>7</v>
      </c>
      <c r="AI803" s="28">
        <f>T803-'2020 Metered Customers'!T803</f>
        <v>7</v>
      </c>
      <c r="AJ803" s="28">
        <f>U803-'2020 Metered Customers'!U803</f>
        <v>7.4600000000000009</v>
      </c>
      <c r="AK803" s="28">
        <f>V803-'2020 Metered Customers'!V803</f>
        <v>7.482999999999997</v>
      </c>
      <c r="AL803" s="28">
        <f>W803-'2020 Metered Customers'!W803</f>
        <v>8.0579999999999998</v>
      </c>
      <c r="AM803" s="28">
        <f>X803-'2020 Metered Customers'!X803</f>
        <v>16.798000000000002</v>
      </c>
      <c r="AN803" s="28">
        <f>Y803-'2020 Metered Customers'!Y803</f>
        <v>7.3680000000000021</v>
      </c>
      <c r="AO803" s="28">
        <f>Z803-'2020 Metered Customers'!Z803</f>
        <v>10.794999999999995</v>
      </c>
      <c r="AP803" s="28">
        <f>AA803-'2020 Metered Customers'!AA803</f>
        <v>10.939900000000002</v>
      </c>
      <c r="AQ803" s="28">
        <f>AB803-'2020 Metered Customers'!AB803</f>
        <v>7</v>
      </c>
    </row>
    <row r="804" spans="1:43" ht="15.4" x14ac:dyDescent="0.45">
      <c r="A804" s="4">
        <v>1</v>
      </c>
      <c r="B804" s="85">
        <v>84806149</v>
      </c>
      <c r="C804" s="91">
        <v>0</v>
      </c>
      <c r="D804" s="5" t="s">
        <v>32</v>
      </c>
      <c r="E804" s="5" t="s">
        <v>32</v>
      </c>
      <c r="F804" s="5" t="s">
        <v>32</v>
      </c>
      <c r="G804" s="5">
        <v>50</v>
      </c>
      <c r="H804" s="5">
        <v>357</v>
      </c>
      <c r="I804" s="5">
        <v>1681</v>
      </c>
      <c r="J804" s="5">
        <v>1035</v>
      </c>
      <c r="K804" s="5">
        <v>1080</v>
      </c>
      <c r="L804" s="52">
        <v>11408</v>
      </c>
      <c r="M804" s="5">
        <v>10450</v>
      </c>
      <c r="N804" s="5">
        <v>1662</v>
      </c>
      <c r="O804" s="7" t="s">
        <v>32</v>
      </c>
      <c r="Q804" s="65">
        <f t="shared" si="160"/>
        <v>45</v>
      </c>
      <c r="R804" s="36">
        <f t="shared" si="161"/>
        <v>45</v>
      </c>
      <c r="S804" s="36">
        <f t="shared" si="162"/>
        <v>45</v>
      </c>
      <c r="T804" s="36">
        <f t="shared" si="163"/>
        <v>45.225000000000001</v>
      </c>
      <c r="U804" s="36">
        <f t="shared" si="171"/>
        <v>46.606499999999997</v>
      </c>
      <c r="V804" s="36">
        <f t="shared" si="164"/>
        <v>52.564500000000002</v>
      </c>
      <c r="W804" s="36">
        <f t="shared" si="165"/>
        <v>49.657499999999999</v>
      </c>
      <c r="X804" s="36">
        <f t="shared" si="166"/>
        <v>49.86</v>
      </c>
      <c r="Y804" s="36">
        <f t="shared" si="167"/>
        <v>120.42083823340619</v>
      </c>
      <c r="Z804" s="36">
        <f t="shared" si="168"/>
        <v>112.50913988328085</v>
      </c>
      <c r="AA804" s="36">
        <f t="shared" si="169"/>
        <v>52.478999999999999</v>
      </c>
      <c r="AB804" s="66">
        <f t="shared" si="170"/>
        <v>45</v>
      </c>
      <c r="AC804" s="28">
        <f t="shared" si="172"/>
        <v>709.32247811668708</v>
      </c>
      <c r="AF804" s="28">
        <f>Q804-'2020 Metered Customers'!Q804</f>
        <v>7</v>
      </c>
      <c r="AG804" s="28">
        <f>R804-'2020 Metered Customers'!R804</f>
        <v>7</v>
      </c>
      <c r="AH804" s="28">
        <f>S804-'2020 Metered Customers'!S804</f>
        <v>7</v>
      </c>
      <c r="AI804" s="28">
        <f>T804-'2020 Metered Customers'!T804</f>
        <v>7.115000000000002</v>
      </c>
      <c r="AJ804" s="28">
        <f>U804-'2020 Metered Customers'!U804</f>
        <v>7.8210999999999942</v>
      </c>
      <c r="AK804" s="28">
        <f>V804-'2020 Metered Customers'!V804</f>
        <v>10.866300000000003</v>
      </c>
      <c r="AL804" s="28">
        <f>W804-'2020 Metered Customers'!W804</f>
        <v>9.3804999999999978</v>
      </c>
      <c r="AM804" s="28">
        <f>X804-'2020 Metered Customers'!X804</f>
        <v>9.4840000000000018</v>
      </c>
      <c r="AN804" s="28">
        <f>Y804-'2020 Metered Customers'!Y804</f>
        <v>50.166438233406183</v>
      </c>
      <c r="AO804" s="28">
        <f>Z804-'2020 Metered Customers'!Z804</f>
        <v>46.374139883280847</v>
      </c>
      <c r="AP804" s="28">
        <f>AA804-'2020 Metered Customers'!AA804</f>
        <v>10.822600000000001</v>
      </c>
      <c r="AQ804" s="28">
        <f>AB804-'2020 Metered Customers'!AB804</f>
        <v>7</v>
      </c>
    </row>
    <row r="805" spans="1:43" ht="15.4" x14ac:dyDescent="0.45">
      <c r="A805" s="4">
        <v>1</v>
      </c>
      <c r="B805" s="85">
        <v>84806150</v>
      </c>
      <c r="C805" s="91">
        <v>0</v>
      </c>
      <c r="D805" s="5" t="s">
        <v>32</v>
      </c>
      <c r="E805" s="5" t="s">
        <v>32</v>
      </c>
      <c r="F805" s="5" t="s">
        <v>32</v>
      </c>
      <c r="G805" s="5" t="s">
        <v>32</v>
      </c>
      <c r="H805" s="5" t="s">
        <v>32</v>
      </c>
      <c r="I805" s="5" t="s">
        <v>32</v>
      </c>
      <c r="J805" s="5" t="s">
        <v>32</v>
      </c>
      <c r="K805" s="5" t="s">
        <v>32</v>
      </c>
      <c r="L805" s="52" t="s">
        <v>32</v>
      </c>
      <c r="M805" s="5" t="s">
        <v>32</v>
      </c>
      <c r="N805" s="5">
        <v>9</v>
      </c>
      <c r="O805" s="7" t="s">
        <v>32</v>
      </c>
      <c r="Q805" s="65">
        <f t="shared" si="160"/>
        <v>45</v>
      </c>
      <c r="R805" s="36">
        <f t="shared" si="161"/>
        <v>45</v>
      </c>
      <c r="S805" s="36">
        <f t="shared" si="162"/>
        <v>45</v>
      </c>
      <c r="T805" s="36">
        <f t="shared" si="163"/>
        <v>45</v>
      </c>
      <c r="U805" s="36">
        <f t="shared" si="171"/>
        <v>45</v>
      </c>
      <c r="V805" s="36">
        <f t="shared" si="164"/>
        <v>45</v>
      </c>
      <c r="W805" s="36">
        <f t="shared" si="165"/>
        <v>45</v>
      </c>
      <c r="X805" s="36">
        <f t="shared" si="166"/>
        <v>45</v>
      </c>
      <c r="Y805" s="36">
        <f t="shared" si="167"/>
        <v>45</v>
      </c>
      <c r="Z805" s="36">
        <f t="shared" si="168"/>
        <v>45</v>
      </c>
      <c r="AA805" s="36">
        <f t="shared" si="169"/>
        <v>45.040500000000002</v>
      </c>
      <c r="AB805" s="66">
        <f t="shared" si="170"/>
        <v>45</v>
      </c>
      <c r="AC805" s="28">
        <f t="shared" si="172"/>
        <v>540.04050000000007</v>
      </c>
      <c r="AF805" s="28">
        <f>Q805-'2020 Metered Customers'!Q805</f>
        <v>7</v>
      </c>
      <c r="AG805" s="28">
        <f>R805-'2020 Metered Customers'!R805</f>
        <v>7</v>
      </c>
      <c r="AH805" s="28">
        <f>S805-'2020 Metered Customers'!S805</f>
        <v>7</v>
      </c>
      <c r="AI805" s="28">
        <f>T805-'2020 Metered Customers'!T805</f>
        <v>7</v>
      </c>
      <c r="AJ805" s="28">
        <f>U805-'2020 Metered Customers'!U805</f>
        <v>7</v>
      </c>
      <c r="AK805" s="28">
        <f>V805-'2020 Metered Customers'!V805</f>
        <v>7</v>
      </c>
      <c r="AL805" s="28">
        <f>W805-'2020 Metered Customers'!W805</f>
        <v>7</v>
      </c>
      <c r="AM805" s="28">
        <f>X805-'2020 Metered Customers'!X805</f>
        <v>7</v>
      </c>
      <c r="AN805" s="28">
        <f>Y805-'2020 Metered Customers'!Y805</f>
        <v>7</v>
      </c>
      <c r="AO805" s="28">
        <f>Z805-'2020 Metered Customers'!Z805</f>
        <v>7</v>
      </c>
      <c r="AP805" s="28">
        <f>AA805-'2020 Metered Customers'!AA805</f>
        <v>7.020700000000005</v>
      </c>
      <c r="AQ805" s="28">
        <f>AB805-'2020 Metered Customers'!AB805</f>
        <v>7</v>
      </c>
    </row>
    <row r="806" spans="1:43" ht="15.4" x14ac:dyDescent="0.45">
      <c r="A806" s="4">
        <v>1</v>
      </c>
      <c r="B806" s="85">
        <v>84806151</v>
      </c>
      <c r="C806" s="91">
        <v>0</v>
      </c>
      <c r="D806" s="5" t="s">
        <v>32</v>
      </c>
      <c r="E806" s="5" t="s">
        <v>32</v>
      </c>
      <c r="F806" s="5" t="s">
        <v>32</v>
      </c>
      <c r="G806" s="5" t="s">
        <v>32</v>
      </c>
      <c r="H806" s="5">
        <v>5490</v>
      </c>
      <c r="I806" s="5">
        <v>2540</v>
      </c>
      <c r="J806" s="5">
        <v>21630</v>
      </c>
      <c r="K806" s="5">
        <v>41310</v>
      </c>
      <c r="L806" s="52">
        <v>56020</v>
      </c>
      <c r="M806" s="5">
        <v>38806</v>
      </c>
      <c r="N806" s="5">
        <v>27090</v>
      </c>
      <c r="O806" s="7" t="s">
        <v>32</v>
      </c>
      <c r="Q806" s="65">
        <f t="shared" si="160"/>
        <v>45</v>
      </c>
      <c r="R806" s="36">
        <f t="shared" si="161"/>
        <v>45</v>
      </c>
      <c r="S806" s="36">
        <f t="shared" si="162"/>
        <v>45</v>
      </c>
      <c r="T806" s="36">
        <f t="shared" si="163"/>
        <v>45</v>
      </c>
      <c r="U806" s="36">
        <f t="shared" si="171"/>
        <v>69.704999999999998</v>
      </c>
      <c r="V806" s="36">
        <f t="shared" si="164"/>
        <v>56.43</v>
      </c>
      <c r="W806" s="36">
        <f t="shared" si="165"/>
        <v>211.16125109773412</v>
      </c>
      <c r="X806" s="36">
        <f t="shared" si="166"/>
        <v>407.96125109773413</v>
      </c>
      <c r="Y806" s="36">
        <f t="shared" si="167"/>
        <v>555.06125109773416</v>
      </c>
      <c r="Z806" s="36">
        <f t="shared" si="168"/>
        <v>382.92125109773411</v>
      </c>
      <c r="AA806" s="36">
        <f t="shared" si="169"/>
        <v>265.76125109773409</v>
      </c>
      <c r="AB806" s="66">
        <f t="shared" si="170"/>
        <v>45</v>
      </c>
      <c r="AC806" s="28">
        <f t="shared" si="172"/>
        <v>2174.0012554886707</v>
      </c>
      <c r="AF806" s="28">
        <f>Q806-'2020 Metered Customers'!Q806</f>
        <v>7</v>
      </c>
      <c r="AG806" s="28">
        <f>R806-'2020 Metered Customers'!R806</f>
        <v>7</v>
      </c>
      <c r="AH806" s="28">
        <f>S806-'2020 Metered Customers'!S806</f>
        <v>7</v>
      </c>
      <c r="AI806" s="28">
        <f>T806-'2020 Metered Customers'!T806</f>
        <v>7</v>
      </c>
      <c r="AJ806" s="28">
        <f>U806-'2020 Metered Customers'!U806</f>
        <v>19.626999999999995</v>
      </c>
      <c r="AK806" s="28">
        <f>V806-'2020 Metered Customers'!V806</f>
        <v>12.841999999999999</v>
      </c>
      <c r="AL806" s="28">
        <f>W806-'2020 Metered Customers'!W806</f>
        <v>96.95225109773412</v>
      </c>
      <c r="AM806" s="28">
        <f>X806-'2020 Metered Customers'!X806</f>
        <v>167.46795109773416</v>
      </c>
      <c r="AN806" s="28">
        <f>Y806-'2020 Metered Customers'!Y806</f>
        <v>205.27265109773418</v>
      </c>
      <c r="AO806" s="28">
        <f>Z806-'2020 Metered Customers'!Z806</f>
        <v>161.03267109773412</v>
      </c>
      <c r="AP806" s="28">
        <f>AA806-'2020 Metered Customers'!AA806</f>
        <v>128.07425109773411</v>
      </c>
      <c r="AQ806" s="28">
        <f>AB806-'2020 Metered Customers'!AB806</f>
        <v>7</v>
      </c>
    </row>
    <row r="807" spans="1:43" ht="15.4" x14ac:dyDescent="0.45">
      <c r="A807" s="4">
        <v>1</v>
      </c>
      <c r="B807" s="85">
        <v>84806152</v>
      </c>
      <c r="C807" s="91">
        <v>0</v>
      </c>
      <c r="D807" s="5" t="s">
        <v>32</v>
      </c>
      <c r="E807" s="5" t="s">
        <v>32</v>
      </c>
      <c r="F807" s="5" t="s">
        <v>32</v>
      </c>
      <c r="G807" s="5" t="s">
        <v>32</v>
      </c>
      <c r="H807" s="5">
        <v>11770</v>
      </c>
      <c r="I807" s="5">
        <v>3430</v>
      </c>
      <c r="J807" s="5">
        <v>9370</v>
      </c>
      <c r="K807" s="5">
        <v>8180</v>
      </c>
      <c r="L807" s="52">
        <v>8310</v>
      </c>
      <c r="M807" s="5">
        <v>43153</v>
      </c>
      <c r="N807" s="5">
        <v>2963</v>
      </c>
      <c r="O807" s="7" t="s">
        <v>32</v>
      </c>
      <c r="Q807" s="65">
        <f t="shared" si="160"/>
        <v>45</v>
      </c>
      <c r="R807" s="36">
        <f t="shared" si="161"/>
        <v>45</v>
      </c>
      <c r="S807" s="36">
        <f t="shared" si="162"/>
        <v>45</v>
      </c>
      <c r="T807" s="36">
        <f t="shared" si="163"/>
        <v>45</v>
      </c>
      <c r="U807" s="36">
        <f t="shared" si="171"/>
        <v>97.965000000000003</v>
      </c>
      <c r="V807" s="36">
        <f t="shared" si="164"/>
        <v>60.435000000000002</v>
      </c>
      <c r="W807" s="36">
        <f t="shared" si="165"/>
        <v>103.58989748439217</v>
      </c>
      <c r="X807" s="36">
        <f t="shared" si="166"/>
        <v>93.76221373006112</v>
      </c>
      <c r="Y807" s="36">
        <f t="shared" si="167"/>
        <v>94.835826241038461</v>
      </c>
      <c r="Z807" s="36">
        <f t="shared" si="168"/>
        <v>426.39125109773408</v>
      </c>
      <c r="AA807" s="36">
        <f t="shared" si="169"/>
        <v>58.333500000000001</v>
      </c>
      <c r="AB807" s="66">
        <f t="shared" si="170"/>
        <v>45</v>
      </c>
      <c r="AC807" s="28">
        <f t="shared" si="172"/>
        <v>1160.3126885532258</v>
      </c>
      <c r="AF807" s="28">
        <f>Q807-'2020 Metered Customers'!Q807</f>
        <v>7</v>
      </c>
      <c r="AG807" s="28">
        <f>R807-'2020 Metered Customers'!R807</f>
        <v>7</v>
      </c>
      <c r="AH807" s="28">
        <f>S807-'2020 Metered Customers'!S807</f>
        <v>7</v>
      </c>
      <c r="AI807" s="28">
        <f>T807-'2020 Metered Customers'!T807</f>
        <v>7</v>
      </c>
      <c r="AJ807" s="28">
        <f>U807-'2020 Metered Customers'!U807</f>
        <v>34.070999999999998</v>
      </c>
      <c r="AK807" s="28">
        <f>V807-'2020 Metered Customers'!V807</f>
        <v>14.889000000000003</v>
      </c>
      <c r="AL807" s="28">
        <f>W807-'2020 Metered Customers'!W807</f>
        <v>42.098897484392168</v>
      </c>
      <c r="AM807" s="28">
        <f>X807-'2020 Metered Customers'!X807</f>
        <v>37.388213730061118</v>
      </c>
      <c r="AN807" s="28">
        <f>Y807-'2020 Metered Customers'!Y807</f>
        <v>37.902826241038461</v>
      </c>
      <c r="AO807" s="28">
        <f>Z807-'2020 Metered Customers'!Z807</f>
        <v>172.20446109773411</v>
      </c>
      <c r="AP807" s="28">
        <f>AA807-'2020 Metered Customers'!AA807</f>
        <v>13.814900000000002</v>
      </c>
      <c r="AQ807" s="28">
        <f>AB807-'2020 Metered Customers'!AB807</f>
        <v>7</v>
      </c>
    </row>
    <row r="808" spans="1:43" ht="15.4" x14ac:dyDescent="0.45">
      <c r="A808" s="4">
        <v>1</v>
      </c>
      <c r="B808" s="85">
        <v>84806153</v>
      </c>
      <c r="C808" s="91">
        <v>0</v>
      </c>
      <c r="D808" s="5" t="s">
        <v>32</v>
      </c>
      <c r="E808" s="5" t="s">
        <v>32</v>
      </c>
      <c r="F808" s="5" t="s">
        <v>32</v>
      </c>
      <c r="G808" s="5" t="s">
        <v>32</v>
      </c>
      <c r="H808" s="5">
        <v>12410</v>
      </c>
      <c r="I808" s="5">
        <v>4380</v>
      </c>
      <c r="J808" s="5">
        <v>5570</v>
      </c>
      <c r="K808" s="5">
        <v>8520</v>
      </c>
      <c r="L808" s="52">
        <v>10660</v>
      </c>
      <c r="M808" s="5">
        <v>13570</v>
      </c>
      <c r="N808" s="5">
        <v>1848</v>
      </c>
      <c r="O808" s="7" t="s">
        <v>32</v>
      </c>
      <c r="Q808" s="65">
        <f t="shared" si="160"/>
        <v>45</v>
      </c>
      <c r="R808" s="36">
        <f t="shared" si="161"/>
        <v>45</v>
      </c>
      <c r="S808" s="36">
        <f t="shared" si="162"/>
        <v>45</v>
      </c>
      <c r="T808" s="36">
        <f t="shared" si="163"/>
        <v>45</v>
      </c>
      <c r="U808" s="36">
        <f t="shared" si="171"/>
        <v>100.845</v>
      </c>
      <c r="V808" s="36">
        <f t="shared" si="164"/>
        <v>64.710000000000008</v>
      </c>
      <c r="W808" s="36">
        <f t="shared" si="165"/>
        <v>72.207377932746809</v>
      </c>
      <c r="X808" s="36">
        <f t="shared" si="166"/>
        <v>96.570123374155699</v>
      </c>
      <c r="Y808" s="36">
        <f t="shared" si="167"/>
        <v>114.24343701639809</v>
      </c>
      <c r="Z808" s="36">
        <f t="shared" si="168"/>
        <v>138.27584014673704</v>
      </c>
      <c r="AA808" s="36">
        <f t="shared" si="169"/>
        <v>53.316000000000003</v>
      </c>
      <c r="AB808" s="66">
        <f t="shared" si="170"/>
        <v>45</v>
      </c>
      <c r="AC808" s="28">
        <f t="shared" si="172"/>
        <v>865.16777847003777</v>
      </c>
      <c r="AF808" s="28">
        <f>Q808-'2020 Metered Customers'!Q808</f>
        <v>7</v>
      </c>
      <c r="AG808" s="28">
        <f>R808-'2020 Metered Customers'!R808</f>
        <v>7</v>
      </c>
      <c r="AH808" s="28">
        <f>S808-'2020 Metered Customers'!S808</f>
        <v>7</v>
      </c>
      <c r="AI808" s="28">
        <f>T808-'2020 Metered Customers'!T808</f>
        <v>7</v>
      </c>
      <c r="AJ808" s="28">
        <f>U808-'2020 Metered Customers'!U808</f>
        <v>35.542999999999992</v>
      </c>
      <c r="AK808" s="28">
        <f>V808-'2020 Metered Customers'!V808</f>
        <v>17.074000000000005</v>
      </c>
      <c r="AL808" s="28">
        <f>W808-'2020 Metered Customers'!W808</f>
        <v>21.953377932746804</v>
      </c>
      <c r="AM808" s="28">
        <f>X808-'2020 Metered Customers'!X808</f>
        <v>38.734123374155701</v>
      </c>
      <c r="AN808" s="28">
        <f>Y808-'2020 Metered Customers'!Y808</f>
        <v>47.205437016398093</v>
      </c>
      <c r="AO808" s="28">
        <f>Z808-'2020 Metered Customers'!Z808</f>
        <v>58.724840146737037</v>
      </c>
      <c r="AP808" s="28">
        <f>AA808-'2020 Metered Customers'!AA808</f>
        <v>11.250399999999999</v>
      </c>
      <c r="AQ808" s="28">
        <f>AB808-'2020 Metered Customers'!AB808</f>
        <v>7</v>
      </c>
    </row>
    <row r="809" spans="1:43" ht="15.4" x14ac:dyDescent="0.45">
      <c r="A809" s="4">
        <v>1</v>
      </c>
      <c r="B809" s="85">
        <v>84806154</v>
      </c>
      <c r="C809" s="91">
        <v>0</v>
      </c>
      <c r="D809" s="5" t="s">
        <v>32</v>
      </c>
      <c r="E809" s="5" t="s">
        <v>32</v>
      </c>
      <c r="F809" s="5" t="s">
        <v>32</v>
      </c>
      <c r="G809" s="5" t="s">
        <v>32</v>
      </c>
      <c r="H809" s="5">
        <v>1790</v>
      </c>
      <c r="I809" s="5">
        <v>800</v>
      </c>
      <c r="J809" s="5">
        <v>12360</v>
      </c>
      <c r="K809" s="5">
        <v>15410</v>
      </c>
      <c r="L809" s="52">
        <v>39630</v>
      </c>
      <c r="M809" s="5">
        <v>20186</v>
      </c>
      <c r="N809" s="5">
        <v>5063</v>
      </c>
      <c r="O809" s="7" t="s">
        <v>32</v>
      </c>
      <c r="Q809" s="65">
        <f t="shared" si="160"/>
        <v>45</v>
      </c>
      <c r="R809" s="36">
        <f t="shared" si="161"/>
        <v>45</v>
      </c>
      <c r="S809" s="36">
        <f t="shared" si="162"/>
        <v>45</v>
      </c>
      <c r="T809" s="36">
        <f t="shared" si="163"/>
        <v>45</v>
      </c>
      <c r="U809" s="36">
        <f t="shared" si="171"/>
        <v>53.055</v>
      </c>
      <c r="V809" s="36">
        <f t="shared" si="164"/>
        <v>48.6</v>
      </c>
      <c r="W809" s="36">
        <f t="shared" si="165"/>
        <v>128.28298523687101</v>
      </c>
      <c r="X809" s="36">
        <f t="shared" si="166"/>
        <v>153.47158645595479</v>
      </c>
      <c r="Y809" s="36">
        <f t="shared" si="167"/>
        <v>391.16125109773407</v>
      </c>
      <c r="Z809" s="36">
        <f t="shared" si="168"/>
        <v>196.72125109773413</v>
      </c>
      <c r="AA809" s="36">
        <f t="shared" si="169"/>
        <v>68.020289139935173</v>
      </c>
      <c r="AB809" s="66">
        <f t="shared" si="170"/>
        <v>45</v>
      </c>
      <c r="AC809" s="28">
        <f t="shared" si="172"/>
        <v>1264.3123630282291</v>
      </c>
      <c r="AF809" s="28">
        <f>Q809-'2020 Metered Customers'!Q809</f>
        <v>7</v>
      </c>
      <c r="AG809" s="28">
        <f>R809-'2020 Metered Customers'!R809</f>
        <v>7</v>
      </c>
      <c r="AH809" s="28">
        <f>S809-'2020 Metered Customers'!S809</f>
        <v>7</v>
      </c>
      <c r="AI809" s="28">
        <f>T809-'2020 Metered Customers'!T809</f>
        <v>7</v>
      </c>
      <c r="AJ809" s="28">
        <f>U809-'2020 Metered Customers'!U809</f>
        <v>11.116999999999997</v>
      </c>
      <c r="AK809" s="28">
        <f>V809-'2020 Metered Customers'!V809</f>
        <v>8.8400000000000034</v>
      </c>
      <c r="AL809" s="28">
        <f>W809-'2020 Metered Customers'!W809</f>
        <v>53.934985236871015</v>
      </c>
      <c r="AM809" s="28">
        <f>X809-'2020 Metered Customers'!X809</f>
        <v>66.008586455954799</v>
      </c>
      <c r="AN809" s="28">
        <f>Y809-'2020 Metered Customers'!Y809</f>
        <v>163.15035109773407</v>
      </c>
      <c r="AO809" s="28">
        <f>Z809-'2020 Metered Customers'!Z809</f>
        <v>88.721451097734132</v>
      </c>
      <c r="AP809" s="28">
        <f>AA809-'2020 Metered Customers'!AA809</f>
        <v>18.881689139935176</v>
      </c>
      <c r="AQ809" s="28">
        <f>AB809-'2020 Metered Customers'!AB809</f>
        <v>7</v>
      </c>
    </row>
    <row r="810" spans="1:43" ht="15.4" x14ac:dyDescent="0.45">
      <c r="A810" s="4">
        <v>1</v>
      </c>
      <c r="B810" s="85">
        <v>84806155</v>
      </c>
      <c r="C810" s="91">
        <v>0</v>
      </c>
      <c r="D810" s="5" t="s">
        <v>32</v>
      </c>
      <c r="E810" s="5" t="s">
        <v>32</v>
      </c>
      <c r="F810" s="5" t="s">
        <v>32</v>
      </c>
      <c r="G810" s="5" t="s">
        <v>32</v>
      </c>
      <c r="H810" s="5">
        <v>3070</v>
      </c>
      <c r="I810" s="5">
        <v>1080</v>
      </c>
      <c r="J810" s="5">
        <v>4640</v>
      </c>
      <c r="K810" s="5">
        <v>17950</v>
      </c>
      <c r="L810" s="52">
        <v>43280</v>
      </c>
      <c r="M810" s="5">
        <v>30383</v>
      </c>
      <c r="N810" s="5">
        <v>7207</v>
      </c>
      <c r="O810" s="7" t="s">
        <v>32</v>
      </c>
      <c r="Q810" s="65">
        <f t="shared" si="160"/>
        <v>45</v>
      </c>
      <c r="R810" s="36">
        <f t="shared" si="161"/>
        <v>45</v>
      </c>
      <c r="S810" s="36">
        <f t="shared" si="162"/>
        <v>45</v>
      </c>
      <c r="T810" s="36">
        <f t="shared" si="163"/>
        <v>45</v>
      </c>
      <c r="U810" s="36">
        <f t="shared" si="171"/>
        <v>58.814999999999998</v>
      </c>
      <c r="V810" s="36">
        <f t="shared" si="164"/>
        <v>49.86</v>
      </c>
      <c r="W810" s="36">
        <f t="shared" si="165"/>
        <v>65.88</v>
      </c>
      <c r="X810" s="36">
        <f t="shared" si="166"/>
        <v>174.44832320889668</v>
      </c>
      <c r="Y810" s="36">
        <f t="shared" si="167"/>
        <v>427.66125109773412</v>
      </c>
      <c r="Z810" s="36">
        <f t="shared" si="168"/>
        <v>298.6912510977341</v>
      </c>
      <c r="AA810" s="36">
        <f t="shared" si="169"/>
        <v>85.726637013284545</v>
      </c>
      <c r="AB810" s="66">
        <f t="shared" si="170"/>
        <v>45</v>
      </c>
      <c r="AC810" s="28">
        <f t="shared" si="172"/>
        <v>1386.0824624176494</v>
      </c>
      <c r="AF810" s="28">
        <f>Q810-'2020 Metered Customers'!Q810</f>
        <v>7</v>
      </c>
      <c r="AG810" s="28">
        <f>R810-'2020 Metered Customers'!R810</f>
        <v>7</v>
      </c>
      <c r="AH810" s="28">
        <f>S810-'2020 Metered Customers'!S810</f>
        <v>7</v>
      </c>
      <c r="AI810" s="28">
        <f>T810-'2020 Metered Customers'!T810</f>
        <v>7</v>
      </c>
      <c r="AJ810" s="28">
        <f>U810-'2020 Metered Customers'!U810</f>
        <v>14.061</v>
      </c>
      <c r="AK810" s="28">
        <f>V810-'2020 Metered Customers'!V810</f>
        <v>9.4840000000000018</v>
      </c>
      <c r="AL810" s="28">
        <f>W810-'2020 Metered Customers'!W810</f>
        <v>17.671999999999997</v>
      </c>
      <c r="AM810" s="28">
        <f>X810-'2020 Metered Customers'!X810</f>
        <v>76.063323208896691</v>
      </c>
      <c r="AN810" s="28">
        <f>Y810-'2020 Metered Customers'!Y810</f>
        <v>172.53085109773414</v>
      </c>
      <c r="AO810" s="28">
        <f>Z810-'2020 Metered Customers'!Z810</f>
        <v>139.3855610977341</v>
      </c>
      <c r="AP810" s="28">
        <f>AA810-'2020 Metered Customers'!AA810</f>
        <v>31.871237013284542</v>
      </c>
      <c r="AQ810" s="28">
        <f>AB810-'2020 Metered Customers'!AB810</f>
        <v>7</v>
      </c>
    </row>
    <row r="811" spans="1:43" ht="15.4" x14ac:dyDescent="0.45">
      <c r="A811" s="4">
        <v>1</v>
      </c>
      <c r="B811" s="85">
        <v>84806156</v>
      </c>
      <c r="C811" s="91">
        <v>0</v>
      </c>
      <c r="D811" s="5" t="s">
        <v>32</v>
      </c>
      <c r="E811" s="5" t="s">
        <v>32</v>
      </c>
      <c r="F811" s="5" t="s">
        <v>32</v>
      </c>
      <c r="G811" s="5" t="s">
        <v>32</v>
      </c>
      <c r="H811" s="5">
        <v>930</v>
      </c>
      <c r="I811" s="5">
        <v>910</v>
      </c>
      <c r="J811" s="5">
        <v>460</v>
      </c>
      <c r="K811" s="5">
        <v>1050</v>
      </c>
      <c r="L811" s="52">
        <v>1947</v>
      </c>
      <c r="M811" s="5">
        <v>5193</v>
      </c>
      <c r="N811" s="5">
        <v>9732</v>
      </c>
      <c r="O811" s="7" t="s">
        <v>32</v>
      </c>
      <c r="Q811" s="65">
        <f t="shared" si="160"/>
        <v>45</v>
      </c>
      <c r="R811" s="36">
        <f t="shared" si="161"/>
        <v>45</v>
      </c>
      <c r="S811" s="36">
        <f t="shared" si="162"/>
        <v>45</v>
      </c>
      <c r="T811" s="36">
        <f t="shared" si="163"/>
        <v>45</v>
      </c>
      <c r="U811" s="36">
        <f t="shared" si="171"/>
        <v>49.185000000000002</v>
      </c>
      <c r="V811" s="36">
        <f t="shared" si="164"/>
        <v>49.094999999999999</v>
      </c>
      <c r="W811" s="36">
        <f t="shared" si="165"/>
        <v>47.07</v>
      </c>
      <c r="X811" s="36">
        <f t="shared" si="166"/>
        <v>49.725000000000001</v>
      </c>
      <c r="Y811" s="36">
        <f t="shared" si="167"/>
        <v>53.761499999999998</v>
      </c>
      <c r="Z811" s="36">
        <f t="shared" si="168"/>
        <v>69.093901650912514</v>
      </c>
      <c r="AA811" s="36">
        <f t="shared" si="169"/>
        <v>106.57949539957522</v>
      </c>
      <c r="AB811" s="66">
        <f t="shared" si="170"/>
        <v>45</v>
      </c>
      <c r="AC811" s="28">
        <f t="shared" si="172"/>
        <v>649.50989705048778</v>
      </c>
      <c r="AF811" s="28">
        <f>Q811-'2020 Metered Customers'!Q811</f>
        <v>7</v>
      </c>
      <c r="AG811" s="28">
        <f>R811-'2020 Metered Customers'!R811</f>
        <v>7</v>
      </c>
      <c r="AH811" s="28">
        <f>S811-'2020 Metered Customers'!S811</f>
        <v>7</v>
      </c>
      <c r="AI811" s="28">
        <f>T811-'2020 Metered Customers'!T811</f>
        <v>7</v>
      </c>
      <c r="AJ811" s="28">
        <f>U811-'2020 Metered Customers'!U811</f>
        <v>9.1390000000000029</v>
      </c>
      <c r="AK811" s="28">
        <f>V811-'2020 Metered Customers'!V811</f>
        <v>9.0929999999999964</v>
      </c>
      <c r="AL811" s="28">
        <f>W811-'2020 Metered Customers'!W811</f>
        <v>8.0579999999999998</v>
      </c>
      <c r="AM811" s="28">
        <f>X811-'2020 Metered Customers'!X811</f>
        <v>9.4149999999999991</v>
      </c>
      <c r="AN811" s="28">
        <f>Y811-'2020 Metered Customers'!Y811</f>
        <v>11.478099999999998</v>
      </c>
      <c r="AO811" s="28">
        <f>Z811-'2020 Metered Customers'!Z811</f>
        <v>19.669301650912516</v>
      </c>
      <c r="AP811" s="28">
        <f>AA811-'2020 Metered Customers'!AA811</f>
        <v>43.53189539957522</v>
      </c>
      <c r="AQ811" s="28">
        <f>AB811-'2020 Metered Customers'!AB811</f>
        <v>7</v>
      </c>
    </row>
    <row r="812" spans="1:43" ht="15.4" x14ac:dyDescent="0.45">
      <c r="A812" s="4">
        <v>1</v>
      </c>
      <c r="B812" s="85">
        <v>84806157</v>
      </c>
      <c r="C812" s="91">
        <v>0</v>
      </c>
      <c r="D812" s="5" t="s">
        <v>32</v>
      </c>
      <c r="E812" s="5" t="s">
        <v>32</v>
      </c>
      <c r="F812" s="5" t="s">
        <v>32</v>
      </c>
      <c r="G812" s="5" t="s">
        <v>32</v>
      </c>
      <c r="H812" s="5">
        <v>1070</v>
      </c>
      <c r="I812" s="5">
        <v>5610</v>
      </c>
      <c r="J812" s="5">
        <v>10430</v>
      </c>
      <c r="K812" s="5">
        <v>3020</v>
      </c>
      <c r="L812" s="52">
        <v>5920</v>
      </c>
      <c r="M812" s="5">
        <v>1930</v>
      </c>
      <c r="N812" s="5">
        <v>4482</v>
      </c>
      <c r="O812" s="7" t="s">
        <v>32</v>
      </c>
      <c r="Q812" s="65">
        <f t="shared" si="160"/>
        <v>45</v>
      </c>
      <c r="R812" s="36">
        <f t="shared" si="161"/>
        <v>45</v>
      </c>
      <c r="S812" s="36">
        <f t="shared" si="162"/>
        <v>45</v>
      </c>
      <c r="T812" s="36">
        <f t="shared" si="163"/>
        <v>45</v>
      </c>
      <c r="U812" s="36">
        <f t="shared" si="171"/>
        <v>49.814999999999998</v>
      </c>
      <c r="V812" s="36">
        <f t="shared" si="164"/>
        <v>72.53772024381675</v>
      </c>
      <c r="W812" s="36">
        <f t="shared" si="165"/>
        <v>112.34396872774587</v>
      </c>
      <c r="X812" s="36">
        <f t="shared" si="166"/>
        <v>58.59</v>
      </c>
      <c r="Y812" s="36">
        <f t="shared" si="167"/>
        <v>75.097873154608877</v>
      </c>
      <c r="Z812" s="36">
        <f t="shared" si="168"/>
        <v>53.685000000000002</v>
      </c>
      <c r="AA812" s="36">
        <f t="shared" si="169"/>
        <v>65.168999999999997</v>
      </c>
      <c r="AB812" s="66">
        <f t="shared" si="170"/>
        <v>45</v>
      </c>
      <c r="AC812" s="28">
        <f t="shared" si="172"/>
        <v>712.23856212617159</v>
      </c>
      <c r="AF812" s="28">
        <f>Q812-'2020 Metered Customers'!Q812</f>
        <v>7</v>
      </c>
      <c r="AG812" s="28">
        <f>R812-'2020 Metered Customers'!R812</f>
        <v>7</v>
      </c>
      <c r="AH812" s="28">
        <f>S812-'2020 Metered Customers'!S812</f>
        <v>7</v>
      </c>
      <c r="AI812" s="28">
        <f>T812-'2020 Metered Customers'!T812</f>
        <v>7</v>
      </c>
      <c r="AJ812" s="28">
        <f>U812-'2020 Metered Customers'!U812</f>
        <v>9.4609999999999985</v>
      </c>
      <c r="AK812" s="28">
        <f>V812-'2020 Metered Customers'!V812</f>
        <v>22.195720243816751</v>
      </c>
      <c r="AL812" s="28">
        <f>W812-'2020 Metered Customers'!W812</f>
        <v>46.294968727745868</v>
      </c>
      <c r="AM812" s="28">
        <f>X812-'2020 Metered Customers'!X812</f>
        <v>13.946000000000005</v>
      </c>
      <c r="AN812" s="28">
        <f>Y812-'2020 Metered Customers'!Y812</f>
        <v>24.073873154608876</v>
      </c>
      <c r="AO812" s="28">
        <f>Z812-'2020 Metered Customers'!Z812</f>
        <v>11.439</v>
      </c>
      <c r="AP812" s="28">
        <f>AA812-'2020 Metered Customers'!AA812</f>
        <v>17.308599999999998</v>
      </c>
      <c r="AQ812" s="28">
        <f>AB812-'2020 Metered Customers'!AB812</f>
        <v>7</v>
      </c>
    </row>
    <row r="813" spans="1:43" ht="15.4" x14ac:dyDescent="0.45">
      <c r="A813" s="4">
        <v>1</v>
      </c>
      <c r="B813" s="85">
        <v>84806158</v>
      </c>
      <c r="C813" s="91">
        <v>0</v>
      </c>
      <c r="D813" s="5" t="s">
        <v>32</v>
      </c>
      <c r="E813" s="5" t="s">
        <v>32</v>
      </c>
      <c r="F813" s="5" t="s">
        <v>32</v>
      </c>
      <c r="G813" s="5" t="s">
        <v>32</v>
      </c>
      <c r="H813" s="5">
        <v>20</v>
      </c>
      <c r="I813" s="5">
        <v>90</v>
      </c>
      <c r="J813" s="5">
        <v>80</v>
      </c>
      <c r="K813" s="5">
        <v>80</v>
      </c>
      <c r="L813" s="52">
        <v>100</v>
      </c>
      <c r="M813" s="5">
        <v>11609</v>
      </c>
      <c r="N813" s="5">
        <v>3361</v>
      </c>
      <c r="O813" s="7" t="s">
        <v>32</v>
      </c>
      <c r="Q813" s="65">
        <f t="shared" si="160"/>
        <v>45</v>
      </c>
      <c r="R813" s="36">
        <f t="shared" si="161"/>
        <v>45</v>
      </c>
      <c r="S813" s="36">
        <f t="shared" si="162"/>
        <v>45</v>
      </c>
      <c r="T813" s="36">
        <f t="shared" si="163"/>
        <v>45</v>
      </c>
      <c r="U813" s="36">
        <f t="shared" si="171"/>
        <v>45.09</v>
      </c>
      <c r="V813" s="36">
        <f t="shared" si="164"/>
        <v>45.405000000000001</v>
      </c>
      <c r="W813" s="36">
        <f t="shared" si="165"/>
        <v>45.36</v>
      </c>
      <c r="X813" s="36">
        <f t="shared" si="166"/>
        <v>45.36</v>
      </c>
      <c r="Y813" s="36">
        <f t="shared" si="167"/>
        <v>45.45</v>
      </c>
      <c r="Z813" s="36">
        <f t="shared" si="168"/>
        <v>122.08080834653268</v>
      </c>
      <c r="AA813" s="36">
        <f t="shared" si="169"/>
        <v>60.124499999999998</v>
      </c>
      <c r="AB813" s="66">
        <f t="shared" si="170"/>
        <v>45</v>
      </c>
      <c r="AC813" s="28">
        <f t="shared" si="172"/>
        <v>633.87030834653274</v>
      </c>
      <c r="AF813" s="28">
        <f>Q813-'2020 Metered Customers'!Q813</f>
        <v>7</v>
      </c>
      <c r="AG813" s="28">
        <f>R813-'2020 Metered Customers'!R813</f>
        <v>7</v>
      </c>
      <c r="AH813" s="28">
        <f>S813-'2020 Metered Customers'!S813</f>
        <v>7</v>
      </c>
      <c r="AI813" s="28">
        <f>T813-'2020 Metered Customers'!T813</f>
        <v>7</v>
      </c>
      <c r="AJ813" s="28">
        <f>U813-'2020 Metered Customers'!U813</f>
        <v>7.0460000000000065</v>
      </c>
      <c r="AK813" s="28">
        <f>V813-'2020 Metered Customers'!V813</f>
        <v>7.2070000000000007</v>
      </c>
      <c r="AL813" s="28">
        <f>W813-'2020 Metered Customers'!W813</f>
        <v>7.1839999999999975</v>
      </c>
      <c r="AM813" s="28">
        <f>X813-'2020 Metered Customers'!X813</f>
        <v>7.1839999999999975</v>
      </c>
      <c r="AN813" s="28">
        <f>Y813-'2020 Metered Customers'!Y813</f>
        <v>7.230000000000004</v>
      </c>
      <c r="AO813" s="28">
        <f>Z813-'2020 Metered Customers'!Z813</f>
        <v>50.962108346532673</v>
      </c>
      <c r="AP813" s="28">
        <f>AA813-'2020 Metered Customers'!AA813</f>
        <v>14.7303</v>
      </c>
      <c r="AQ813" s="28">
        <f>AB813-'2020 Metered Customers'!AB813</f>
        <v>7</v>
      </c>
    </row>
    <row r="814" spans="1:43" ht="15.4" x14ac:dyDescent="0.45">
      <c r="A814" s="4">
        <v>1</v>
      </c>
      <c r="B814" s="85">
        <v>84806160</v>
      </c>
      <c r="C814" s="91">
        <v>0</v>
      </c>
      <c r="D814" s="5" t="s">
        <v>32</v>
      </c>
      <c r="E814" s="5" t="s">
        <v>32</v>
      </c>
      <c r="F814" s="5" t="s">
        <v>32</v>
      </c>
      <c r="G814" s="5" t="s">
        <v>32</v>
      </c>
      <c r="H814" s="5">
        <v>30</v>
      </c>
      <c r="I814" s="5">
        <v>50</v>
      </c>
      <c r="J814" s="5">
        <v>50</v>
      </c>
      <c r="K814" s="5">
        <v>30</v>
      </c>
      <c r="L814" s="52">
        <v>130</v>
      </c>
      <c r="M814" s="5">
        <v>62918</v>
      </c>
      <c r="N814" s="5">
        <v>15265</v>
      </c>
      <c r="O814" s="7" t="s">
        <v>32</v>
      </c>
      <c r="Q814" s="65">
        <f t="shared" si="160"/>
        <v>45</v>
      </c>
      <c r="R814" s="36">
        <f t="shared" si="161"/>
        <v>45</v>
      </c>
      <c r="S814" s="36">
        <f t="shared" si="162"/>
        <v>45</v>
      </c>
      <c r="T814" s="36">
        <f t="shared" si="163"/>
        <v>45</v>
      </c>
      <c r="U814" s="36">
        <f t="shared" si="171"/>
        <v>45.134999999999998</v>
      </c>
      <c r="V814" s="36">
        <f t="shared" si="164"/>
        <v>45.225000000000001</v>
      </c>
      <c r="W814" s="36">
        <f t="shared" si="165"/>
        <v>45.225000000000001</v>
      </c>
      <c r="X814" s="36">
        <f t="shared" si="166"/>
        <v>45.134999999999998</v>
      </c>
      <c r="Y814" s="36">
        <f t="shared" si="167"/>
        <v>45.585000000000001</v>
      </c>
      <c r="Z814" s="36">
        <f t="shared" si="168"/>
        <v>624.04125109773418</v>
      </c>
      <c r="AA814" s="36">
        <f t="shared" si="169"/>
        <v>152.27409557832624</v>
      </c>
      <c r="AB814" s="66">
        <f t="shared" si="170"/>
        <v>45</v>
      </c>
      <c r="AC814" s="28">
        <f t="shared" si="172"/>
        <v>1227.6203466760605</v>
      </c>
      <c r="AF814" s="28">
        <f>Q814-'2020 Metered Customers'!Q814</f>
        <v>7</v>
      </c>
      <c r="AG814" s="28">
        <f>R814-'2020 Metered Customers'!R814</f>
        <v>7</v>
      </c>
      <c r="AH814" s="28">
        <f>S814-'2020 Metered Customers'!S814</f>
        <v>7</v>
      </c>
      <c r="AI814" s="28">
        <f>T814-'2020 Metered Customers'!T814</f>
        <v>7</v>
      </c>
      <c r="AJ814" s="28">
        <f>U814-'2020 Metered Customers'!U814</f>
        <v>7.0689999999999955</v>
      </c>
      <c r="AK814" s="28">
        <f>V814-'2020 Metered Customers'!V814</f>
        <v>7.115000000000002</v>
      </c>
      <c r="AL814" s="28">
        <f>W814-'2020 Metered Customers'!W814</f>
        <v>7.115000000000002</v>
      </c>
      <c r="AM814" s="28">
        <f>X814-'2020 Metered Customers'!X814</f>
        <v>7.0689999999999955</v>
      </c>
      <c r="AN814" s="28">
        <f>Y814-'2020 Metered Customers'!Y814</f>
        <v>7.2989999999999995</v>
      </c>
      <c r="AO814" s="28">
        <f>Z814-'2020 Metered Customers'!Z814</f>
        <v>223.00051109773415</v>
      </c>
      <c r="AP814" s="28">
        <f>AA814-'2020 Metered Customers'!AA814</f>
        <v>65.434595578326238</v>
      </c>
      <c r="AQ814" s="28">
        <f>AB814-'2020 Metered Customers'!AB814</f>
        <v>7</v>
      </c>
    </row>
    <row r="815" spans="1:43" ht="15.4" x14ac:dyDescent="0.45">
      <c r="A815" s="4">
        <v>1</v>
      </c>
      <c r="B815" s="85">
        <v>84806161</v>
      </c>
      <c r="C815" s="91">
        <v>0</v>
      </c>
      <c r="D815" s="5" t="s">
        <v>32</v>
      </c>
      <c r="E815" s="5" t="s">
        <v>32</v>
      </c>
      <c r="F815" s="5" t="s">
        <v>32</v>
      </c>
      <c r="G815" s="5" t="s">
        <v>32</v>
      </c>
      <c r="H815" s="5">
        <v>8050</v>
      </c>
      <c r="I815" s="5">
        <v>13070</v>
      </c>
      <c r="J815" s="5">
        <v>27320</v>
      </c>
      <c r="K815" s="5">
        <v>31450</v>
      </c>
      <c r="L815" s="52">
        <v>23294</v>
      </c>
      <c r="M815" s="5">
        <v>13972</v>
      </c>
      <c r="N815" s="5">
        <v>4764</v>
      </c>
      <c r="O815" s="7" t="s">
        <v>32</v>
      </c>
      <c r="Q815" s="65">
        <f t="shared" si="160"/>
        <v>45</v>
      </c>
      <c r="R815" s="36">
        <f t="shared" si="161"/>
        <v>45</v>
      </c>
      <c r="S815" s="36">
        <f t="shared" si="162"/>
        <v>45</v>
      </c>
      <c r="T815" s="36">
        <f t="shared" si="163"/>
        <v>45</v>
      </c>
      <c r="U815" s="36">
        <f t="shared" si="171"/>
        <v>81.224999999999994</v>
      </c>
      <c r="V815" s="36">
        <f t="shared" si="164"/>
        <v>134.14656125836265</v>
      </c>
      <c r="W815" s="36">
        <f t="shared" si="165"/>
        <v>268.0612510977341</v>
      </c>
      <c r="X815" s="36">
        <f t="shared" si="166"/>
        <v>309.36125109773411</v>
      </c>
      <c r="Y815" s="36">
        <f t="shared" si="167"/>
        <v>227.80125109773411</v>
      </c>
      <c r="Z815" s="36">
        <f t="shared" si="168"/>
        <v>141.59578037299002</v>
      </c>
      <c r="AA815" s="36">
        <f t="shared" si="169"/>
        <v>66.438000000000002</v>
      </c>
      <c r="AB815" s="66">
        <f t="shared" si="170"/>
        <v>45</v>
      </c>
      <c r="AC815" s="28">
        <f t="shared" si="172"/>
        <v>1453.6290949245551</v>
      </c>
      <c r="AF815" s="28">
        <f>Q815-'2020 Metered Customers'!Q815</f>
        <v>7</v>
      </c>
      <c r="AG815" s="28">
        <f>R815-'2020 Metered Customers'!R815</f>
        <v>7</v>
      </c>
      <c r="AH815" s="28">
        <f>S815-'2020 Metered Customers'!S815</f>
        <v>7</v>
      </c>
      <c r="AI815" s="28">
        <f>T815-'2020 Metered Customers'!T815</f>
        <v>7</v>
      </c>
      <c r="AJ815" s="28">
        <f>U815-'2020 Metered Customers'!U815</f>
        <v>25.514999999999986</v>
      </c>
      <c r="AK815" s="28">
        <f>V815-'2020 Metered Customers'!V815</f>
        <v>56.745561258362642</v>
      </c>
      <c r="AL815" s="28">
        <f>W815-'2020 Metered Customers'!W815</f>
        <v>129.38525109773411</v>
      </c>
      <c r="AM815" s="28">
        <f>X815-'2020 Metered Customers'!X815</f>
        <v>142.12775109773412</v>
      </c>
      <c r="AN815" s="28">
        <f>Y815-'2020 Metered Customers'!Y815</f>
        <v>106.4370510977341</v>
      </c>
      <c r="AO815" s="28">
        <f>Z815-'2020 Metered Customers'!Z815</f>
        <v>60.316180372990019</v>
      </c>
      <c r="AP815" s="28">
        <f>AA815-'2020 Metered Customers'!AA815</f>
        <v>17.9572</v>
      </c>
      <c r="AQ815" s="28">
        <f>AB815-'2020 Metered Customers'!AB815</f>
        <v>7</v>
      </c>
    </row>
    <row r="816" spans="1:43" ht="15.4" x14ac:dyDescent="0.45">
      <c r="A816" s="4">
        <v>1</v>
      </c>
      <c r="B816" s="85">
        <v>84806162</v>
      </c>
      <c r="C816" s="91">
        <v>0</v>
      </c>
      <c r="D816" s="5" t="s">
        <v>32</v>
      </c>
      <c r="E816" s="5" t="s">
        <v>32</v>
      </c>
      <c r="F816" s="5" t="s">
        <v>32</v>
      </c>
      <c r="G816" s="5" t="s">
        <v>32</v>
      </c>
      <c r="H816" s="5">
        <v>5180</v>
      </c>
      <c r="I816" s="5">
        <v>7370</v>
      </c>
      <c r="J816" s="5">
        <v>37430</v>
      </c>
      <c r="K816" s="5">
        <v>31370</v>
      </c>
      <c r="L816" s="52">
        <v>33940</v>
      </c>
      <c r="M816" s="5">
        <v>32260</v>
      </c>
      <c r="N816" s="5">
        <v>3537</v>
      </c>
      <c r="O816" s="7" t="s">
        <v>32</v>
      </c>
      <c r="Q816" s="65">
        <f t="shared" si="160"/>
        <v>45</v>
      </c>
      <c r="R816" s="36">
        <f t="shared" si="161"/>
        <v>45</v>
      </c>
      <c r="S816" s="36">
        <f t="shared" si="162"/>
        <v>45</v>
      </c>
      <c r="T816" s="36">
        <f t="shared" si="163"/>
        <v>45</v>
      </c>
      <c r="U816" s="36">
        <f t="shared" si="171"/>
        <v>68.31</v>
      </c>
      <c r="V816" s="36">
        <f t="shared" si="164"/>
        <v>87.072781930894607</v>
      </c>
      <c r="W816" s="36">
        <f t="shared" si="165"/>
        <v>369.16125109773412</v>
      </c>
      <c r="X816" s="36">
        <f t="shared" si="166"/>
        <v>308.5612510977341</v>
      </c>
      <c r="Y816" s="36">
        <f t="shared" si="167"/>
        <v>334.26125109773409</v>
      </c>
      <c r="Z816" s="36">
        <f t="shared" si="168"/>
        <v>317.46125109773413</v>
      </c>
      <c r="AA816" s="36">
        <f t="shared" si="169"/>
        <v>60.916499999999999</v>
      </c>
      <c r="AB816" s="66">
        <f t="shared" si="170"/>
        <v>45</v>
      </c>
      <c r="AC816" s="28">
        <f t="shared" si="172"/>
        <v>1770.7442863218309</v>
      </c>
      <c r="AF816" s="28">
        <f>Q816-'2020 Metered Customers'!Q816</f>
        <v>7</v>
      </c>
      <c r="AG816" s="28">
        <f>R816-'2020 Metered Customers'!R816</f>
        <v>7</v>
      </c>
      <c r="AH816" s="28">
        <f>S816-'2020 Metered Customers'!S816</f>
        <v>7</v>
      </c>
      <c r="AI816" s="28">
        <f>T816-'2020 Metered Customers'!T816</f>
        <v>7</v>
      </c>
      <c r="AJ816" s="28">
        <f>U816-'2020 Metered Customers'!U816</f>
        <v>18.914000000000001</v>
      </c>
      <c r="AK816" s="28">
        <f>V816-'2020 Metered Customers'!V816</f>
        <v>32.858781930894608</v>
      </c>
      <c r="AL816" s="28">
        <f>W816-'2020 Metered Customers'!W816</f>
        <v>157.49635109773413</v>
      </c>
      <c r="AM816" s="28">
        <f>X816-'2020 Metered Customers'!X816</f>
        <v>141.92215109773412</v>
      </c>
      <c r="AN816" s="28">
        <f>Y816-'2020 Metered Customers'!Y816</f>
        <v>148.5270510977341</v>
      </c>
      <c r="AO816" s="28">
        <f>Z816-'2020 Metered Customers'!Z816</f>
        <v>144.20945109773413</v>
      </c>
      <c r="AP816" s="28">
        <f>AA816-'2020 Metered Customers'!AA816</f>
        <v>15.135100000000001</v>
      </c>
      <c r="AQ816" s="28">
        <f>AB816-'2020 Metered Customers'!AB816</f>
        <v>7</v>
      </c>
    </row>
    <row r="817" spans="1:43" ht="15.4" x14ac:dyDescent="0.45">
      <c r="A817" s="4">
        <v>1</v>
      </c>
      <c r="B817" s="85">
        <v>84806163</v>
      </c>
      <c r="C817" s="91">
        <v>0</v>
      </c>
      <c r="D817" s="5" t="s">
        <v>32</v>
      </c>
      <c r="E817" s="5" t="s">
        <v>32</v>
      </c>
      <c r="F817" s="5" t="s">
        <v>32</v>
      </c>
      <c r="G817" s="5" t="s">
        <v>32</v>
      </c>
      <c r="H817" s="5">
        <v>12680</v>
      </c>
      <c r="I817" s="5">
        <v>11480</v>
      </c>
      <c r="J817" s="5">
        <v>32130</v>
      </c>
      <c r="K817" s="5">
        <v>41280</v>
      </c>
      <c r="L817" s="52">
        <v>43550</v>
      </c>
      <c r="M817" s="5">
        <v>24390</v>
      </c>
      <c r="N817" s="5">
        <v>4495</v>
      </c>
      <c r="O817" s="7" t="s">
        <v>32</v>
      </c>
      <c r="Q817" s="65">
        <f t="shared" si="160"/>
        <v>45</v>
      </c>
      <c r="R817" s="36">
        <f t="shared" si="161"/>
        <v>45</v>
      </c>
      <c r="S817" s="36">
        <f t="shared" si="162"/>
        <v>45</v>
      </c>
      <c r="T817" s="36">
        <f t="shared" si="163"/>
        <v>45</v>
      </c>
      <c r="U817" s="36">
        <f t="shared" si="171"/>
        <v>102.06</v>
      </c>
      <c r="V817" s="36">
        <f t="shared" si="164"/>
        <v>121.01545439333209</v>
      </c>
      <c r="W817" s="36">
        <f t="shared" si="165"/>
        <v>316.16125109773412</v>
      </c>
      <c r="X817" s="36">
        <f t="shared" si="166"/>
        <v>407.66125109773412</v>
      </c>
      <c r="Y817" s="36">
        <f t="shared" si="167"/>
        <v>430.36125109773411</v>
      </c>
      <c r="Z817" s="36">
        <f t="shared" si="168"/>
        <v>238.76125109773412</v>
      </c>
      <c r="AA817" s="36">
        <f t="shared" si="169"/>
        <v>65.227499999999992</v>
      </c>
      <c r="AB817" s="66">
        <f t="shared" si="170"/>
        <v>45</v>
      </c>
      <c r="AC817" s="28">
        <f t="shared" si="172"/>
        <v>1906.2479587842686</v>
      </c>
      <c r="AF817" s="28">
        <f>Q817-'2020 Metered Customers'!Q817</f>
        <v>7</v>
      </c>
      <c r="AG817" s="28">
        <f>R817-'2020 Metered Customers'!R817</f>
        <v>7</v>
      </c>
      <c r="AH817" s="28">
        <f>S817-'2020 Metered Customers'!S817</f>
        <v>7</v>
      </c>
      <c r="AI817" s="28">
        <f>T817-'2020 Metered Customers'!T817</f>
        <v>7</v>
      </c>
      <c r="AJ817" s="28">
        <f>U817-'2020 Metered Customers'!U817</f>
        <v>36.164000000000001</v>
      </c>
      <c r="AK817" s="28">
        <f>V817-'2020 Metered Customers'!V817</f>
        <v>50.451454393332099</v>
      </c>
      <c r="AL817" s="28">
        <f>W817-'2020 Metered Customers'!W817</f>
        <v>143.87535109773413</v>
      </c>
      <c r="AM817" s="28">
        <f>X817-'2020 Metered Customers'!X817</f>
        <v>167.39085109773413</v>
      </c>
      <c r="AN817" s="28">
        <f>Y817-'2020 Metered Customers'!Y817</f>
        <v>173.2247510977341</v>
      </c>
      <c r="AO817" s="28">
        <f>Z817-'2020 Metered Customers'!Z817</f>
        <v>112.68425109773412</v>
      </c>
      <c r="AP817" s="28">
        <f>AA817-'2020 Metered Customers'!AA817</f>
        <v>17.338499999999989</v>
      </c>
      <c r="AQ817" s="28">
        <f>AB817-'2020 Metered Customers'!AB817</f>
        <v>7</v>
      </c>
    </row>
    <row r="818" spans="1:43" ht="15.4" x14ac:dyDescent="0.45">
      <c r="A818" s="4">
        <v>1</v>
      </c>
      <c r="B818" s="85">
        <v>84806164</v>
      </c>
      <c r="C818" s="91">
        <v>0</v>
      </c>
      <c r="D818" s="27" t="s">
        <v>32</v>
      </c>
      <c r="E818" s="5" t="s">
        <v>32</v>
      </c>
      <c r="F818" s="27" t="s">
        <v>32</v>
      </c>
      <c r="G818" s="5" t="s">
        <v>32</v>
      </c>
      <c r="H818" s="27">
        <v>4700</v>
      </c>
      <c r="I818" s="5">
        <v>1170</v>
      </c>
      <c r="J818" s="5">
        <v>12590</v>
      </c>
      <c r="K818" s="5">
        <v>26920</v>
      </c>
      <c r="L818" s="52">
        <v>27990</v>
      </c>
      <c r="M818" s="5">
        <v>15200</v>
      </c>
      <c r="N818" s="5">
        <v>5714</v>
      </c>
      <c r="O818" s="7" t="s">
        <v>32</v>
      </c>
      <c r="Q818" s="65">
        <f t="shared" si="160"/>
        <v>45</v>
      </c>
      <c r="R818" s="36">
        <f t="shared" si="161"/>
        <v>45</v>
      </c>
      <c r="S818" s="36">
        <f t="shared" si="162"/>
        <v>45</v>
      </c>
      <c r="T818" s="36">
        <f t="shared" si="163"/>
        <v>45</v>
      </c>
      <c r="U818" s="36">
        <f t="shared" si="171"/>
        <v>66.150000000000006</v>
      </c>
      <c r="V818" s="36">
        <f t="shared" si="164"/>
        <v>50.265000000000001</v>
      </c>
      <c r="W818" s="36">
        <f t="shared" si="165"/>
        <v>130.18245352552321</v>
      </c>
      <c r="X818" s="36">
        <f t="shared" si="166"/>
        <v>264.0612510977341</v>
      </c>
      <c r="Y818" s="36">
        <f t="shared" si="167"/>
        <v>274.76125109773409</v>
      </c>
      <c r="Z818" s="36">
        <f t="shared" si="168"/>
        <v>151.73728932283754</v>
      </c>
      <c r="AA818" s="36">
        <f t="shared" si="169"/>
        <v>73.396610252598634</v>
      </c>
      <c r="AB818" s="66">
        <f t="shared" si="170"/>
        <v>45</v>
      </c>
      <c r="AC818" s="28">
        <f t="shared" si="172"/>
        <v>1235.5538552964276</v>
      </c>
      <c r="AF818" s="28">
        <f>Q818-'2020 Metered Customers'!Q818</f>
        <v>7</v>
      </c>
      <c r="AG818" s="28">
        <f>R818-'2020 Metered Customers'!R818</f>
        <v>7</v>
      </c>
      <c r="AH818" s="28">
        <f>S818-'2020 Metered Customers'!S818</f>
        <v>7</v>
      </c>
      <c r="AI818" s="28">
        <f>T818-'2020 Metered Customers'!T818</f>
        <v>7</v>
      </c>
      <c r="AJ818" s="28">
        <f>U818-'2020 Metered Customers'!U818</f>
        <v>17.810000000000002</v>
      </c>
      <c r="AK818" s="28">
        <f>V818-'2020 Metered Customers'!V818</f>
        <v>9.6910000000000025</v>
      </c>
      <c r="AL818" s="28">
        <f>W818-'2020 Metered Customers'!W818</f>
        <v>54.845453525523212</v>
      </c>
      <c r="AM818" s="28">
        <f>X818-'2020 Metered Customers'!X818</f>
        <v>127.10525109773408</v>
      </c>
      <c r="AN818" s="28">
        <f>Y818-'2020 Metered Customers'!Y818</f>
        <v>133.2042510977341</v>
      </c>
      <c r="AO818" s="28">
        <f>Z818-'2020 Metered Customers'!Z818</f>
        <v>65.177289322837538</v>
      </c>
      <c r="AP818" s="28">
        <f>AA818-'2020 Metered Customers'!AA818</f>
        <v>22.825810252598629</v>
      </c>
      <c r="AQ818" s="28">
        <f>AB818-'2020 Metered Customers'!AB818</f>
        <v>7</v>
      </c>
    </row>
    <row r="819" spans="1:43" ht="15.4" x14ac:dyDescent="0.45">
      <c r="A819" s="4">
        <v>1</v>
      </c>
      <c r="B819" s="85">
        <v>84806165</v>
      </c>
      <c r="C819" s="91">
        <v>0</v>
      </c>
      <c r="D819" s="5" t="s">
        <v>32</v>
      </c>
      <c r="E819" s="5" t="s">
        <v>32</v>
      </c>
      <c r="F819" s="5" t="s">
        <v>32</v>
      </c>
      <c r="G819" s="5" t="s">
        <v>32</v>
      </c>
      <c r="H819" s="5">
        <v>24500</v>
      </c>
      <c r="I819" s="5">
        <v>7550</v>
      </c>
      <c r="J819" s="5">
        <v>9550</v>
      </c>
      <c r="K819" s="5">
        <v>19310</v>
      </c>
      <c r="L819" s="52">
        <v>28900</v>
      </c>
      <c r="M819" s="5">
        <v>23473</v>
      </c>
      <c r="N819" s="5">
        <v>3744</v>
      </c>
      <c r="O819" s="7" t="s">
        <v>32</v>
      </c>
      <c r="Q819" s="65">
        <f t="shared" si="160"/>
        <v>45</v>
      </c>
      <c r="R819" s="36">
        <f t="shared" si="161"/>
        <v>45</v>
      </c>
      <c r="S819" s="36">
        <f t="shared" si="162"/>
        <v>45</v>
      </c>
      <c r="T819" s="36">
        <f t="shared" si="163"/>
        <v>45</v>
      </c>
      <c r="U819" s="36">
        <f t="shared" si="171"/>
        <v>155.25</v>
      </c>
      <c r="V819" s="36">
        <f t="shared" si="164"/>
        <v>88.559322330709392</v>
      </c>
      <c r="W819" s="36">
        <f t="shared" si="165"/>
        <v>105.07643788420694</v>
      </c>
      <c r="X819" s="36">
        <f t="shared" si="166"/>
        <v>187.96125109773411</v>
      </c>
      <c r="Y819" s="36">
        <f t="shared" si="167"/>
        <v>283.86125109773411</v>
      </c>
      <c r="Z819" s="36">
        <f t="shared" si="168"/>
        <v>229.5912510977341</v>
      </c>
      <c r="AA819" s="36">
        <f t="shared" si="169"/>
        <v>61.847999999999999</v>
      </c>
      <c r="AB819" s="66">
        <f t="shared" si="170"/>
        <v>45</v>
      </c>
      <c r="AC819" s="28">
        <f t="shared" si="172"/>
        <v>1337.1475135081187</v>
      </c>
      <c r="AF819" s="28">
        <f>Q819-'2020 Metered Customers'!Q819</f>
        <v>7</v>
      </c>
      <c r="AG819" s="28">
        <f>R819-'2020 Metered Customers'!R819</f>
        <v>7</v>
      </c>
      <c r="AH819" s="28">
        <f>S819-'2020 Metered Customers'!S819</f>
        <v>7</v>
      </c>
      <c r="AI819" s="28">
        <f>T819-'2020 Metered Customers'!T819</f>
        <v>7</v>
      </c>
      <c r="AJ819" s="28">
        <f>U819-'2020 Metered Customers'!U819</f>
        <v>63.349999999999994</v>
      </c>
      <c r="AK819" s="28">
        <f>V819-'2020 Metered Customers'!V819</f>
        <v>33.949322330709393</v>
      </c>
      <c r="AL819" s="28">
        <f>W819-'2020 Metered Customers'!W819</f>
        <v>42.811437884206939</v>
      </c>
      <c r="AM819" s="28">
        <f>X819-'2020 Metered Customers'!X819</f>
        <v>83.728251097734102</v>
      </c>
      <c r="AN819" s="28">
        <f>Y819-'2020 Metered Customers'!Y819</f>
        <v>135.57425109773411</v>
      </c>
      <c r="AO819" s="28">
        <f>Z819-'2020 Metered Customers'!Z819</f>
        <v>107.45735109773409</v>
      </c>
      <c r="AP819" s="28">
        <f>AA819-'2020 Metered Customers'!AA819</f>
        <v>15.611199999999997</v>
      </c>
      <c r="AQ819" s="28">
        <f>AB819-'2020 Metered Customers'!AB819</f>
        <v>7</v>
      </c>
    </row>
    <row r="820" spans="1:43" ht="15.4" x14ac:dyDescent="0.45">
      <c r="A820" s="4">
        <v>1</v>
      </c>
      <c r="B820" s="85">
        <v>84806166</v>
      </c>
      <c r="C820" s="91">
        <v>0</v>
      </c>
      <c r="D820" s="5" t="s">
        <v>32</v>
      </c>
      <c r="E820" s="5" t="s">
        <v>32</v>
      </c>
      <c r="F820" s="5" t="s">
        <v>32</v>
      </c>
      <c r="G820" s="5" t="s">
        <v>32</v>
      </c>
      <c r="H820" s="5">
        <v>10540</v>
      </c>
      <c r="I820" s="5">
        <v>25870</v>
      </c>
      <c r="J820" s="5">
        <v>21540</v>
      </c>
      <c r="K820" s="5">
        <v>22390</v>
      </c>
      <c r="L820" s="52">
        <v>23310</v>
      </c>
      <c r="M820" s="5">
        <v>22730</v>
      </c>
      <c r="N820" s="5">
        <v>12085</v>
      </c>
      <c r="O820" s="7" t="s">
        <v>32</v>
      </c>
      <c r="Q820" s="65">
        <f t="shared" si="160"/>
        <v>45</v>
      </c>
      <c r="R820" s="36">
        <f t="shared" si="161"/>
        <v>45</v>
      </c>
      <c r="S820" s="36">
        <f t="shared" si="162"/>
        <v>45</v>
      </c>
      <c r="T820" s="36">
        <f t="shared" si="163"/>
        <v>45</v>
      </c>
      <c r="U820" s="36">
        <f t="shared" si="171"/>
        <v>92.429999999999993</v>
      </c>
      <c r="V820" s="36">
        <f t="shared" si="164"/>
        <v>253.5612510977341</v>
      </c>
      <c r="W820" s="36">
        <f t="shared" si="165"/>
        <v>210.26125109773412</v>
      </c>
      <c r="X820" s="36">
        <f t="shared" si="166"/>
        <v>218.76125109773412</v>
      </c>
      <c r="Y820" s="36">
        <f t="shared" si="167"/>
        <v>227.96125109773411</v>
      </c>
      <c r="Z820" s="36">
        <f t="shared" si="168"/>
        <v>222.16125109773412</v>
      </c>
      <c r="AA820" s="36">
        <f t="shared" si="169"/>
        <v>126.01188184826509</v>
      </c>
      <c r="AB820" s="66">
        <f t="shared" si="170"/>
        <v>45</v>
      </c>
      <c r="AC820" s="28">
        <f t="shared" si="172"/>
        <v>1576.1481373369356</v>
      </c>
      <c r="AF820" s="28">
        <f>Q820-'2020 Metered Customers'!Q820</f>
        <v>7</v>
      </c>
      <c r="AG820" s="28">
        <f>R820-'2020 Metered Customers'!R820</f>
        <v>7</v>
      </c>
      <c r="AH820" s="28">
        <f>S820-'2020 Metered Customers'!S820</f>
        <v>7</v>
      </c>
      <c r="AI820" s="28">
        <f>T820-'2020 Metered Customers'!T820</f>
        <v>7</v>
      </c>
      <c r="AJ820" s="28">
        <f>U820-'2020 Metered Customers'!U820</f>
        <v>31.24199999999999</v>
      </c>
      <c r="AK820" s="28">
        <f>V820-'2020 Metered Customers'!V820</f>
        <v>121.1202510977341</v>
      </c>
      <c r="AL820" s="28">
        <f>W820-'2020 Metered Customers'!W820</f>
        <v>96.439251097734115</v>
      </c>
      <c r="AM820" s="28">
        <f>X820-'2020 Metered Customers'!X820</f>
        <v>101.28425109773411</v>
      </c>
      <c r="AN820" s="28">
        <f>Y820-'2020 Metered Customers'!Y820</f>
        <v>106.52825109773411</v>
      </c>
      <c r="AO820" s="28">
        <f>Z820-'2020 Metered Customers'!Z820</f>
        <v>103.22225109773413</v>
      </c>
      <c r="AP820" s="28">
        <f>AA820-'2020 Metered Customers'!AA820</f>
        <v>52.846381848265082</v>
      </c>
      <c r="AQ820" s="28">
        <f>AB820-'2020 Metered Customers'!AB820</f>
        <v>7</v>
      </c>
    </row>
    <row r="821" spans="1:43" ht="15.4" x14ac:dyDescent="0.45">
      <c r="A821" s="4">
        <v>1</v>
      </c>
      <c r="B821" s="85">
        <v>84806167</v>
      </c>
      <c r="C821" s="91">
        <v>0</v>
      </c>
      <c r="D821" s="5" t="s">
        <v>32</v>
      </c>
      <c r="E821" s="5" t="s">
        <v>32</v>
      </c>
      <c r="F821" s="5" t="s">
        <v>32</v>
      </c>
      <c r="G821" s="5" t="s">
        <v>32</v>
      </c>
      <c r="H821" s="5">
        <v>1680</v>
      </c>
      <c r="I821" s="5">
        <v>9390</v>
      </c>
      <c r="J821" s="5">
        <v>11580</v>
      </c>
      <c r="K821" s="5">
        <v>5730</v>
      </c>
      <c r="L821" s="52">
        <v>20750</v>
      </c>
      <c r="M821" s="5">
        <v>6170</v>
      </c>
      <c r="N821" s="5">
        <v>3446</v>
      </c>
      <c r="O821" s="7" t="s">
        <v>32</v>
      </c>
      <c r="Q821" s="65">
        <f t="shared" si="160"/>
        <v>45</v>
      </c>
      <c r="R821" s="36">
        <f t="shared" si="161"/>
        <v>45</v>
      </c>
      <c r="S821" s="36">
        <f t="shared" si="162"/>
        <v>45</v>
      </c>
      <c r="T821" s="36">
        <f t="shared" si="163"/>
        <v>45</v>
      </c>
      <c r="U821" s="36">
        <f t="shared" si="171"/>
        <v>52.56</v>
      </c>
      <c r="V821" s="36">
        <f t="shared" si="164"/>
        <v>103.75506863992715</v>
      </c>
      <c r="W821" s="36">
        <f t="shared" si="165"/>
        <v>121.84131017100697</v>
      </c>
      <c r="X821" s="36">
        <f t="shared" si="166"/>
        <v>73.528747177026602</v>
      </c>
      <c r="Y821" s="36">
        <f t="shared" si="167"/>
        <v>202.36125109773411</v>
      </c>
      <c r="Z821" s="36">
        <f t="shared" si="168"/>
        <v>77.16251259879607</v>
      </c>
      <c r="AA821" s="36">
        <f t="shared" si="169"/>
        <v>60.507000000000005</v>
      </c>
      <c r="AB821" s="66">
        <f t="shared" si="170"/>
        <v>45</v>
      </c>
      <c r="AC821" s="28">
        <f t="shared" si="172"/>
        <v>916.715889684491</v>
      </c>
      <c r="AF821" s="28">
        <f>Q821-'2020 Metered Customers'!Q821</f>
        <v>7</v>
      </c>
      <c r="AG821" s="28">
        <f>R821-'2020 Metered Customers'!R821</f>
        <v>7</v>
      </c>
      <c r="AH821" s="28">
        <f>S821-'2020 Metered Customers'!S821</f>
        <v>7</v>
      </c>
      <c r="AI821" s="28">
        <f>T821-'2020 Metered Customers'!T821</f>
        <v>7</v>
      </c>
      <c r="AJ821" s="28">
        <f>U821-'2020 Metered Customers'!U821</f>
        <v>10.864000000000004</v>
      </c>
      <c r="AK821" s="28">
        <f>V821-'2020 Metered Customers'!V821</f>
        <v>42.178068639927147</v>
      </c>
      <c r="AL821" s="28">
        <f>W821-'2020 Metered Customers'!W821</f>
        <v>50.847310171006967</v>
      </c>
      <c r="AM821" s="28">
        <f>X821-'2020 Metered Customers'!X821</f>
        <v>22.922747177026601</v>
      </c>
      <c r="AN821" s="28">
        <f>Y821-'2020 Metered Customers'!Y821</f>
        <v>91.936251097734115</v>
      </c>
      <c r="AO821" s="28">
        <f>Z821-'2020 Metered Customers'!Z821</f>
        <v>25.588512598796072</v>
      </c>
      <c r="AP821" s="28">
        <f>AA821-'2020 Metered Customers'!AA821</f>
        <v>14.925800000000002</v>
      </c>
      <c r="AQ821" s="28">
        <f>AB821-'2020 Metered Customers'!AB821</f>
        <v>7</v>
      </c>
    </row>
    <row r="822" spans="1:43" ht="15.4" x14ac:dyDescent="0.45">
      <c r="A822" s="4">
        <v>1</v>
      </c>
      <c r="B822" s="85">
        <v>84806168</v>
      </c>
      <c r="C822" s="91">
        <v>0</v>
      </c>
      <c r="D822" s="5" t="s">
        <v>32</v>
      </c>
      <c r="E822" s="5" t="s">
        <v>32</v>
      </c>
      <c r="F822" s="5" t="s">
        <v>32</v>
      </c>
      <c r="G822" s="5" t="s">
        <v>32</v>
      </c>
      <c r="H822" s="5">
        <v>225990</v>
      </c>
      <c r="I822" s="5">
        <v>34370</v>
      </c>
      <c r="J822" s="5">
        <v>25660</v>
      </c>
      <c r="K822" s="5">
        <v>8200</v>
      </c>
      <c r="L822" s="52">
        <v>17820</v>
      </c>
      <c r="M822" s="5">
        <v>3960</v>
      </c>
      <c r="N822" s="5">
        <v>1805</v>
      </c>
      <c r="O822" s="7" t="s">
        <v>32</v>
      </c>
      <c r="Q822" s="65">
        <f t="shared" si="160"/>
        <v>45</v>
      </c>
      <c r="R822" s="36">
        <f t="shared" si="161"/>
        <v>45</v>
      </c>
      <c r="S822" s="36">
        <f t="shared" si="162"/>
        <v>45</v>
      </c>
      <c r="T822" s="36">
        <f t="shared" si="163"/>
        <v>45</v>
      </c>
      <c r="U822" s="36">
        <f t="shared" si="171"/>
        <v>2054.2062554886706</v>
      </c>
      <c r="V822" s="36">
        <f t="shared" si="164"/>
        <v>338.56125109773416</v>
      </c>
      <c r="W822" s="36">
        <f t="shared" si="165"/>
        <v>251.46125109773411</v>
      </c>
      <c r="X822" s="36">
        <f t="shared" si="166"/>
        <v>93.927384885596098</v>
      </c>
      <c r="Y822" s="36">
        <f t="shared" si="167"/>
        <v>173.37471069791934</v>
      </c>
      <c r="Z822" s="36">
        <f t="shared" si="168"/>
        <v>62.82</v>
      </c>
      <c r="AA822" s="36">
        <f t="shared" si="169"/>
        <v>53.122500000000002</v>
      </c>
      <c r="AB822" s="66">
        <f t="shared" si="170"/>
        <v>45</v>
      </c>
      <c r="AC822" s="28">
        <f t="shared" si="172"/>
        <v>3252.4733532676546</v>
      </c>
      <c r="AF822" s="28">
        <f>Q822-'2020 Metered Customers'!Q822</f>
        <v>7</v>
      </c>
      <c r="AG822" s="28">
        <f>R822-'2020 Metered Customers'!R822</f>
        <v>7</v>
      </c>
      <c r="AH822" s="28">
        <f>S822-'2020 Metered Customers'!S822</f>
        <v>7</v>
      </c>
      <c r="AI822" s="28">
        <f>T822-'2020 Metered Customers'!T822</f>
        <v>7</v>
      </c>
      <c r="AJ822" s="28">
        <f>U822-'2020 Metered Customers'!U822</f>
        <v>859.30055548867085</v>
      </c>
      <c r="AK822" s="28">
        <f>V822-'2020 Metered Customers'!V822</f>
        <v>149.63215109773415</v>
      </c>
      <c r="AL822" s="28">
        <f>W822-'2020 Metered Customers'!W822</f>
        <v>119.9232510977341</v>
      </c>
      <c r="AM822" s="28">
        <f>X822-'2020 Metered Customers'!X822</f>
        <v>37.467384885596097</v>
      </c>
      <c r="AN822" s="28">
        <f>Y822-'2020 Metered Customers'!Y822</f>
        <v>75.548710697919347</v>
      </c>
      <c r="AO822" s="28">
        <f>Z822-'2020 Metered Customers'!Z822</f>
        <v>16.107999999999997</v>
      </c>
      <c r="AP822" s="28">
        <f>AA822-'2020 Metered Customers'!AA822</f>
        <v>11.151499999999999</v>
      </c>
      <c r="AQ822" s="28">
        <f>AB822-'2020 Metered Customers'!AB822</f>
        <v>7</v>
      </c>
    </row>
    <row r="823" spans="1:43" ht="15.4" x14ac:dyDescent="0.45">
      <c r="A823" s="4">
        <v>1</v>
      </c>
      <c r="B823" s="85">
        <v>84806169</v>
      </c>
      <c r="C823" s="91">
        <v>0</v>
      </c>
      <c r="D823" s="5" t="s">
        <v>32</v>
      </c>
      <c r="E823" s="5" t="s">
        <v>32</v>
      </c>
      <c r="F823" s="5" t="s">
        <v>32</v>
      </c>
      <c r="G823" s="5" t="s">
        <v>32</v>
      </c>
      <c r="H823" s="5">
        <v>7010</v>
      </c>
      <c r="I823" s="5">
        <v>5620</v>
      </c>
      <c r="J823" s="5">
        <v>9100</v>
      </c>
      <c r="K823" s="5">
        <v>7830</v>
      </c>
      <c r="L823" s="52">
        <v>9850</v>
      </c>
      <c r="M823" s="5">
        <v>7030</v>
      </c>
      <c r="N823" s="5">
        <v>4942</v>
      </c>
      <c r="O823" s="7" t="s">
        <v>32</v>
      </c>
      <c r="Q823" s="65">
        <f t="shared" si="160"/>
        <v>45</v>
      </c>
      <c r="R823" s="36">
        <f t="shared" si="161"/>
        <v>45</v>
      </c>
      <c r="S823" s="36">
        <f t="shared" si="162"/>
        <v>45</v>
      </c>
      <c r="T823" s="36">
        <f t="shared" si="163"/>
        <v>45</v>
      </c>
      <c r="U823" s="36">
        <f t="shared" si="171"/>
        <v>76.545000000000002</v>
      </c>
      <c r="V823" s="36">
        <f t="shared" si="164"/>
        <v>72.620305821584239</v>
      </c>
      <c r="W823" s="36">
        <f t="shared" si="165"/>
        <v>101.36008688466998</v>
      </c>
      <c r="X823" s="36">
        <f t="shared" si="166"/>
        <v>90.871718508199052</v>
      </c>
      <c r="Y823" s="36">
        <f t="shared" si="167"/>
        <v>107.55400521723158</v>
      </c>
      <c r="Z823" s="36">
        <f t="shared" si="168"/>
        <v>84.264872286800028</v>
      </c>
      <c r="AA823" s="36">
        <f t="shared" si="169"/>
        <v>67.239000000000004</v>
      </c>
      <c r="AB823" s="66">
        <f t="shared" si="170"/>
        <v>45</v>
      </c>
      <c r="AC823" s="28">
        <f t="shared" si="172"/>
        <v>825.45498871848486</v>
      </c>
      <c r="AF823" s="28">
        <f>Q823-'2020 Metered Customers'!Q823</f>
        <v>7</v>
      </c>
      <c r="AG823" s="28">
        <f>R823-'2020 Metered Customers'!R823</f>
        <v>7</v>
      </c>
      <c r="AH823" s="28">
        <f>S823-'2020 Metered Customers'!S823</f>
        <v>7</v>
      </c>
      <c r="AI823" s="28">
        <f>T823-'2020 Metered Customers'!T823</f>
        <v>7</v>
      </c>
      <c r="AJ823" s="28">
        <f>U823-'2020 Metered Customers'!U823</f>
        <v>23.123000000000005</v>
      </c>
      <c r="AK823" s="28">
        <f>V823-'2020 Metered Customers'!V823</f>
        <v>22.256305821584235</v>
      </c>
      <c r="AL823" s="28">
        <f>W823-'2020 Metered Customers'!W823</f>
        <v>41.030086884669984</v>
      </c>
      <c r="AM823" s="28">
        <f>X823-'2020 Metered Customers'!X823</f>
        <v>35.645718508199053</v>
      </c>
      <c r="AN823" s="28">
        <f>Y823-'2020 Metered Customers'!Y823</f>
        <v>43.999005217231577</v>
      </c>
      <c r="AO823" s="28">
        <f>Z823-'2020 Metered Customers'!Z823</f>
        <v>30.798872286800027</v>
      </c>
      <c r="AP823" s="28">
        <f>AA823-'2020 Metered Customers'!AA823</f>
        <v>18.366600000000005</v>
      </c>
      <c r="AQ823" s="28">
        <f>AB823-'2020 Metered Customers'!AB823</f>
        <v>7</v>
      </c>
    </row>
    <row r="824" spans="1:43" ht="15.4" x14ac:dyDescent="0.45">
      <c r="A824" s="4">
        <v>1</v>
      </c>
      <c r="B824" s="85">
        <v>84806170</v>
      </c>
      <c r="C824" s="91">
        <v>0</v>
      </c>
      <c r="D824" s="5" t="s">
        <v>32</v>
      </c>
      <c r="E824" s="5" t="s">
        <v>32</v>
      </c>
      <c r="F824" s="5" t="s">
        <v>32</v>
      </c>
      <c r="G824" s="5" t="s">
        <v>32</v>
      </c>
      <c r="H824" s="5">
        <v>60</v>
      </c>
      <c r="I824" s="5">
        <v>30</v>
      </c>
      <c r="J824" s="5" t="s">
        <v>32</v>
      </c>
      <c r="K824" s="5" t="s">
        <v>32</v>
      </c>
      <c r="L824" s="52">
        <v>40</v>
      </c>
      <c r="M824" s="5">
        <v>50</v>
      </c>
      <c r="N824" s="5">
        <v>30359</v>
      </c>
      <c r="O824" s="7" t="s">
        <v>32</v>
      </c>
      <c r="Q824" s="65">
        <f t="shared" si="160"/>
        <v>45</v>
      </c>
      <c r="R824" s="36">
        <f t="shared" si="161"/>
        <v>45</v>
      </c>
      <c r="S824" s="36">
        <f t="shared" si="162"/>
        <v>45</v>
      </c>
      <c r="T824" s="36">
        <f t="shared" si="163"/>
        <v>45</v>
      </c>
      <c r="U824" s="36">
        <f t="shared" si="171"/>
        <v>45.27</v>
      </c>
      <c r="V824" s="36">
        <f t="shared" si="164"/>
        <v>45.134999999999998</v>
      </c>
      <c r="W824" s="36">
        <f t="shared" si="165"/>
        <v>45</v>
      </c>
      <c r="X824" s="36">
        <f t="shared" si="166"/>
        <v>45</v>
      </c>
      <c r="Y824" s="36">
        <f t="shared" si="167"/>
        <v>45.18</v>
      </c>
      <c r="Z824" s="36">
        <f t="shared" si="168"/>
        <v>45.225000000000001</v>
      </c>
      <c r="AA824" s="36">
        <f t="shared" si="169"/>
        <v>298.45125109773414</v>
      </c>
      <c r="AB824" s="66">
        <f t="shared" si="170"/>
        <v>45</v>
      </c>
      <c r="AC824" s="28">
        <f t="shared" si="172"/>
        <v>794.2612510977342</v>
      </c>
      <c r="AF824" s="28">
        <f>Q824-'2020 Metered Customers'!Q824</f>
        <v>7</v>
      </c>
      <c r="AG824" s="28">
        <f>R824-'2020 Metered Customers'!R824</f>
        <v>7</v>
      </c>
      <c r="AH824" s="28">
        <f>S824-'2020 Metered Customers'!S824</f>
        <v>7</v>
      </c>
      <c r="AI824" s="28">
        <f>T824-'2020 Metered Customers'!T824</f>
        <v>7</v>
      </c>
      <c r="AJ824" s="28">
        <f>U824-'2020 Metered Customers'!U824</f>
        <v>7.1380000000000052</v>
      </c>
      <c r="AK824" s="28">
        <f>V824-'2020 Metered Customers'!V824</f>
        <v>7.0689999999999955</v>
      </c>
      <c r="AL824" s="28">
        <f>W824-'2020 Metered Customers'!W824</f>
        <v>7</v>
      </c>
      <c r="AM824" s="28">
        <f>X824-'2020 Metered Customers'!X824</f>
        <v>7</v>
      </c>
      <c r="AN824" s="28">
        <f>Y824-'2020 Metered Customers'!Y824</f>
        <v>7.0919999999999987</v>
      </c>
      <c r="AO824" s="28">
        <f>Z824-'2020 Metered Customers'!Z824</f>
        <v>7.115000000000002</v>
      </c>
      <c r="AP824" s="28">
        <f>AA824-'2020 Metered Customers'!AA824</f>
        <v>139.32388109773416</v>
      </c>
      <c r="AQ824" s="28">
        <f>AB824-'2020 Metered Customers'!AB824</f>
        <v>7</v>
      </c>
    </row>
    <row r="825" spans="1:43" ht="15.4" x14ac:dyDescent="0.45">
      <c r="A825" s="4">
        <v>1</v>
      </c>
      <c r="B825" s="85">
        <v>84806171</v>
      </c>
      <c r="C825" s="91">
        <v>0</v>
      </c>
      <c r="D825" s="5" t="s">
        <v>32</v>
      </c>
      <c r="E825" s="5" t="s">
        <v>32</v>
      </c>
      <c r="F825" s="5" t="s">
        <v>32</v>
      </c>
      <c r="G825" s="5" t="s">
        <v>32</v>
      </c>
      <c r="H825" s="5">
        <v>1170</v>
      </c>
      <c r="I825" s="5">
        <v>350</v>
      </c>
      <c r="J825" s="5">
        <v>360</v>
      </c>
      <c r="K825" s="5">
        <v>2050</v>
      </c>
      <c r="L825" s="52">
        <v>2950</v>
      </c>
      <c r="M825" s="5">
        <v>1460</v>
      </c>
      <c r="N825" s="5">
        <v>841</v>
      </c>
      <c r="O825" s="7" t="s">
        <v>32</v>
      </c>
      <c r="Q825" s="65">
        <f t="shared" si="160"/>
        <v>45</v>
      </c>
      <c r="R825" s="36">
        <f t="shared" si="161"/>
        <v>45</v>
      </c>
      <c r="S825" s="36">
        <f t="shared" si="162"/>
        <v>45</v>
      </c>
      <c r="T825" s="36">
        <f t="shared" si="163"/>
        <v>45</v>
      </c>
      <c r="U825" s="36">
        <f t="shared" si="171"/>
        <v>50.265000000000001</v>
      </c>
      <c r="V825" s="36">
        <f t="shared" si="164"/>
        <v>46.575000000000003</v>
      </c>
      <c r="W825" s="36">
        <f t="shared" si="165"/>
        <v>46.62</v>
      </c>
      <c r="X825" s="36">
        <f t="shared" si="166"/>
        <v>54.225000000000001</v>
      </c>
      <c r="Y825" s="36">
        <f t="shared" si="167"/>
        <v>58.274999999999999</v>
      </c>
      <c r="Z825" s="36">
        <f t="shared" si="168"/>
        <v>51.57</v>
      </c>
      <c r="AA825" s="36">
        <f t="shared" si="169"/>
        <v>48.784500000000001</v>
      </c>
      <c r="AB825" s="66">
        <f t="shared" si="170"/>
        <v>45</v>
      </c>
      <c r="AC825" s="28">
        <f t="shared" si="172"/>
        <v>581.31449999999995</v>
      </c>
      <c r="AF825" s="28">
        <f>Q825-'2020 Metered Customers'!Q825</f>
        <v>7</v>
      </c>
      <c r="AG825" s="28">
        <f>R825-'2020 Metered Customers'!R825</f>
        <v>7</v>
      </c>
      <c r="AH825" s="28">
        <f>S825-'2020 Metered Customers'!S825</f>
        <v>7</v>
      </c>
      <c r="AI825" s="28">
        <f>T825-'2020 Metered Customers'!T825</f>
        <v>7</v>
      </c>
      <c r="AJ825" s="28">
        <f>U825-'2020 Metered Customers'!U825</f>
        <v>9.6910000000000025</v>
      </c>
      <c r="AK825" s="28">
        <f>V825-'2020 Metered Customers'!V825</f>
        <v>7.8049999999999997</v>
      </c>
      <c r="AL825" s="28">
        <f>W825-'2020 Metered Customers'!W825</f>
        <v>7.8279999999999959</v>
      </c>
      <c r="AM825" s="28">
        <f>X825-'2020 Metered Customers'!X825</f>
        <v>11.715000000000003</v>
      </c>
      <c r="AN825" s="28">
        <f>Y825-'2020 Metered Customers'!Y825</f>
        <v>13.784999999999997</v>
      </c>
      <c r="AO825" s="28">
        <f>Z825-'2020 Metered Customers'!Z825</f>
        <v>10.357999999999997</v>
      </c>
      <c r="AP825" s="28">
        <f>AA825-'2020 Metered Customers'!AA825</f>
        <v>8.9343000000000004</v>
      </c>
      <c r="AQ825" s="28">
        <f>AB825-'2020 Metered Customers'!AB825</f>
        <v>7</v>
      </c>
    </row>
    <row r="826" spans="1:43" ht="15.4" x14ac:dyDescent="0.45">
      <c r="A826" s="4">
        <v>1</v>
      </c>
      <c r="B826" s="85">
        <v>84806172</v>
      </c>
      <c r="C826" s="91">
        <v>0</v>
      </c>
      <c r="D826" s="5" t="s">
        <v>32</v>
      </c>
      <c r="E826" s="5" t="s">
        <v>32</v>
      </c>
      <c r="F826" s="5" t="s">
        <v>32</v>
      </c>
      <c r="G826" s="5" t="s">
        <v>32</v>
      </c>
      <c r="H826" s="5">
        <v>9100</v>
      </c>
      <c r="I826" s="5">
        <v>1550</v>
      </c>
      <c r="J826" s="5">
        <v>3160</v>
      </c>
      <c r="K826" s="5">
        <v>10070</v>
      </c>
      <c r="L826" s="52">
        <v>86306</v>
      </c>
      <c r="M826" s="5">
        <v>10728</v>
      </c>
      <c r="N826" s="5">
        <v>32804</v>
      </c>
      <c r="O826" s="7" t="s">
        <v>32</v>
      </c>
      <c r="Q826" s="65">
        <f t="shared" si="160"/>
        <v>45</v>
      </c>
      <c r="R826" s="36">
        <f t="shared" si="161"/>
        <v>45</v>
      </c>
      <c r="S826" s="36">
        <f t="shared" si="162"/>
        <v>45</v>
      </c>
      <c r="T826" s="36">
        <f t="shared" si="163"/>
        <v>45</v>
      </c>
      <c r="U826" s="36">
        <f t="shared" si="171"/>
        <v>85.949999999999989</v>
      </c>
      <c r="V826" s="36">
        <f t="shared" si="164"/>
        <v>51.975000000000001</v>
      </c>
      <c r="W826" s="36">
        <f t="shared" si="165"/>
        <v>59.22</v>
      </c>
      <c r="X826" s="36">
        <f t="shared" si="166"/>
        <v>109.3708879281163</v>
      </c>
      <c r="Y826" s="36">
        <f t="shared" si="167"/>
        <v>857.92125109773406</v>
      </c>
      <c r="Z826" s="36">
        <f t="shared" si="168"/>
        <v>114.805018945217</v>
      </c>
      <c r="AA826" s="36">
        <f t="shared" si="169"/>
        <v>322.90125109773408</v>
      </c>
      <c r="AB826" s="66">
        <f t="shared" si="170"/>
        <v>45</v>
      </c>
      <c r="AC826" s="28">
        <f t="shared" si="172"/>
        <v>1827.1434090688012</v>
      </c>
      <c r="AF826" s="28">
        <f>Q826-'2020 Metered Customers'!Q826</f>
        <v>7</v>
      </c>
      <c r="AG826" s="28">
        <f>R826-'2020 Metered Customers'!R826</f>
        <v>7</v>
      </c>
      <c r="AH826" s="28">
        <f>S826-'2020 Metered Customers'!S826</f>
        <v>7</v>
      </c>
      <c r="AI826" s="28">
        <f>T826-'2020 Metered Customers'!T826</f>
        <v>7</v>
      </c>
      <c r="AJ826" s="28">
        <f>U826-'2020 Metered Customers'!U826</f>
        <v>27.929999999999993</v>
      </c>
      <c r="AK826" s="28">
        <f>V826-'2020 Metered Customers'!V826</f>
        <v>10.564999999999998</v>
      </c>
      <c r="AL826" s="28">
        <f>W826-'2020 Metered Customers'!W826</f>
        <v>14.268000000000001</v>
      </c>
      <c r="AM826" s="28">
        <f>X826-'2020 Metered Customers'!X826</f>
        <v>44.869887928116299</v>
      </c>
      <c r="AN826" s="28">
        <f>Y826-'2020 Metered Customers'!Y826</f>
        <v>283.10767109773406</v>
      </c>
      <c r="AO826" s="28">
        <f>Z826-'2020 Metered Customers'!Z826</f>
        <v>47.474618945217003</v>
      </c>
      <c r="AP826" s="28">
        <f>AA826-'2020 Metered Customers'!AA826</f>
        <v>145.60753109773407</v>
      </c>
      <c r="AQ826" s="28">
        <f>AB826-'2020 Metered Customers'!AB826</f>
        <v>7</v>
      </c>
    </row>
    <row r="827" spans="1:43" ht="15.4" x14ac:dyDescent="0.45">
      <c r="A827" s="4">
        <v>1</v>
      </c>
      <c r="B827" s="85">
        <v>84806173</v>
      </c>
      <c r="C827" s="91">
        <v>0</v>
      </c>
      <c r="D827" s="5" t="s">
        <v>32</v>
      </c>
      <c r="E827" s="5" t="s">
        <v>32</v>
      </c>
      <c r="F827" s="5" t="s">
        <v>32</v>
      </c>
      <c r="G827" s="5" t="s">
        <v>32</v>
      </c>
      <c r="H827" s="5">
        <v>3890</v>
      </c>
      <c r="I827" s="5">
        <v>490</v>
      </c>
      <c r="J827" s="5">
        <v>1110</v>
      </c>
      <c r="K827" s="5">
        <v>1250</v>
      </c>
      <c r="L827" s="52">
        <v>520</v>
      </c>
      <c r="M827" s="5">
        <v>16194</v>
      </c>
      <c r="N827" s="5">
        <v>605</v>
      </c>
      <c r="O827" s="7" t="s">
        <v>32</v>
      </c>
      <c r="Q827" s="65">
        <f t="shared" si="160"/>
        <v>45</v>
      </c>
      <c r="R827" s="36">
        <f t="shared" si="161"/>
        <v>45</v>
      </c>
      <c r="S827" s="36">
        <f t="shared" si="162"/>
        <v>45</v>
      </c>
      <c r="T827" s="36">
        <f t="shared" si="163"/>
        <v>45</v>
      </c>
      <c r="U827" s="36">
        <f t="shared" si="171"/>
        <v>62.504999999999995</v>
      </c>
      <c r="V827" s="36">
        <f t="shared" si="164"/>
        <v>47.204999999999998</v>
      </c>
      <c r="W827" s="36">
        <f t="shared" si="165"/>
        <v>49.994999999999997</v>
      </c>
      <c r="X827" s="36">
        <f t="shared" si="166"/>
        <v>50.625</v>
      </c>
      <c r="Y827" s="36">
        <f t="shared" si="167"/>
        <v>47.34</v>
      </c>
      <c r="Z827" s="36">
        <f t="shared" si="168"/>
        <v>159.94629575292583</v>
      </c>
      <c r="AA827" s="36">
        <f t="shared" si="169"/>
        <v>47.722499999999997</v>
      </c>
      <c r="AB827" s="66">
        <f t="shared" si="170"/>
        <v>45</v>
      </c>
      <c r="AC827" s="28">
        <f t="shared" si="172"/>
        <v>690.33879575292576</v>
      </c>
      <c r="AF827" s="28">
        <f>Q827-'2020 Metered Customers'!Q827</f>
        <v>7</v>
      </c>
      <c r="AG827" s="28">
        <f>R827-'2020 Metered Customers'!R827</f>
        <v>7</v>
      </c>
      <c r="AH827" s="28">
        <f>S827-'2020 Metered Customers'!S827</f>
        <v>7</v>
      </c>
      <c r="AI827" s="28">
        <f>T827-'2020 Metered Customers'!T827</f>
        <v>7</v>
      </c>
      <c r="AJ827" s="28">
        <f>U827-'2020 Metered Customers'!U827</f>
        <v>15.946999999999996</v>
      </c>
      <c r="AK827" s="28">
        <f>V827-'2020 Metered Customers'!V827</f>
        <v>8.1269999999999953</v>
      </c>
      <c r="AL827" s="28">
        <f>W827-'2020 Metered Customers'!W827</f>
        <v>9.5529999999999973</v>
      </c>
      <c r="AM827" s="28">
        <f>X827-'2020 Metered Customers'!X827</f>
        <v>9.875</v>
      </c>
      <c r="AN827" s="28">
        <f>Y827-'2020 Metered Customers'!Y827</f>
        <v>8.1960000000000051</v>
      </c>
      <c r="AO827" s="28">
        <f>Z827-'2020 Metered Customers'!Z827</f>
        <v>69.112095752925825</v>
      </c>
      <c r="AP827" s="28">
        <f>AA827-'2020 Metered Customers'!AA827</f>
        <v>8.3914999999999935</v>
      </c>
      <c r="AQ827" s="28">
        <f>AB827-'2020 Metered Customers'!AB827</f>
        <v>7</v>
      </c>
    </row>
    <row r="828" spans="1:43" ht="15.4" x14ac:dyDescent="0.45">
      <c r="A828" s="4">
        <v>1</v>
      </c>
      <c r="B828" s="85">
        <v>84806174</v>
      </c>
      <c r="C828" s="91">
        <v>0</v>
      </c>
      <c r="D828" s="5" t="s">
        <v>32</v>
      </c>
      <c r="E828" s="5" t="s">
        <v>32</v>
      </c>
      <c r="F828" s="5" t="s">
        <v>32</v>
      </c>
      <c r="G828" s="5" t="s">
        <v>32</v>
      </c>
      <c r="H828" s="5">
        <v>24880</v>
      </c>
      <c r="I828" s="5">
        <v>23000</v>
      </c>
      <c r="J828" s="5">
        <v>22850</v>
      </c>
      <c r="K828" s="5">
        <v>17530</v>
      </c>
      <c r="L828" s="52">
        <v>24540</v>
      </c>
      <c r="M828" s="5">
        <v>21781</v>
      </c>
      <c r="N828" s="5">
        <v>300</v>
      </c>
      <c r="O828" s="7" t="s">
        <v>32</v>
      </c>
      <c r="Q828" s="65">
        <f t="shared" si="160"/>
        <v>45</v>
      </c>
      <c r="R828" s="36">
        <f t="shared" si="161"/>
        <v>45</v>
      </c>
      <c r="S828" s="36">
        <f t="shared" si="162"/>
        <v>45</v>
      </c>
      <c r="T828" s="36">
        <f t="shared" si="163"/>
        <v>45</v>
      </c>
      <c r="U828" s="36">
        <f t="shared" si="171"/>
        <v>156.95999999999998</v>
      </c>
      <c r="V828" s="36">
        <f t="shared" si="164"/>
        <v>224.86125109773411</v>
      </c>
      <c r="W828" s="36">
        <f t="shared" si="165"/>
        <v>223.36125109773411</v>
      </c>
      <c r="X828" s="36">
        <f t="shared" si="166"/>
        <v>170.97972894266218</v>
      </c>
      <c r="Y828" s="36">
        <f t="shared" si="167"/>
        <v>240.26125109773412</v>
      </c>
      <c r="Z828" s="36">
        <f t="shared" si="168"/>
        <v>212.67125109773411</v>
      </c>
      <c r="AA828" s="36">
        <f t="shared" si="169"/>
        <v>46.35</v>
      </c>
      <c r="AB828" s="66">
        <f t="shared" si="170"/>
        <v>45</v>
      </c>
      <c r="AC828" s="28">
        <f t="shared" si="172"/>
        <v>1500.4447333335986</v>
      </c>
      <c r="AF828" s="28">
        <f>Q828-'2020 Metered Customers'!Q828</f>
        <v>7</v>
      </c>
      <c r="AG828" s="28">
        <f>R828-'2020 Metered Customers'!R828</f>
        <v>7</v>
      </c>
      <c r="AH828" s="28">
        <f>S828-'2020 Metered Customers'!S828</f>
        <v>7</v>
      </c>
      <c r="AI828" s="28">
        <f>T828-'2020 Metered Customers'!T828</f>
        <v>7</v>
      </c>
      <c r="AJ828" s="28">
        <f>U828-'2020 Metered Customers'!U828</f>
        <v>64.223999999999975</v>
      </c>
      <c r="AK828" s="28">
        <f>V828-'2020 Metered Customers'!V828</f>
        <v>104.76125109773412</v>
      </c>
      <c r="AL828" s="28">
        <f>W828-'2020 Metered Customers'!W828</f>
        <v>103.90625109773411</v>
      </c>
      <c r="AM828" s="28">
        <f>X828-'2020 Metered Customers'!X828</f>
        <v>74.400728942662184</v>
      </c>
      <c r="AN828" s="28">
        <f>Y828-'2020 Metered Customers'!Y828</f>
        <v>113.53925109773411</v>
      </c>
      <c r="AO828" s="28">
        <f>Z828-'2020 Metered Customers'!Z828</f>
        <v>97.812951097734114</v>
      </c>
      <c r="AP828" s="28">
        <f>AA828-'2020 Metered Customers'!AA828</f>
        <v>7.6900000000000048</v>
      </c>
      <c r="AQ828" s="28">
        <f>AB828-'2020 Metered Customers'!AB828</f>
        <v>7</v>
      </c>
    </row>
    <row r="829" spans="1:43" ht="15.4" x14ac:dyDescent="0.45">
      <c r="A829" s="4">
        <v>1</v>
      </c>
      <c r="B829" s="85">
        <v>84806175</v>
      </c>
      <c r="C829" s="91">
        <v>0</v>
      </c>
      <c r="D829" s="5" t="s">
        <v>32</v>
      </c>
      <c r="E829" s="5" t="s">
        <v>32</v>
      </c>
      <c r="F829" s="5" t="s">
        <v>32</v>
      </c>
      <c r="G829" s="5" t="s">
        <v>32</v>
      </c>
      <c r="H829" s="5">
        <v>19150</v>
      </c>
      <c r="I829" s="5">
        <v>9750</v>
      </c>
      <c r="J829" s="5">
        <v>7050</v>
      </c>
      <c r="K829" s="5">
        <v>23590</v>
      </c>
      <c r="L829" s="52">
        <v>36710</v>
      </c>
      <c r="M829" s="5">
        <v>33609</v>
      </c>
      <c r="N829" s="5">
        <v>32473</v>
      </c>
      <c r="O829" s="7" t="s">
        <v>32</v>
      </c>
      <c r="Q829" s="65">
        <f t="shared" si="160"/>
        <v>45</v>
      </c>
      <c r="R829" s="36">
        <f t="shared" si="161"/>
        <v>45</v>
      </c>
      <c r="S829" s="36">
        <f t="shared" si="162"/>
        <v>45</v>
      </c>
      <c r="T829" s="36">
        <f t="shared" si="163"/>
        <v>45</v>
      </c>
      <c r="U829" s="36">
        <f t="shared" si="171"/>
        <v>131.17500000000001</v>
      </c>
      <c r="V829" s="36">
        <f t="shared" si="164"/>
        <v>106.7281494395567</v>
      </c>
      <c r="W829" s="36">
        <f t="shared" si="165"/>
        <v>84.430043442334991</v>
      </c>
      <c r="X829" s="36">
        <f t="shared" si="166"/>
        <v>230.76125109773412</v>
      </c>
      <c r="Y829" s="36">
        <f t="shared" si="167"/>
        <v>361.96125109773413</v>
      </c>
      <c r="Z829" s="36">
        <f t="shared" si="168"/>
        <v>330.95125109773414</v>
      </c>
      <c r="AA829" s="36">
        <f t="shared" si="169"/>
        <v>319.59125109773413</v>
      </c>
      <c r="AB829" s="66">
        <f t="shared" si="170"/>
        <v>45</v>
      </c>
      <c r="AC829" s="28">
        <f t="shared" si="172"/>
        <v>1790.5981972728282</v>
      </c>
      <c r="AF829" s="28">
        <f>Q829-'2020 Metered Customers'!Q829</f>
        <v>7</v>
      </c>
      <c r="AG829" s="28">
        <f>R829-'2020 Metered Customers'!R829</f>
        <v>7</v>
      </c>
      <c r="AH829" s="28">
        <f>S829-'2020 Metered Customers'!S829</f>
        <v>7</v>
      </c>
      <c r="AI829" s="28">
        <f>T829-'2020 Metered Customers'!T829</f>
        <v>7</v>
      </c>
      <c r="AJ829" s="28">
        <f>U829-'2020 Metered Customers'!U829</f>
        <v>51.045000000000016</v>
      </c>
      <c r="AK829" s="28">
        <f>V829-'2020 Metered Customers'!V829</f>
        <v>43.603149439556702</v>
      </c>
      <c r="AL829" s="28">
        <f>W829-'2020 Metered Customers'!W829</f>
        <v>30.920043442334986</v>
      </c>
      <c r="AM829" s="28">
        <f>X829-'2020 Metered Customers'!X829</f>
        <v>108.12425109773412</v>
      </c>
      <c r="AN829" s="28">
        <f>Y829-'2020 Metered Customers'!Y829</f>
        <v>155.64595109773416</v>
      </c>
      <c r="AO829" s="28">
        <f>Z829-'2020 Metered Customers'!Z829</f>
        <v>147.67638109773415</v>
      </c>
      <c r="AP829" s="28">
        <f>AA829-'2020 Metered Customers'!AA829</f>
        <v>144.75686109773415</v>
      </c>
      <c r="AQ829" s="28">
        <f>AB829-'2020 Metered Customers'!AB829</f>
        <v>7</v>
      </c>
    </row>
    <row r="830" spans="1:43" ht="15.4" x14ac:dyDescent="0.45">
      <c r="A830" s="4">
        <v>1</v>
      </c>
      <c r="B830" s="85">
        <v>84806176</v>
      </c>
      <c r="C830" s="91">
        <v>0</v>
      </c>
      <c r="D830" s="5" t="s">
        <v>32</v>
      </c>
      <c r="E830" s="5" t="s">
        <v>32</v>
      </c>
      <c r="F830" s="5" t="s">
        <v>32</v>
      </c>
      <c r="G830" s="5" t="s">
        <v>32</v>
      </c>
      <c r="H830" s="5" t="s">
        <v>32</v>
      </c>
      <c r="I830" s="5" t="s">
        <v>32</v>
      </c>
      <c r="J830" s="5" t="s">
        <v>32</v>
      </c>
      <c r="K830" s="5" t="s">
        <v>32</v>
      </c>
      <c r="L830" s="52" t="s">
        <v>32</v>
      </c>
      <c r="M830" s="5" t="s">
        <v>32</v>
      </c>
      <c r="N830" s="5">
        <v>30</v>
      </c>
      <c r="O830" s="7" t="s">
        <v>32</v>
      </c>
      <c r="Q830" s="65">
        <f t="shared" si="160"/>
        <v>45</v>
      </c>
      <c r="R830" s="36">
        <f t="shared" si="161"/>
        <v>45</v>
      </c>
      <c r="S830" s="36">
        <f t="shared" si="162"/>
        <v>45</v>
      </c>
      <c r="T830" s="36">
        <f t="shared" si="163"/>
        <v>45</v>
      </c>
      <c r="U830" s="36">
        <f t="shared" si="171"/>
        <v>45</v>
      </c>
      <c r="V830" s="36">
        <f t="shared" si="164"/>
        <v>45</v>
      </c>
      <c r="W830" s="36">
        <f t="shared" si="165"/>
        <v>45</v>
      </c>
      <c r="X830" s="36">
        <f t="shared" si="166"/>
        <v>45</v>
      </c>
      <c r="Y830" s="36">
        <f t="shared" si="167"/>
        <v>45</v>
      </c>
      <c r="Z830" s="36">
        <f t="shared" si="168"/>
        <v>45</v>
      </c>
      <c r="AA830" s="36">
        <f t="shared" si="169"/>
        <v>45.134999999999998</v>
      </c>
      <c r="AB830" s="66">
        <f t="shared" si="170"/>
        <v>45</v>
      </c>
      <c r="AC830" s="28">
        <f t="shared" si="172"/>
        <v>540.13499999999999</v>
      </c>
      <c r="AF830" s="28">
        <f>Q830-'2020 Metered Customers'!Q830</f>
        <v>7</v>
      </c>
      <c r="AG830" s="28">
        <f>R830-'2020 Metered Customers'!R830</f>
        <v>7</v>
      </c>
      <c r="AH830" s="28">
        <f>S830-'2020 Metered Customers'!S830</f>
        <v>7</v>
      </c>
      <c r="AI830" s="28">
        <f>T830-'2020 Metered Customers'!T830</f>
        <v>7</v>
      </c>
      <c r="AJ830" s="28">
        <f>U830-'2020 Metered Customers'!U830</f>
        <v>7</v>
      </c>
      <c r="AK830" s="28">
        <f>V830-'2020 Metered Customers'!V830</f>
        <v>7</v>
      </c>
      <c r="AL830" s="28">
        <f>W830-'2020 Metered Customers'!W830</f>
        <v>7</v>
      </c>
      <c r="AM830" s="28">
        <f>X830-'2020 Metered Customers'!X830</f>
        <v>7</v>
      </c>
      <c r="AN830" s="28">
        <f>Y830-'2020 Metered Customers'!Y830</f>
        <v>7</v>
      </c>
      <c r="AO830" s="28">
        <f>Z830-'2020 Metered Customers'!Z830</f>
        <v>7</v>
      </c>
      <c r="AP830" s="28">
        <f>AA830-'2020 Metered Customers'!AA830</f>
        <v>7.0689999999999955</v>
      </c>
      <c r="AQ830" s="28">
        <f>AB830-'2020 Metered Customers'!AB830</f>
        <v>7</v>
      </c>
    </row>
    <row r="831" spans="1:43" ht="15.4" x14ac:dyDescent="0.45">
      <c r="A831" s="4">
        <v>1</v>
      </c>
      <c r="B831" s="85">
        <v>84806177</v>
      </c>
      <c r="C831" s="91">
        <v>0</v>
      </c>
      <c r="D831" s="5" t="s">
        <v>32</v>
      </c>
      <c r="E831" s="5" t="s">
        <v>32</v>
      </c>
      <c r="F831" s="5" t="s">
        <v>32</v>
      </c>
      <c r="G831" s="5" t="s">
        <v>32</v>
      </c>
      <c r="H831" s="5">
        <v>130</v>
      </c>
      <c r="I831" s="5">
        <v>44030</v>
      </c>
      <c r="J831" s="5">
        <v>35870</v>
      </c>
      <c r="K831" s="5">
        <v>45460</v>
      </c>
      <c r="L831" s="52">
        <v>60700</v>
      </c>
      <c r="M831" s="5">
        <v>59480</v>
      </c>
      <c r="N831" s="5">
        <v>148313</v>
      </c>
      <c r="O831" s="7" t="s">
        <v>32</v>
      </c>
      <c r="Q831" s="65">
        <f t="shared" si="160"/>
        <v>45</v>
      </c>
      <c r="R831" s="36">
        <f t="shared" si="161"/>
        <v>45</v>
      </c>
      <c r="S831" s="36">
        <f t="shared" si="162"/>
        <v>45</v>
      </c>
      <c r="T831" s="36">
        <f t="shared" si="163"/>
        <v>45</v>
      </c>
      <c r="U831" s="36">
        <f t="shared" si="171"/>
        <v>45.585000000000001</v>
      </c>
      <c r="V831" s="36">
        <f t="shared" si="164"/>
        <v>435.16125109773412</v>
      </c>
      <c r="W831" s="36">
        <f t="shared" si="165"/>
        <v>353.56125109773416</v>
      </c>
      <c r="X831" s="36">
        <f t="shared" si="166"/>
        <v>449.46125109773413</v>
      </c>
      <c r="Y831" s="36">
        <f t="shared" si="167"/>
        <v>601.86125109773411</v>
      </c>
      <c r="Z831" s="36">
        <f t="shared" si="168"/>
        <v>589.66125109773407</v>
      </c>
      <c r="AA831" s="36">
        <f t="shared" si="169"/>
        <v>1477.991251097734</v>
      </c>
      <c r="AB831" s="66">
        <f t="shared" si="170"/>
        <v>45</v>
      </c>
      <c r="AC831" s="28">
        <f t="shared" si="172"/>
        <v>4178.2825065864045</v>
      </c>
      <c r="AF831" s="28">
        <f>Q831-'2020 Metered Customers'!Q831</f>
        <v>7</v>
      </c>
      <c r="AG831" s="28">
        <f>R831-'2020 Metered Customers'!R831</f>
        <v>7</v>
      </c>
      <c r="AH831" s="28">
        <f>S831-'2020 Metered Customers'!S831</f>
        <v>7</v>
      </c>
      <c r="AI831" s="28">
        <f>T831-'2020 Metered Customers'!T831</f>
        <v>7</v>
      </c>
      <c r="AJ831" s="28">
        <f>U831-'2020 Metered Customers'!U831</f>
        <v>7.2989999999999995</v>
      </c>
      <c r="AK831" s="28">
        <f>V831-'2020 Metered Customers'!V831</f>
        <v>174.45835109773412</v>
      </c>
      <c r="AL831" s="28">
        <f>W831-'2020 Metered Customers'!W831</f>
        <v>153.48715109773417</v>
      </c>
      <c r="AM831" s="28">
        <f>X831-'2020 Metered Customers'!X831</f>
        <v>178.13345109773411</v>
      </c>
      <c r="AN831" s="28">
        <f>Y831-'2020 Metered Customers'!Y831</f>
        <v>217.30025109773408</v>
      </c>
      <c r="AO831" s="28">
        <f>Z831-'2020 Metered Customers'!Z831</f>
        <v>214.16485109773407</v>
      </c>
      <c r="AP831" s="28">
        <f>AA831-'2020 Metered Customers'!AA831</f>
        <v>442.46566109773403</v>
      </c>
      <c r="AQ831" s="28">
        <f>AB831-'2020 Metered Customers'!AB831</f>
        <v>7</v>
      </c>
    </row>
    <row r="832" spans="1:43" ht="15.4" x14ac:dyDescent="0.45">
      <c r="A832" s="4">
        <v>1</v>
      </c>
      <c r="B832" s="85">
        <v>85114427</v>
      </c>
      <c r="C832" s="91">
        <v>0</v>
      </c>
      <c r="D832" s="5" t="s">
        <v>32</v>
      </c>
      <c r="E832" s="5" t="s">
        <v>32</v>
      </c>
      <c r="F832" s="5" t="s">
        <v>32</v>
      </c>
      <c r="G832" s="5" t="s">
        <v>32</v>
      </c>
      <c r="H832" s="5">
        <v>5890</v>
      </c>
      <c r="I832" s="5">
        <v>7740</v>
      </c>
      <c r="J832" s="5">
        <v>8620</v>
      </c>
      <c r="K832" s="5">
        <v>8070</v>
      </c>
      <c r="L832" s="52">
        <v>39635</v>
      </c>
      <c r="M832" s="5">
        <v>8084</v>
      </c>
      <c r="N832" s="5">
        <v>5801</v>
      </c>
      <c r="O832" s="7" t="s">
        <v>32</v>
      </c>
      <c r="Q832" s="65">
        <f t="shared" si="160"/>
        <v>45</v>
      </c>
      <c r="R832" s="36">
        <f t="shared" si="161"/>
        <v>45</v>
      </c>
      <c r="S832" s="36">
        <f t="shared" si="162"/>
        <v>45</v>
      </c>
      <c r="T832" s="36">
        <f t="shared" si="163"/>
        <v>45</v>
      </c>
      <c r="U832" s="36">
        <f t="shared" si="171"/>
        <v>71.504999999999995</v>
      </c>
      <c r="V832" s="36">
        <f t="shared" si="164"/>
        <v>90.128448308291652</v>
      </c>
      <c r="W832" s="36">
        <f t="shared" si="165"/>
        <v>97.395979151830574</v>
      </c>
      <c r="X832" s="36">
        <f t="shared" si="166"/>
        <v>92.853772374618757</v>
      </c>
      <c r="Y832" s="36">
        <f t="shared" si="167"/>
        <v>391.21125109773413</v>
      </c>
      <c r="Z832" s="36">
        <f t="shared" si="168"/>
        <v>92.969392183493227</v>
      </c>
      <c r="AA832" s="36">
        <f t="shared" si="169"/>
        <v>74.115104779175766</v>
      </c>
      <c r="AB832" s="66">
        <f t="shared" si="170"/>
        <v>45</v>
      </c>
      <c r="AC832" s="28">
        <f t="shared" si="172"/>
        <v>1135.1789478951441</v>
      </c>
      <c r="AF832" s="28">
        <f>Q832-'2020 Metered Customers'!Q832</f>
        <v>7</v>
      </c>
      <c r="AG832" s="28">
        <f>R832-'2020 Metered Customers'!R832</f>
        <v>7</v>
      </c>
      <c r="AH832" s="28">
        <f>S832-'2020 Metered Customers'!S832</f>
        <v>7</v>
      </c>
      <c r="AI832" s="28">
        <f>T832-'2020 Metered Customers'!T832</f>
        <v>7</v>
      </c>
      <c r="AJ832" s="28">
        <f>U832-'2020 Metered Customers'!U832</f>
        <v>20.546999999999997</v>
      </c>
      <c r="AK832" s="28">
        <f>V832-'2020 Metered Customers'!V832</f>
        <v>35.100448308291647</v>
      </c>
      <c r="AL832" s="28">
        <f>W832-'2020 Metered Customers'!W832</f>
        <v>39.129979151830575</v>
      </c>
      <c r="AM832" s="28">
        <f>X832-'2020 Metered Customers'!X832</f>
        <v>36.952772374618753</v>
      </c>
      <c r="AN832" s="28">
        <f>Y832-'2020 Metered Customers'!Y832</f>
        <v>163.16320109773415</v>
      </c>
      <c r="AO832" s="28">
        <f>Z832-'2020 Metered Customers'!Z832</f>
        <v>37.008192183493229</v>
      </c>
      <c r="AP832" s="28">
        <f>AA832-'2020 Metered Customers'!AA832</f>
        <v>23.352904779175766</v>
      </c>
      <c r="AQ832" s="28">
        <f>AB832-'2020 Metered Customers'!AB832</f>
        <v>7</v>
      </c>
    </row>
    <row r="833" spans="1:43" ht="15.4" x14ac:dyDescent="0.45">
      <c r="A833" s="4">
        <v>1</v>
      </c>
      <c r="B833" s="85">
        <v>85114428</v>
      </c>
      <c r="C833" s="91">
        <v>0</v>
      </c>
      <c r="D833" s="5" t="s">
        <v>32</v>
      </c>
      <c r="E833" s="5" t="s">
        <v>32</v>
      </c>
      <c r="F833" s="5" t="s">
        <v>32</v>
      </c>
      <c r="G833" s="5" t="s">
        <v>32</v>
      </c>
      <c r="H833" s="5">
        <v>380</v>
      </c>
      <c r="I833" s="5">
        <v>3390</v>
      </c>
      <c r="J833" s="5" t="s">
        <v>32</v>
      </c>
      <c r="K833" s="5">
        <v>3280</v>
      </c>
      <c r="L833" s="52">
        <v>1510</v>
      </c>
      <c r="M833" s="5">
        <v>2020</v>
      </c>
      <c r="N833" s="5">
        <v>1921</v>
      </c>
      <c r="O833" s="7" t="s">
        <v>32</v>
      </c>
      <c r="Q833" s="65">
        <f t="shared" si="160"/>
        <v>45</v>
      </c>
      <c r="R833" s="36">
        <f t="shared" si="161"/>
        <v>45</v>
      </c>
      <c r="S833" s="36">
        <f t="shared" si="162"/>
        <v>45</v>
      </c>
      <c r="T833" s="36">
        <f t="shared" si="163"/>
        <v>45</v>
      </c>
      <c r="U833" s="36">
        <f t="shared" si="171"/>
        <v>46.71</v>
      </c>
      <c r="V833" s="36">
        <f t="shared" si="164"/>
        <v>60.255000000000003</v>
      </c>
      <c r="W833" s="36">
        <f t="shared" si="165"/>
        <v>45</v>
      </c>
      <c r="X833" s="36">
        <f t="shared" si="166"/>
        <v>59.76</v>
      </c>
      <c r="Y833" s="36">
        <f t="shared" si="167"/>
        <v>51.795000000000002</v>
      </c>
      <c r="Z833" s="36">
        <f t="shared" si="168"/>
        <v>54.09</v>
      </c>
      <c r="AA833" s="36">
        <f t="shared" si="169"/>
        <v>53.644500000000001</v>
      </c>
      <c r="AB833" s="66">
        <f t="shared" si="170"/>
        <v>45</v>
      </c>
      <c r="AC833" s="28">
        <f t="shared" si="172"/>
        <v>596.25450000000001</v>
      </c>
      <c r="AF833" s="28">
        <f>Q833-'2020 Metered Customers'!Q833</f>
        <v>7</v>
      </c>
      <c r="AG833" s="28">
        <f>R833-'2020 Metered Customers'!R833</f>
        <v>7</v>
      </c>
      <c r="AH833" s="28">
        <f>S833-'2020 Metered Customers'!S833</f>
        <v>7</v>
      </c>
      <c r="AI833" s="28">
        <f>T833-'2020 Metered Customers'!T833</f>
        <v>7</v>
      </c>
      <c r="AJ833" s="28">
        <f>U833-'2020 Metered Customers'!U833</f>
        <v>7.8740000000000023</v>
      </c>
      <c r="AK833" s="28">
        <f>V833-'2020 Metered Customers'!V833</f>
        <v>14.797000000000004</v>
      </c>
      <c r="AL833" s="28">
        <f>W833-'2020 Metered Customers'!W833</f>
        <v>7</v>
      </c>
      <c r="AM833" s="28">
        <f>X833-'2020 Metered Customers'!X833</f>
        <v>14.543999999999997</v>
      </c>
      <c r="AN833" s="28">
        <f>Y833-'2020 Metered Customers'!Y833</f>
        <v>10.472999999999999</v>
      </c>
      <c r="AO833" s="28">
        <f>Z833-'2020 Metered Customers'!Z833</f>
        <v>11.646000000000001</v>
      </c>
      <c r="AP833" s="28">
        <f>AA833-'2020 Metered Customers'!AA833</f>
        <v>11.418300000000002</v>
      </c>
      <c r="AQ833" s="28">
        <f>AB833-'2020 Metered Customers'!AB833</f>
        <v>7</v>
      </c>
    </row>
    <row r="834" spans="1:43" ht="15.4" x14ac:dyDescent="0.45">
      <c r="A834" s="4">
        <v>1</v>
      </c>
      <c r="B834" s="85">
        <v>85114429</v>
      </c>
      <c r="C834" s="91">
        <v>0</v>
      </c>
      <c r="D834" s="5" t="s">
        <v>32</v>
      </c>
      <c r="E834" s="5">
        <v>30250</v>
      </c>
      <c r="F834" s="5" t="s">
        <v>32</v>
      </c>
      <c r="G834" s="5" t="s">
        <v>32</v>
      </c>
      <c r="H834" s="5">
        <v>18180</v>
      </c>
      <c r="I834" s="5">
        <v>21090</v>
      </c>
      <c r="J834" s="5">
        <v>23550</v>
      </c>
      <c r="K834" s="5">
        <v>17560</v>
      </c>
      <c r="L834" s="52">
        <v>19620</v>
      </c>
      <c r="M834" s="5">
        <v>13175</v>
      </c>
      <c r="N834" s="5">
        <v>1394</v>
      </c>
      <c r="O834" s="7" t="s">
        <v>32</v>
      </c>
      <c r="Q834" s="65">
        <f t="shared" si="160"/>
        <v>45</v>
      </c>
      <c r="R834" s="36">
        <f t="shared" si="161"/>
        <v>297.36125109773411</v>
      </c>
      <c r="S834" s="36">
        <f t="shared" si="162"/>
        <v>45</v>
      </c>
      <c r="T834" s="36">
        <f t="shared" si="163"/>
        <v>45</v>
      </c>
      <c r="U834" s="36">
        <f t="shared" si="171"/>
        <v>126.81</v>
      </c>
      <c r="V834" s="36">
        <f t="shared" si="164"/>
        <v>205.76125109773412</v>
      </c>
      <c r="W834" s="36">
        <f t="shared" si="165"/>
        <v>230.36125109773411</v>
      </c>
      <c r="X834" s="36">
        <f t="shared" si="166"/>
        <v>171.22748567596466</v>
      </c>
      <c r="Y834" s="36">
        <f t="shared" si="167"/>
        <v>191.0612510977341</v>
      </c>
      <c r="Z834" s="36">
        <f t="shared" si="168"/>
        <v>135.01370982492128</v>
      </c>
      <c r="AA834" s="36">
        <f t="shared" si="169"/>
        <v>51.272999999999996</v>
      </c>
      <c r="AB834" s="66">
        <f t="shared" si="170"/>
        <v>45</v>
      </c>
      <c r="AC834" s="28">
        <f t="shared" si="172"/>
        <v>1588.8691998918223</v>
      </c>
      <c r="AF834" s="28">
        <f>Q834-'2020 Metered Customers'!Q834</f>
        <v>7</v>
      </c>
      <c r="AG834" s="28">
        <f>R834-'2020 Metered Customers'!R834</f>
        <v>139.04375109773412</v>
      </c>
      <c r="AH834" s="28">
        <f>S834-'2020 Metered Customers'!S834</f>
        <v>7</v>
      </c>
      <c r="AI834" s="28">
        <f>T834-'2020 Metered Customers'!T834</f>
        <v>7</v>
      </c>
      <c r="AJ834" s="28">
        <f>U834-'2020 Metered Customers'!U834</f>
        <v>48.813999999999993</v>
      </c>
      <c r="AK834" s="28">
        <f>V834-'2020 Metered Customers'!V834</f>
        <v>93.874251097734117</v>
      </c>
      <c r="AL834" s="28">
        <f>W834-'2020 Metered Customers'!W834</f>
        <v>107.89625109773411</v>
      </c>
      <c r="AM834" s="28">
        <f>X834-'2020 Metered Customers'!X834</f>
        <v>74.51948567596466</v>
      </c>
      <c r="AN834" s="28">
        <f>Y834-'2020 Metered Customers'!Y834</f>
        <v>85.495251097734098</v>
      </c>
      <c r="AO834" s="28">
        <f>Z834-'2020 Metered Customers'!Z834</f>
        <v>57.161209824921286</v>
      </c>
      <c r="AP834" s="28">
        <f>AA834-'2020 Metered Customers'!AA834</f>
        <v>10.206199999999995</v>
      </c>
      <c r="AQ834" s="28">
        <f>AB834-'2020 Metered Customers'!AB834</f>
        <v>7</v>
      </c>
    </row>
    <row r="835" spans="1:43" ht="15.4" x14ac:dyDescent="0.45">
      <c r="A835" s="4">
        <v>1</v>
      </c>
      <c r="B835" s="85">
        <v>85114430</v>
      </c>
      <c r="C835" s="91">
        <v>0</v>
      </c>
      <c r="D835" s="5" t="s">
        <v>32</v>
      </c>
      <c r="E835" s="5" t="s">
        <v>32</v>
      </c>
      <c r="F835" s="5" t="s">
        <v>32</v>
      </c>
      <c r="G835" s="5" t="s">
        <v>32</v>
      </c>
      <c r="H835" s="5">
        <v>5900</v>
      </c>
      <c r="I835" s="5">
        <v>2990</v>
      </c>
      <c r="J835" s="5">
        <v>9450</v>
      </c>
      <c r="K835" s="5">
        <v>35280</v>
      </c>
      <c r="L835" s="52">
        <v>49490</v>
      </c>
      <c r="M835" s="5">
        <v>39881</v>
      </c>
      <c r="N835" s="5">
        <v>8678</v>
      </c>
      <c r="O835" s="7" t="s">
        <v>32</v>
      </c>
      <c r="Q835" s="65">
        <f t="shared" si="160"/>
        <v>45</v>
      </c>
      <c r="R835" s="36">
        <f t="shared" si="161"/>
        <v>45</v>
      </c>
      <c r="S835" s="36">
        <f t="shared" si="162"/>
        <v>45</v>
      </c>
      <c r="T835" s="36">
        <f t="shared" si="163"/>
        <v>45</v>
      </c>
      <c r="U835" s="36">
        <f t="shared" si="171"/>
        <v>71.55</v>
      </c>
      <c r="V835" s="36">
        <f t="shared" si="164"/>
        <v>58.454999999999998</v>
      </c>
      <c r="W835" s="36">
        <f t="shared" si="165"/>
        <v>104.25058210653206</v>
      </c>
      <c r="X835" s="36">
        <f t="shared" si="166"/>
        <v>347.66125109773412</v>
      </c>
      <c r="Y835" s="36">
        <f t="shared" si="167"/>
        <v>489.76125109773409</v>
      </c>
      <c r="Z835" s="36">
        <f t="shared" si="168"/>
        <v>393.67125109773411</v>
      </c>
      <c r="AA835" s="36">
        <f t="shared" si="169"/>
        <v>97.874975502882009</v>
      </c>
      <c r="AB835" s="66">
        <f t="shared" si="170"/>
        <v>45</v>
      </c>
      <c r="AC835" s="28">
        <f t="shared" si="172"/>
        <v>1788.2243109026163</v>
      </c>
      <c r="AF835" s="28">
        <f>Q835-'2020 Metered Customers'!Q835</f>
        <v>7</v>
      </c>
      <c r="AG835" s="28">
        <f>R835-'2020 Metered Customers'!R835</f>
        <v>7</v>
      </c>
      <c r="AH835" s="28">
        <f>S835-'2020 Metered Customers'!S835</f>
        <v>7</v>
      </c>
      <c r="AI835" s="28">
        <f>T835-'2020 Metered Customers'!T835</f>
        <v>7</v>
      </c>
      <c r="AJ835" s="28">
        <f>U835-'2020 Metered Customers'!U835</f>
        <v>20.569999999999993</v>
      </c>
      <c r="AK835" s="28">
        <f>V835-'2020 Metered Customers'!V835</f>
        <v>13.876999999999995</v>
      </c>
      <c r="AL835" s="28">
        <f>W835-'2020 Metered Customers'!W835</f>
        <v>42.415582106532064</v>
      </c>
      <c r="AM835" s="28">
        <f>X835-'2020 Metered Customers'!X835</f>
        <v>151.97085109773411</v>
      </c>
      <c r="AN835" s="28">
        <f>Y835-'2020 Metered Customers'!Y835</f>
        <v>188.49055109773411</v>
      </c>
      <c r="AO835" s="28">
        <f>Z835-'2020 Metered Customers'!Z835</f>
        <v>163.79542109773411</v>
      </c>
      <c r="AP835" s="28">
        <f>AA835-'2020 Metered Customers'!AA835</f>
        <v>39.359575502882009</v>
      </c>
      <c r="AQ835" s="28">
        <f>AB835-'2020 Metered Customers'!AB835</f>
        <v>7</v>
      </c>
    </row>
    <row r="836" spans="1:43" ht="15.4" x14ac:dyDescent="0.45">
      <c r="A836" s="4">
        <v>1</v>
      </c>
      <c r="B836" s="85">
        <v>85114431</v>
      </c>
      <c r="C836" s="91">
        <v>0</v>
      </c>
      <c r="D836" s="5" t="s">
        <v>32</v>
      </c>
      <c r="E836" s="5" t="s">
        <v>32</v>
      </c>
      <c r="F836" s="5" t="s">
        <v>32</v>
      </c>
      <c r="G836" s="5" t="s">
        <v>32</v>
      </c>
      <c r="H836" s="5">
        <v>3180</v>
      </c>
      <c r="I836" s="5" t="s">
        <v>32</v>
      </c>
      <c r="J836" s="5">
        <v>10</v>
      </c>
      <c r="K836" s="5">
        <v>1670</v>
      </c>
      <c r="L836" s="52">
        <v>11270</v>
      </c>
      <c r="M836" s="5">
        <v>78146</v>
      </c>
      <c r="N836" s="5">
        <v>33654</v>
      </c>
      <c r="O836" s="7" t="s">
        <v>32</v>
      </c>
      <c r="Q836" s="65">
        <f t="shared" si="160"/>
        <v>45</v>
      </c>
      <c r="R836" s="36">
        <f t="shared" si="161"/>
        <v>45</v>
      </c>
      <c r="S836" s="36">
        <f t="shared" si="162"/>
        <v>45</v>
      </c>
      <c r="T836" s="36">
        <f t="shared" si="163"/>
        <v>45</v>
      </c>
      <c r="U836" s="36">
        <f t="shared" si="171"/>
        <v>59.31</v>
      </c>
      <c r="V836" s="36">
        <f t="shared" si="164"/>
        <v>45</v>
      </c>
      <c r="W836" s="36">
        <f t="shared" si="165"/>
        <v>45.045000000000002</v>
      </c>
      <c r="X836" s="36">
        <f t="shared" si="166"/>
        <v>52.515000000000001</v>
      </c>
      <c r="Y836" s="36">
        <f t="shared" si="167"/>
        <v>119.28115726021484</v>
      </c>
      <c r="Z836" s="36">
        <f t="shared" si="168"/>
        <v>776.32125109773415</v>
      </c>
      <c r="AA836" s="36">
        <f t="shared" si="169"/>
        <v>331.40125109773408</v>
      </c>
      <c r="AB836" s="66">
        <f t="shared" si="170"/>
        <v>45</v>
      </c>
      <c r="AC836" s="28">
        <f t="shared" si="172"/>
        <v>1653.8736594556831</v>
      </c>
      <c r="AF836" s="28">
        <f>Q836-'2020 Metered Customers'!Q836</f>
        <v>7</v>
      </c>
      <c r="AG836" s="28">
        <f>R836-'2020 Metered Customers'!R836</f>
        <v>7</v>
      </c>
      <c r="AH836" s="28">
        <f>S836-'2020 Metered Customers'!S836</f>
        <v>7</v>
      </c>
      <c r="AI836" s="28">
        <f>T836-'2020 Metered Customers'!T836</f>
        <v>7</v>
      </c>
      <c r="AJ836" s="28">
        <f>U836-'2020 Metered Customers'!U836</f>
        <v>14.314</v>
      </c>
      <c r="AK836" s="28">
        <f>V836-'2020 Metered Customers'!V836</f>
        <v>7</v>
      </c>
      <c r="AL836" s="28">
        <f>W836-'2020 Metered Customers'!W836</f>
        <v>7.0230000000000032</v>
      </c>
      <c r="AM836" s="28">
        <f>X836-'2020 Metered Customers'!X836</f>
        <v>10.841000000000001</v>
      </c>
      <c r="AN836" s="28">
        <f>Y836-'2020 Metered Customers'!Y836</f>
        <v>49.620157260214839</v>
      </c>
      <c r="AO836" s="28">
        <f>Z836-'2020 Metered Customers'!Z836</f>
        <v>262.13647109773422</v>
      </c>
      <c r="AP836" s="28">
        <f>AA836-'2020 Metered Customers'!AA836</f>
        <v>147.79203109773408</v>
      </c>
      <c r="AQ836" s="28">
        <f>AB836-'2020 Metered Customers'!AB836</f>
        <v>7</v>
      </c>
    </row>
    <row r="837" spans="1:43" ht="15.4" x14ac:dyDescent="0.45">
      <c r="A837" s="4">
        <v>1</v>
      </c>
      <c r="B837" s="85">
        <v>85114432</v>
      </c>
      <c r="C837" s="91">
        <v>0</v>
      </c>
      <c r="D837" s="5" t="s">
        <v>32</v>
      </c>
      <c r="E837" s="5" t="s">
        <v>32</v>
      </c>
      <c r="F837" s="5" t="s">
        <v>32</v>
      </c>
      <c r="G837" s="5" t="s">
        <v>32</v>
      </c>
      <c r="H837" s="5">
        <v>1520</v>
      </c>
      <c r="I837" s="5">
        <v>1180</v>
      </c>
      <c r="J837" s="5">
        <v>2740</v>
      </c>
      <c r="K837" s="5">
        <v>8880</v>
      </c>
      <c r="L837" s="52">
        <v>38030</v>
      </c>
      <c r="M837" s="5">
        <v>35444</v>
      </c>
      <c r="N837" s="5">
        <v>16332</v>
      </c>
      <c r="O837" s="7" t="s">
        <v>32</v>
      </c>
      <c r="Q837" s="65">
        <f t="shared" si="160"/>
        <v>45</v>
      </c>
      <c r="R837" s="36">
        <f t="shared" si="161"/>
        <v>45</v>
      </c>
      <c r="S837" s="36">
        <f t="shared" si="162"/>
        <v>45</v>
      </c>
      <c r="T837" s="36">
        <f t="shared" si="163"/>
        <v>45</v>
      </c>
      <c r="U837" s="36">
        <f t="shared" si="171"/>
        <v>51.84</v>
      </c>
      <c r="V837" s="36">
        <f t="shared" si="164"/>
        <v>50.31</v>
      </c>
      <c r="W837" s="36">
        <f t="shared" si="165"/>
        <v>57.33</v>
      </c>
      <c r="X837" s="36">
        <f t="shared" si="166"/>
        <v>99.543204173785256</v>
      </c>
      <c r="Y837" s="36">
        <f t="shared" si="167"/>
        <v>375.16125109773412</v>
      </c>
      <c r="Z837" s="36">
        <f t="shared" si="168"/>
        <v>349.30125109773411</v>
      </c>
      <c r="AA837" s="36">
        <f t="shared" si="169"/>
        <v>161.08597672611717</v>
      </c>
      <c r="AB837" s="66">
        <f t="shared" si="170"/>
        <v>45</v>
      </c>
      <c r="AC837" s="28">
        <f t="shared" si="172"/>
        <v>1369.5716830953706</v>
      </c>
      <c r="AF837" s="28">
        <f>Q837-'2020 Metered Customers'!Q837</f>
        <v>7</v>
      </c>
      <c r="AG837" s="28">
        <f>R837-'2020 Metered Customers'!R837</f>
        <v>7</v>
      </c>
      <c r="AH837" s="28">
        <f>S837-'2020 Metered Customers'!S837</f>
        <v>7</v>
      </c>
      <c r="AI837" s="28">
        <f>T837-'2020 Metered Customers'!T837</f>
        <v>7</v>
      </c>
      <c r="AJ837" s="28">
        <f>U837-'2020 Metered Customers'!U837</f>
        <v>10.496000000000002</v>
      </c>
      <c r="AK837" s="28">
        <f>V837-'2020 Metered Customers'!V837</f>
        <v>9.7139999999999986</v>
      </c>
      <c r="AL837" s="28">
        <f>W837-'2020 Metered Customers'!W837</f>
        <v>13.302</v>
      </c>
      <c r="AM837" s="28">
        <f>X837-'2020 Metered Customers'!X837</f>
        <v>40.159204173785255</v>
      </c>
      <c r="AN837" s="28">
        <f>Y837-'2020 Metered Customers'!Y837</f>
        <v>159.03835109773414</v>
      </c>
      <c r="AO837" s="28">
        <f>Z837-'2020 Metered Customers'!Z837</f>
        <v>152.39233109773411</v>
      </c>
      <c r="AP837" s="28">
        <f>AA837-'2020 Metered Customers'!AA837</f>
        <v>69.658376726117154</v>
      </c>
      <c r="AQ837" s="28">
        <f>AB837-'2020 Metered Customers'!AB837</f>
        <v>7</v>
      </c>
    </row>
    <row r="838" spans="1:43" ht="15.4" x14ac:dyDescent="0.45">
      <c r="A838" s="4">
        <v>1</v>
      </c>
      <c r="B838" s="85">
        <v>85114451</v>
      </c>
      <c r="C838" s="91">
        <v>0</v>
      </c>
      <c r="D838" s="5" t="s">
        <v>32</v>
      </c>
      <c r="E838" s="5" t="s">
        <v>32</v>
      </c>
      <c r="F838" s="5" t="s">
        <v>32</v>
      </c>
      <c r="G838" s="5" t="s">
        <v>32</v>
      </c>
      <c r="H838" s="5">
        <v>1100</v>
      </c>
      <c r="I838" s="5">
        <v>2100</v>
      </c>
      <c r="J838" s="5">
        <v>360</v>
      </c>
      <c r="K838" s="5">
        <v>1200</v>
      </c>
      <c r="L838" s="52">
        <v>1470</v>
      </c>
      <c r="M838" s="5">
        <v>7302</v>
      </c>
      <c r="N838" s="5">
        <v>4952</v>
      </c>
      <c r="O838" s="7" t="s">
        <v>32</v>
      </c>
      <c r="Q838" s="65">
        <f t="shared" si="160"/>
        <v>45</v>
      </c>
      <c r="R838" s="36">
        <f t="shared" si="161"/>
        <v>45</v>
      </c>
      <c r="S838" s="36">
        <f t="shared" si="162"/>
        <v>45</v>
      </c>
      <c r="T838" s="36">
        <f t="shared" si="163"/>
        <v>45</v>
      </c>
      <c r="U838" s="36">
        <f t="shared" si="171"/>
        <v>49.95</v>
      </c>
      <c r="V838" s="36">
        <f t="shared" si="164"/>
        <v>54.45</v>
      </c>
      <c r="W838" s="36">
        <f t="shared" si="165"/>
        <v>46.62</v>
      </c>
      <c r="X838" s="36">
        <f t="shared" si="166"/>
        <v>50.4</v>
      </c>
      <c r="Y838" s="36">
        <f t="shared" si="167"/>
        <v>51.615000000000002</v>
      </c>
      <c r="Z838" s="36">
        <f t="shared" si="168"/>
        <v>86.511200002075697</v>
      </c>
      <c r="AA838" s="36">
        <f t="shared" si="169"/>
        <v>67.283999999999992</v>
      </c>
      <c r="AB838" s="66">
        <f t="shared" si="170"/>
        <v>45</v>
      </c>
      <c r="AC838" s="28">
        <f t="shared" si="172"/>
        <v>631.83020000207569</v>
      </c>
      <c r="AF838" s="28">
        <f>Q838-'2020 Metered Customers'!Q838</f>
        <v>7</v>
      </c>
      <c r="AG838" s="28">
        <f>R838-'2020 Metered Customers'!R838</f>
        <v>7</v>
      </c>
      <c r="AH838" s="28">
        <f>S838-'2020 Metered Customers'!S838</f>
        <v>7</v>
      </c>
      <c r="AI838" s="28">
        <f>T838-'2020 Metered Customers'!T838</f>
        <v>7</v>
      </c>
      <c r="AJ838" s="28">
        <f>U838-'2020 Metered Customers'!U838</f>
        <v>9.5300000000000011</v>
      </c>
      <c r="AK838" s="28">
        <f>V838-'2020 Metered Customers'!V838</f>
        <v>11.829999999999998</v>
      </c>
      <c r="AL838" s="28">
        <f>W838-'2020 Metered Customers'!W838</f>
        <v>7.8279999999999959</v>
      </c>
      <c r="AM838" s="28">
        <f>X838-'2020 Metered Customers'!X838</f>
        <v>9.759999999999998</v>
      </c>
      <c r="AN838" s="28">
        <f>Y838-'2020 Metered Customers'!Y838</f>
        <v>10.381</v>
      </c>
      <c r="AO838" s="28">
        <f>Z838-'2020 Metered Customers'!Z838</f>
        <v>32.446800002075697</v>
      </c>
      <c r="AP838" s="28">
        <f>AA838-'2020 Metered Customers'!AA838</f>
        <v>18.389599999999987</v>
      </c>
      <c r="AQ838" s="28">
        <f>AB838-'2020 Metered Customers'!AB838</f>
        <v>7</v>
      </c>
    </row>
    <row r="839" spans="1:43" ht="15.4" x14ac:dyDescent="0.45">
      <c r="A839" s="4">
        <v>1</v>
      </c>
      <c r="B839" s="85">
        <v>85114452</v>
      </c>
      <c r="C839" s="91">
        <v>0</v>
      </c>
      <c r="D839" s="5" t="s">
        <v>32</v>
      </c>
      <c r="E839" s="5" t="s">
        <v>32</v>
      </c>
      <c r="F839" s="5" t="s">
        <v>32</v>
      </c>
      <c r="G839" s="5" t="s">
        <v>32</v>
      </c>
      <c r="H839" s="5">
        <v>1970</v>
      </c>
      <c r="I839" s="5">
        <v>7240</v>
      </c>
      <c r="J839" s="5">
        <v>1770</v>
      </c>
      <c r="K839" s="5">
        <v>3170</v>
      </c>
      <c r="L839" s="52">
        <v>3460</v>
      </c>
      <c r="M839" s="5">
        <v>2060</v>
      </c>
      <c r="N839" s="5">
        <v>2127</v>
      </c>
      <c r="O839" s="7" t="s">
        <v>32</v>
      </c>
      <c r="Q839" s="65">
        <f t="shared" ref="Q839:Q894" si="173">IFERROR($AE$6+IF(D839&gt;$AF$6, $AF$6/1000*$AG$6,D839/1000*$AG$6)+IF(IF(D839&gt;$AH$6,($AH$6-$AF$6)/1000*$AI$6,(D839-$AF$6)/1000*$AI$6)&lt;0,0,IF(D839&gt;$AH$6,($AH$6-$AF$6)/1000*$AI$6,(D839-$AF$6)/1000*$AI$6))+IF(D839&gt;$AH$6,(D839-$AH$6)/1000*$AK$6,0),$AE$6)</f>
        <v>45</v>
      </c>
      <c r="R839" s="36">
        <f t="shared" ref="R839:R894" si="174">IFERROR($AE$6+IF(E839&gt;$AF$6, $AF$6/1000*$AG$6,E839/1000*$AG$6)+IF(IF(E839&gt;$AH$6,($AH$6-$AF$6)/1000*$AI$6,(E839-$AF$6)/1000*$AI$6)&lt;0,0,IF(E839&gt;$AH$6,($AH$6-$AF$6)/1000*$AI$6,(E839-$AF$6)/1000*$AI$6))+IF(E839&gt;$AH$6,(E839-$AH$6)/1000*$AK$6,0),$AE$6)</f>
        <v>45</v>
      </c>
      <c r="S839" s="36">
        <f t="shared" ref="S839:S894" si="175">IFERROR($AE$6+IF(F839&gt;$AF$6, $AF$6/1000*$AG$6,F839/1000*$AG$6)+IF(IF(F839&gt;$AH$6,($AH$6-$AF$6)/1000*$AI$6,(F839-$AF$6)/1000*$AI$6)&lt;0,0,IF(F839&gt;$AH$6,($AH$6-$AF$6)/1000*$AI$6,(F839-$AF$6)/1000*$AI$6))+IF(F839&gt;$AH$6,(F839-$AH$6)/1000*$AK$6,0),$AE$6)</f>
        <v>45</v>
      </c>
      <c r="T839" s="36">
        <f t="shared" ref="T839:T894" si="176">IFERROR($AE$6+IF(G839&gt;$AF$6, $AF$6/1000*$AG$6,G839/1000*$AG$6)+IF(IF(G839&gt;$AH$6,($AH$6-$AF$6)/1000*$AI$6,(G839-$AF$6)/1000*$AI$6)&lt;0,0,IF(G839&gt;$AH$6,($AH$6-$AF$6)/1000*$AI$6,(G839-$AF$6)/1000*$AI$6))+IF(G839&gt;$AH$6,(G839-$AH$6)/1000*$AK$6,0),$AE$6)</f>
        <v>45</v>
      </c>
      <c r="U839" s="36">
        <f t="shared" si="171"/>
        <v>53.865000000000002</v>
      </c>
      <c r="V839" s="36">
        <f t="shared" ref="V839:V894" si="177">IFERROR($AE$6+IF(I839&gt;$AF$6, $AF$6/1000*$AG$6,I839/1000*$AG$6)+IF(IF(I839&gt;$AH$6,($AH$6-$AF$6)/1000*$AI$6,(I839-$AF$6)/1000*$AI$6)&lt;0,0,IF(I839&gt;$AH$6,($AH$6-$AF$6)/1000*$AI$6,(I839-$AF$6)/1000*$AI$6))+IF(I839&gt;$AH$6,(I839-$AH$6)/1000*$AK$6,0),$AE$6)</f>
        <v>85.999169419917266</v>
      </c>
      <c r="W839" s="36">
        <f t="shared" ref="W839:W894" si="178">IFERROR($AE$6+IF(J839&gt;$AF$6, $AF$6/1000*$AG$6,J839/1000*$AG$6)+IF(IF(J839&gt;$AH$6,($AH$6-$AF$6)/1000*$AI$6,(J839-$AF$6)/1000*$AI$6)&lt;0,0,IF(J839&gt;$AH$6,($AH$6-$AF$6)/1000*$AI$6,(J839-$AF$6)/1000*$AI$6))+IF(J839&gt;$AH$6,(J839-$AH$6)/1000*$AK$6,0),$AE$6)</f>
        <v>52.965000000000003</v>
      </c>
      <c r="X839" s="36">
        <f t="shared" ref="X839:X894" si="179">IFERROR($AE$6+IF(K839&gt;$AF$6, $AF$6/1000*$AG$6,K839/1000*$AG$6)+IF(IF(K839&gt;$AH$6,($AH$6-$AF$6)/1000*$AI$6,(K839-$AF$6)/1000*$AI$6)&lt;0,0,IF(K839&gt;$AH$6,($AH$6-$AF$6)/1000*$AI$6,(K839-$AF$6)/1000*$AI$6))+IF(K839&gt;$AH$6,(K839-$AH$6)/1000*$AK$6,0),$AE$6)</f>
        <v>59.265000000000001</v>
      </c>
      <c r="Y839" s="36">
        <f t="shared" ref="Y839:Y894" si="180">IFERROR($AE$6+IF(L839&gt;$AF$6, $AF$6/1000*$AG$6,L839/1000*$AG$6)+IF(IF(L839&gt;$AH$6,($AH$6-$AF$6)/1000*$AI$6,(L839-$AF$6)/1000*$AI$6)&lt;0,0,IF(L839&gt;$AH$6,($AH$6-$AF$6)/1000*$AI$6,(L839-$AF$6)/1000*$AI$6))+IF(L839&gt;$AH$6,(L839-$AH$6)/1000*$AK$6,0),$AE$6)</f>
        <v>60.57</v>
      </c>
      <c r="Z839" s="36">
        <f t="shared" ref="Z839:Z894" si="181">IFERROR($AE$6+IF(M839&gt;$AF$6, $AF$6/1000*$AG$6,M839/1000*$AG$6)+IF(IF(M839&gt;$AH$6,($AH$6-$AF$6)/1000*$AI$6,(M839-$AF$6)/1000*$AI$6)&lt;0,0,IF(M839&gt;$AH$6,($AH$6-$AF$6)/1000*$AI$6,(M839-$AF$6)/1000*$AI$6))+IF(M839&gt;$AH$6,(M839-$AH$6)/1000*$AK$6,0),$AE$6)</f>
        <v>54.269999999999996</v>
      </c>
      <c r="AA839" s="36">
        <f t="shared" ref="AA839:AA894" si="182">IFERROR($AE$6+IF(N839&gt;$AF$6, $AF$6/1000*$AG$6,N839/1000*$AG$6)+IF(IF(N839&gt;$AH$6,($AH$6-$AF$6)/1000*$AI$6,(N839-$AF$6)/1000*$AI$6)&lt;0,0,IF(N839&gt;$AH$6,($AH$6-$AF$6)/1000*$AI$6,(N839-$AF$6)/1000*$AI$6))+IF(N839&gt;$AH$6,(N839-$AH$6)/1000*$AK$6,0),$AE$6)</f>
        <v>54.5715</v>
      </c>
      <c r="AB839" s="66">
        <f t="shared" ref="AB839:AB894" si="183">IFERROR($AE$6+IF(O839&gt;$AF$6, $AF$6/1000*$AG$6,O839/1000*$AG$6)+IF(IF(O839&gt;$AH$6,($AH$6-$AF$6)/1000*$AI$6,(O839-$AF$6)/1000*$AI$6)&lt;0,0,IF(O839&gt;$AH$6,($AH$6-$AF$6)/1000*$AI$6,(O839-$AF$6)/1000*$AI$6))+IF(O839&gt;$AH$6,(O839-$AH$6)/1000*$AK$6,0),$AE$6)</f>
        <v>45</v>
      </c>
      <c r="AC839" s="28">
        <f t="shared" si="172"/>
        <v>646.50566941991735</v>
      </c>
      <c r="AF839" s="28">
        <f>Q839-'2020 Metered Customers'!Q839</f>
        <v>7</v>
      </c>
      <c r="AG839" s="28">
        <f>R839-'2020 Metered Customers'!R839</f>
        <v>7</v>
      </c>
      <c r="AH839" s="28">
        <f>S839-'2020 Metered Customers'!S839</f>
        <v>7</v>
      </c>
      <c r="AI839" s="28">
        <f>T839-'2020 Metered Customers'!T839</f>
        <v>7</v>
      </c>
      <c r="AJ839" s="28">
        <f>U839-'2020 Metered Customers'!U839</f>
        <v>11.530999999999999</v>
      </c>
      <c r="AK839" s="28">
        <f>V839-'2020 Metered Customers'!V839</f>
        <v>32.071169419917261</v>
      </c>
      <c r="AL839" s="28">
        <f>W839-'2020 Metered Customers'!W839</f>
        <v>11.071000000000005</v>
      </c>
      <c r="AM839" s="28">
        <f>X839-'2020 Metered Customers'!X839</f>
        <v>14.290999999999997</v>
      </c>
      <c r="AN839" s="28">
        <f>Y839-'2020 Metered Customers'!Y839</f>
        <v>14.957999999999998</v>
      </c>
      <c r="AO839" s="28">
        <f>Z839-'2020 Metered Customers'!Z839</f>
        <v>11.737999999999992</v>
      </c>
      <c r="AP839" s="28">
        <f>AA839-'2020 Metered Customers'!AA839</f>
        <v>11.892099999999999</v>
      </c>
      <c r="AQ839" s="28">
        <f>AB839-'2020 Metered Customers'!AB839</f>
        <v>7</v>
      </c>
    </row>
    <row r="840" spans="1:43" ht="15.4" x14ac:dyDescent="0.45">
      <c r="A840" s="4">
        <v>1</v>
      </c>
      <c r="B840" s="85">
        <v>85114453</v>
      </c>
      <c r="C840" s="91">
        <v>0</v>
      </c>
      <c r="D840" s="5" t="s">
        <v>32</v>
      </c>
      <c r="E840" s="5" t="s">
        <v>32</v>
      </c>
      <c r="F840" s="5" t="s">
        <v>32</v>
      </c>
      <c r="G840" s="5" t="s">
        <v>32</v>
      </c>
      <c r="H840" s="5">
        <v>870</v>
      </c>
      <c r="I840" s="5">
        <v>2190</v>
      </c>
      <c r="J840" s="5">
        <v>2860</v>
      </c>
      <c r="K840" s="5">
        <v>32070</v>
      </c>
      <c r="L840" s="52">
        <v>21510</v>
      </c>
      <c r="M840" s="5">
        <v>1415</v>
      </c>
      <c r="N840" s="5">
        <v>3947</v>
      </c>
      <c r="O840" s="7" t="s">
        <v>32</v>
      </c>
      <c r="Q840" s="65">
        <f t="shared" si="173"/>
        <v>45</v>
      </c>
      <c r="R840" s="36">
        <f t="shared" si="174"/>
        <v>45</v>
      </c>
      <c r="S840" s="36">
        <f t="shared" si="175"/>
        <v>45</v>
      </c>
      <c r="T840" s="36">
        <f t="shared" si="176"/>
        <v>45</v>
      </c>
      <c r="U840" s="36">
        <f t="shared" ref="U840:U894" si="184">IFERROR($AE$6+IF(H840&gt;$AF$6*5, $AF$6*5/1000*$AG$6,H840/1000*$AG$6)+IF(IF(H840&gt;$AH$6*5,(($AH$6*5)-($AF$6*5))/1000*$AI$6,(H840-$AF$6*5)/1000*$AI$6)&lt;0,0,IF(H840&gt;$AH$6*5,(($AH$6*5)-($AF$6*5))/1000*$AI$6,(H840-$AF$6*5)/1000*$AI$6))+IF(H840&gt;$AH$6*5,(H840-$AH$6*5)/1000*$AK$6,0),$AE$6)</f>
        <v>48.914999999999999</v>
      </c>
      <c r="V840" s="36">
        <f t="shared" si="177"/>
        <v>54.855000000000004</v>
      </c>
      <c r="W840" s="36">
        <f t="shared" si="178"/>
        <v>57.87</v>
      </c>
      <c r="X840" s="36">
        <f t="shared" si="179"/>
        <v>315.5612510977341</v>
      </c>
      <c r="Y840" s="36">
        <f t="shared" si="180"/>
        <v>209.96125109773411</v>
      </c>
      <c r="Z840" s="36">
        <f t="shared" si="181"/>
        <v>51.3675</v>
      </c>
      <c r="AA840" s="36">
        <f t="shared" si="182"/>
        <v>62.761499999999998</v>
      </c>
      <c r="AB840" s="66">
        <f t="shared" si="183"/>
        <v>45</v>
      </c>
      <c r="AC840" s="28">
        <f t="shared" ref="AC840:AC903" si="185">SUM(Q840:AB840)</f>
        <v>1026.2915021954682</v>
      </c>
      <c r="AF840" s="28">
        <f>Q840-'2020 Metered Customers'!Q840</f>
        <v>7</v>
      </c>
      <c r="AG840" s="28">
        <f>R840-'2020 Metered Customers'!R840</f>
        <v>7</v>
      </c>
      <c r="AH840" s="28">
        <f>S840-'2020 Metered Customers'!S840</f>
        <v>7</v>
      </c>
      <c r="AI840" s="28">
        <f>T840-'2020 Metered Customers'!T840</f>
        <v>7</v>
      </c>
      <c r="AJ840" s="28">
        <f>U840-'2020 Metered Customers'!U840</f>
        <v>9.0009999999999977</v>
      </c>
      <c r="AK840" s="28">
        <f>V840-'2020 Metered Customers'!V840</f>
        <v>12.037000000000006</v>
      </c>
      <c r="AL840" s="28">
        <f>W840-'2020 Metered Customers'!W840</f>
        <v>13.577999999999996</v>
      </c>
      <c r="AM840" s="28">
        <f>X840-'2020 Metered Customers'!X840</f>
        <v>143.72115109773409</v>
      </c>
      <c r="AN840" s="28">
        <f>Y840-'2020 Metered Customers'!Y840</f>
        <v>96.268251097734108</v>
      </c>
      <c r="AO840" s="28">
        <f>Z840-'2020 Metered Customers'!Z840</f>
        <v>10.2545</v>
      </c>
      <c r="AP840" s="28">
        <f>AA840-'2020 Metered Customers'!AA840</f>
        <v>16.078099999999999</v>
      </c>
      <c r="AQ840" s="28">
        <f>AB840-'2020 Metered Customers'!AB840</f>
        <v>7</v>
      </c>
    </row>
    <row r="841" spans="1:43" ht="15.4" x14ac:dyDescent="0.45">
      <c r="A841" s="4">
        <v>1</v>
      </c>
      <c r="B841" s="85">
        <v>85114455</v>
      </c>
      <c r="C841" s="91">
        <v>0</v>
      </c>
      <c r="D841" s="5" t="s">
        <v>32</v>
      </c>
      <c r="E841" s="5" t="s">
        <v>32</v>
      </c>
      <c r="F841" s="5" t="s">
        <v>32</v>
      </c>
      <c r="G841" s="5" t="s">
        <v>32</v>
      </c>
      <c r="H841" s="5">
        <v>1820</v>
      </c>
      <c r="I841" s="5">
        <v>700</v>
      </c>
      <c r="J841" s="5">
        <v>3760</v>
      </c>
      <c r="K841" s="5">
        <v>9310</v>
      </c>
      <c r="L841" s="52">
        <v>42430</v>
      </c>
      <c r="M841" s="5">
        <v>33220</v>
      </c>
      <c r="N841" s="5">
        <v>16791</v>
      </c>
      <c r="O841" s="7" t="s">
        <v>32</v>
      </c>
      <c r="Q841" s="65">
        <f t="shared" si="173"/>
        <v>45</v>
      </c>
      <c r="R841" s="36">
        <f t="shared" si="174"/>
        <v>45</v>
      </c>
      <c r="S841" s="36">
        <f t="shared" si="175"/>
        <v>45</v>
      </c>
      <c r="T841" s="36">
        <f t="shared" si="176"/>
        <v>45</v>
      </c>
      <c r="U841" s="36">
        <f t="shared" si="184"/>
        <v>53.19</v>
      </c>
      <c r="V841" s="36">
        <f t="shared" si="177"/>
        <v>48.15</v>
      </c>
      <c r="W841" s="36">
        <f t="shared" si="178"/>
        <v>61.92</v>
      </c>
      <c r="X841" s="36">
        <f t="shared" si="179"/>
        <v>103.09438401778723</v>
      </c>
      <c r="Y841" s="36">
        <f t="shared" si="180"/>
        <v>419.16125109773412</v>
      </c>
      <c r="Z841" s="36">
        <f t="shared" si="181"/>
        <v>327.06125109773416</v>
      </c>
      <c r="AA841" s="36">
        <f t="shared" si="182"/>
        <v>164.87665474564486</v>
      </c>
      <c r="AB841" s="66">
        <f t="shared" si="183"/>
        <v>45</v>
      </c>
      <c r="AC841" s="28">
        <f t="shared" si="185"/>
        <v>1402.4535409589002</v>
      </c>
      <c r="AF841" s="28">
        <f>Q841-'2020 Metered Customers'!Q841</f>
        <v>7</v>
      </c>
      <c r="AG841" s="28">
        <f>R841-'2020 Metered Customers'!R841</f>
        <v>7</v>
      </c>
      <c r="AH841" s="28">
        <f>S841-'2020 Metered Customers'!S841</f>
        <v>7</v>
      </c>
      <c r="AI841" s="28">
        <f>T841-'2020 Metered Customers'!T841</f>
        <v>7</v>
      </c>
      <c r="AJ841" s="28">
        <f>U841-'2020 Metered Customers'!U841</f>
        <v>11.186</v>
      </c>
      <c r="AK841" s="28">
        <f>V841-'2020 Metered Customers'!V841</f>
        <v>8.61</v>
      </c>
      <c r="AL841" s="28">
        <f>W841-'2020 Metered Customers'!W841</f>
        <v>15.648000000000003</v>
      </c>
      <c r="AM841" s="28">
        <f>X841-'2020 Metered Customers'!X841</f>
        <v>41.861384017787231</v>
      </c>
      <c r="AN841" s="28">
        <f>Y841-'2020 Metered Customers'!Y841</f>
        <v>170.34635109773413</v>
      </c>
      <c r="AO841" s="28">
        <f>Z841-'2020 Metered Customers'!Z841</f>
        <v>146.67665109773418</v>
      </c>
      <c r="AP841" s="28">
        <f>AA841-'2020 Metered Customers'!AA841</f>
        <v>71.475354745644864</v>
      </c>
      <c r="AQ841" s="28">
        <f>AB841-'2020 Metered Customers'!AB841</f>
        <v>7</v>
      </c>
    </row>
    <row r="842" spans="1:43" ht="15.4" x14ac:dyDescent="0.45">
      <c r="A842" s="4">
        <v>1</v>
      </c>
      <c r="B842" s="85">
        <v>85114456</v>
      </c>
      <c r="C842" s="91">
        <v>0</v>
      </c>
      <c r="D842" s="5" t="s">
        <v>32</v>
      </c>
      <c r="E842" s="5" t="s">
        <v>32</v>
      </c>
      <c r="F842" s="5" t="s">
        <v>32</v>
      </c>
      <c r="G842" s="5" t="s">
        <v>32</v>
      </c>
      <c r="H842" s="5">
        <v>710</v>
      </c>
      <c r="I842" s="5">
        <v>190</v>
      </c>
      <c r="J842" s="5">
        <v>350</v>
      </c>
      <c r="K842" s="5">
        <v>1380</v>
      </c>
      <c r="L842" s="52">
        <v>1880</v>
      </c>
      <c r="M842" s="5">
        <v>130</v>
      </c>
      <c r="N842" s="5">
        <v>634</v>
      </c>
      <c r="O842" s="7" t="s">
        <v>32</v>
      </c>
      <c r="Q842" s="65">
        <f t="shared" si="173"/>
        <v>45</v>
      </c>
      <c r="R842" s="36">
        <f t="shared" si="174"/>
        <v>45</v>
      </c>
      <c r="S842" s="36">
        <f t="shared" si="175"/>
        <v>45</v>
      </c>
      <c r="T842" s="36">
        <f t="shared" si="176"/>
        <v>45</v>
      </c>
      <c r="U842" s="36">
        <f t="shared" si="184"/>
        <v>48.195</v>
      </c>
      <c r="V842" s="36">
        <f t="shared" si="177"/>
        <v>45.854999999999997</v>
      </c>
      <c r="W842" s="36">
        <f t="shared" si="178"/>
        <v>46.575000000000003</v>
      </c>
      <c r="X842" s="36">
        <f t="shared" si="179"/>
        <v>51.21</v>
      </c>
      <c r="Y842" s="36">
        <f t="shared" si="180"/>
        <v>53.46</v>
      </c>
      <c r="Z842" s="36">
        <f t="shared" si="181"/>
        <v>45.585000000000001</v>
      </c>
      <c r="AA842" s="36">
        <f t="shared" si="182"/>
        <v>47.853000000000002</v>
      </c>
      <c r="AB842" s="66">
        <f t="shared" si="183"/>
        <v>45</v>
      </c>
      <c r="AC842" s="28">
        <f t="shared" si="185"/>
        <v>563.73299999999995</v>
      </c>
      <c r="AF842" s="28">
        <f>Q842-'2020 Metered Customers'!Q842</f>
        <v>7</v>
      </c>
      <c r="AG842" s="28">
        <f>R842-'2020 Metered Customers'!R842</f>
        <v>7</v>
      </c>
      <c r="AH842" s="28">
        <f>S842-'2020 Metered Customers'!S842</f>
        <v>7</v>
      </c>
      <c r="AI842" s="28">
        <f>T842-'2020 Metered Customers'!T842</f>
        <v>7</v>
      </c>
      <c r="AJ842" s="28">
        <f>U842-'2020 Metered Customers'!U842</f>
        <v>8.6330000000000027</v>
      </c>
      <c r="AK842" s="28">
        <f>V842-'2020 Metered Customers'!V842</f>
        <v>7.4369999999999976</v>
      </c>
      <c r="AL842" s="28">
        <f>W842-'2020 Metered Customers'!W842</f>
        <v>7.8049999999999997</v>
      </c>
      <c r="AM842" s="28">
        <f>X842-'2020 Metered Customers'!X842</f>
        <v>10.173999999999999</v>
      </c>
      <c r="AN842" s="28">
        <f>Y842-'2020 Metered Customers'!Y842</f>
        <v>11.323999999999998</v>
      </c>
      <c r="AO842" s="28">
        <f>Z842-'2020 Metered Customers'!Z842</f>
        <v>7.2989999999999995</v>
      </c>
      <c r="AP842" s="28">
        <f>AA842-'2020 Metered Customers'!AA842</f>
        <v>8.4581999999999979</v>
      </c>
      <c r="AQ842" s="28">
        <f>AB842-'2020 Metered Customers'!AB842</f>
        <v>7</v>
      </c>
    </row>
    <row r="843" spans="1:43" ht="15.4" x14ac:dyDescent="0.45">
      <c r="A843" s="4">
        <v>1</v>
      </c>
      <c r="B843" s="85">
        <v>85114488</v>
      </c>
      <c r="C843" s="91">
        <v>0</v>
      </c>
      <c r="D843" s="5" t="s">
        <v>32</v>
      </c>
      <c r="E843" s="5" t="s">
        <v>32</v>
      </c>
      <c r="F843" s="5" t="s">
        <v>32</v>
      </c>
      <c r="G843" s="5" t="s">
        <v>32</v>
      </c>
      <c r="H843" s="5">
        <v>1020</v>
      </c>
      <c r="I843" s="5">
        <v>15180</v>
      </c>
      <c r="J843" s="5">
        <v>4160</v>
      </c>
      <c r="K843" s="5">
        <v>1240</v>
      </c>
      <c r="L843" s="52">
        <v>6890</v>
      </c>
      <c r="M843" s="5">
        <v>8820</v>
      </c>
      <c r="N843" s="5">
        <v>6384</v>
      </c>
      <c r="O843" s="7" t="s">
        <v>32</v>
      </c>
      <c r="Q843" s="65">
        <f t="shared" si="173"/>
        <v>45</v>
      </c>
      <c r="R843" s="36">
        <f t="shared" si="174"/>
        <v>45</v>
      </c>
      <c r="S843" s="36">
        <f t="shared" si="175"/>
        <v>45</v>
      </c>
      <c r="T843" s="36">
        <f t="shared" si="176"/>
        <v>45</v>
      </c>
      <c r="U843" s="36">
        <f t="shared" si="184"/>
        <v>49.59</v>
      </c>
      <c r="V843" s="36">
        <f t="shared" si="177"/>
        <v>151.57211816730256</v>
      </c>
      <c r="W843" s="36">
        <f t="shared" si="178"/>
        <v>63.72</v>
      </c>
      <c r="X843" s="36">
        <f t="shared" si="179"/>
        <v>50.58</v>
      </c>
      <c r="Y843" s="36">
        <f t="shared" si="180"/>
        <v>83.108674198055184</v>
      </c>
      <c r="Z843" s="36">
        <f t="shared" si="181"/>
        <v>99.047690707180337</v>
      </c>
      <c r="AA843" s="36">
        <f t="shared" si="182"/>
        <v>78.929843963020303</v>
      </c>
      <c r="AB843" s="66">
        <f t="shared" si="183"/>
        <v>45</v>
      </c>
      <c r="AC843" s="28">
        <f t="shared" si="185"/>
        <v>801.54832703555837</v>
      </c>
      <c r="AF843" s="28">
        <f>Q843-'2020 Metered Customers'!Q843</f>
        <v>7</v>
      </c>
      <c r="AG843" s="28">
        <f>R843-'2020 Metered Customers'!R843</f>
        <v>7</v>
      </c>
      <c r="AH843" s="28">
        <f>S843-'2020 Metered Customers'!S843</f>
        <v>7</v>
      </c>
      <c r="AI843" s="28">
        <f>T843-'2020 Metered Customers'!T843</f>
        <v>7</v>
      </c>
      <c r="AJ843" s="28">
        <f>U843-'2020 Metered Customers'!U843</f>
        <v>9.3460000000000036</v>
      </c>
      <c r="AK843" s="28">
        <f>V843-'2020 Metered Customers'!V843</f>
        <v>65.098118167302559</v>
      </c>
      <c r="AL843" s="28">
        <f>W843-'2020 Metered Customers'!W843</f>
        <v>16.567999999999998</v>
      </c>
      <c r="AM843" s="28">
        <f>X843-'2020 Metered Customers'!X843</f>
        <v>9.8519999999999968</v>
      </c>
      <c r="AN843" s="28">
        <f>Y843-'2020 Metered Customers'!Y843</f>
        <v>29.950674198055182</v>
      </c>
      <c r="AO843" s="28">
        <f>Z843-'2020 Metered Customers'!Z843</f>
        <v>39.921690707180332</v>
      </c>
      <c r="AP843" s="28">
        <f>AA843-'2020 Metered Customers'!AA843</f>
        <v>26.885043963020301</v>
      </c>
      <c r="AQ843" s="28">
        <f>AB843-'2020 Metered Customers'!AB843</f>
        <v>7</v>
      </c>
    </row>
    <row r="844" spans="1:43" ht="15.4" x14ac:dyDescent="0.45">
      <c r="A844" s="4">
        <v>1</v>
      </c>
      <c r="B844" s="85">
        <v>85114489</v>
      </c>
      <c r="C844" s="91">
        <v>0</v>
      </c>
      <c r="D844" s="5" t="s">
        <v>32</v>
      </c>
      <c r="E844" s="5" t="s">
        <v>32</v>
      </c>
      <c r="F844" s="5" t="s">
        <v>32</v>
      </c>
      <c r="G844" s="5" t="s">
        <v>32</v>
      </c>
      <c r="H844" s="5">
        <v>660</v>
      </c>
      <c r="I844" s="5">
        <v>600</v>
      </c>
      <c r="J844" s="5">
        <v>920</v>
      </c>
      <c r="K844" s="5">
        <v>15030</v>
      </c>
      <c r="L844" s="52">
        <v>990</v>
      </c>
      <c r="M844" s="5">
        <v>38541</v>
      </c>
      <c r="N844" s="5">
        <v>1052</v>
      </c>
      <c r="O844" s="7" t="s">
        <v>32</v>
      </c>
      <c r="Q844" s="65">
        <f t="shared" si="173"/>
        <v>45</v>
      </c>
      <c r="R844" s="36">
        <f t="shared" si="174"/>
        <v>45</v>
      </c>
      <c r="S844" s="36">
        <f t="shared" si="175"/>
        <v>45</v>
      </c>
      <c r="T844" s="36">
        <f t="shared" si="176"/>
        <v>45</v>
      </c>
      <c r="U844" s="36">
        <f t="shared" si="184"/>
        <v>47.97</v>
      </c>
      <c r="V844" s="36">
        <f t="shared" si="177"/>
        <v>47.7</v>
      </c>
      <c r="W844" s="36">
        <f t="shared" si="178"/>
        <v>49.14</v>
      </c>
      <c r="X844" s="36">
        <f t="shared" si="179"/>
        <v>150.33333450079024</v>
      </c>
      <c r="Y844" s="36">
        <f t="shared" si="180"/>
        <v>49.454999999999998</v>
      </c>
      <c r="Z844" s="36">
        <f t="shared" si="181"/>
        <v>380.27125109773408</v>
      </c>
      <c r="AA844" s="36">
        <f t="shared" si="182"/>
        <v>49.734000000000002</v>
      </c>
      <c r="AB844" s="66">
        <f t="shared" si="183"/>
        <v>45</v>
      </c>
      <c r="AC844" s="28">
        <f t="shared" si="185"/>
        <v>999.60358559852443</v>
      </c>
      <c r="AF844" s="28">
        <f>Q844-'2020 Metered Customers'!Q844</f>
        <v>7</v>
      </c>
      <c r="AG844" s="28">
        <f>R844-'2020 Metered Customers'!R844</f>
        <v>7</v>
      </c>
      <c r="AH844" s="28">
        <f>S844-'2020 Metered Customers'!S844</f>
        <v>7</v>
      </c>
      <c r="AI844" s="28">
        <f>T844-'2020 Metered Customers'!T844</f>
        <v>7</v>
      </c>
      <c r="AJ844" s="28">
        <f>U844-'2020 Metered Customers'!U844</f>
        <v>8.5180000000000007</v>
      </c>
      <c r="AK844" s="28">
        <f>V844-'2020 Metered Customers'!V844</f>
        <v>8.3800000000000026</v>
      </c>
      <c r="AL844" s="28">
        <f>W844-'2020 Metered Customers'!W844</f>
        <v>9.1159999999999997</v>
      </c>
      <c r="AM844" s="28">
        <f>X844-'2020 Metered Customers'!X844</f>
        <v>64.504334500790236</v>
      </c>
      <c r="AN844" s="28">
        <f>Y844-'2020 Metered Customers'!Y844</f>
        <v>9.277000000000001</v>
      </c>
      <c r="AO844" s="28">
        <f>Z844-'2020 Metered Customers'!Z844</f>
        <v>160.3516210977341</v>
      </c>
      <c r="AP844" s="28">
        <f>AA844-'2020 Metered Customers'!AA844</f>
        <v>9.4196000000000026</v>
      </c>
      <c r="AQ844" s="28">
        <f>AB844-'2020 Metered Customers'!AB844</f>
        <v>7</v>
      </c>
    </row>
    <row r="845" spans="1:43" ht="15.4" x14ac:dyDescent="0.45">
      <c r="A845" s="4">
        <v>1</v>
      </c>
      <c r="B845" s="85">
        <v>85114490</v>
      </c>
      <c r="C845" s="91">
        <v>0</v>
      </c>
      <c r="D845" s="5" t="s">
        <v>32</v>
      </c>
      <c r="E845" s="5" t="s">
        <v>32</v>
      </c>
      <c r="F845" s="5" t="s">
        <v>32</v>
      </c>
      <c r="G845" s="5" t="s">
        <v>32</v>
      </c>
      <c r="H845" s="5">
        <v>400</v>
      </c>
      <c r="I845" s="5">
        <v>730</v>
      </c>
      <c r="J845" s="5">
        <v>2230</v>
      </c>
      <c r="K845" s="5">
        <v>1330</v>
      </c>
      <c r="L845" s="52">
        <v>5110</v>
      </c>
      <c r="M845" s="5">
        <v>14165</v>
      </c>
      <c r="N845" s="5">
        <v>3611</v>
      </c>
      <c r="O845" s="7" t="s">
        <v>32</v>
      </c>
      <c r="Q845" s="65">
        <f t="shared" si="173"/>
        <v>45</v>
      </c>
      <c r="R845" s="36">
        <f t="shared" si="174"/>
        <v>45</v>
      </c>
      <c r="S845" s="36">
        <f t="shared" si="175"/>
        <v>45</v>
      </c>
      <c r="T845" s="36">
        <f t="shared" si="176"/>
        <v>45</v>
      </c>
      <c r="U845" s="36">
        <f t="shared" si="184"/>
        <v>46.8</v>
      </c>
      <c r="V845" s="36">
        <f t="shared" si="177"/>
        <v>48.284999999999997</v>
      </c>
      <c r="W845" s="36">
        <f t="shared" si="178"/>
        <v>55.034999999999997</v>
      </c>
      <c r="X845" s="36">
        <f t="shared" si="179"/>
        <v>50.984999999999999</v>
      </c>
      <c r="Y845" s="36">
        <f t="shared" si="180"/>
        <v>68.408441355442363</v>
      </c>
      <c r="Z845" s="36">
        <f t="shared" si="181"/>
        <v>143.18968202390255</v>
      </c>
      <c r="AA845" s="36">
        <f t="shared" si="182"/>
        <v>61.249499999999998</v>
      </c>
      <c r="AB845" s="66">
        <f t="shared" si="183"/>
        <v>45</v>
      </c>
      <c r="AC845" s="28">
        <f t="shared" si="185"/>
        <v>698.95262337934503</v>
      </c>
      <c r="AF845" s="28">
        <f>Q845-'2020 Metered Customers'!Q845</f>
        <v>7</v>
      </c>
      <c r="AG845" s="28">
        <f>R845-'2020 Metered Customers'!R845</f>
        <v>7</v>
      </c>
      <c r="AH845" s="28">
        <f>S845-'2020 Metered Customers'!S845</f>
        <v>7</v>
      </c>
      <c r="AI845" s="28">
        <f>T845-'2020 Metered Customers'!T845</f>
        <v>7</v>
      </c>
      <c r="AJ845" s="28">
        <f>U845-'2020 Metered Customers'!U845</f>
        <v>7.9199999999999946</v>
      </c>
      <c r="AK845" s="28">
        <f>V845-'2020 Metered Customers'!V845</f>
        <v>8.6789999999999949</v>
      </c>
      <c r="AL845" s="28">
        <f>W845-'2020 Metered Customers'!W845</f>
        <v>12.128999999999998</v>
      </c>
      <c r="AM845" s="28">
        <f>X845-'2020 Metered Customers'!X845</f>
        <v>10.058999999999997</v>
      </c>
      <c r="AN845" s="28">
        <f>Y845-'2020 Metered Customers'!Y845</f>
        <v>19.166441355442359</v>
      </c>
      <c r="AO845" s="28">
        <f>Z845-'2020 Metered Customers'!Z845</f>
        <v>61.080182023902552</v>
      </c>
      <c r="AP845" s="28">
        <f>AA845-'2020 Metered Customers'!AA845</f>
        <v>15.305299999999995</v>
      </c>
      <c r="AQ845" s="28">
        <f>AB845-'2020 Metered Customers'!AB845</f>
        <v>7</v>
      </c>
    </row>
    <row r="846" spans="1:43" ht="15.4" x14ac:dyDescent="0.45">
      <c r="A846" s="4">
        <v>1</v>
      </c>
      <c r="B846" s="85">
        <v>85114491</v>
      </c>
      <c r="C846" s="91">
        <v>0</v>
      </c>
      <c r="D846" s="5" t="s">
        <v>32</v>
      </c>
      <c r="E846" s="5" t="s">
        <v>32</v>
      </c>
      <c r="F846" s="5" t="s">
        <v>32</v>
      </c>
      <c r="G846" s="5" t="s">
        <v>32</v>
      </c>
      <c r="H846" s="5">
        <v>67330</v>
      </c>
      <c r="I846" s="5">
        <v>920</v>
      </c>
      <c r="J846" s="5">
        <v>1050</v>
      </c>
      <c r="K846" s="5">
        <v>9800</v>
      </c>
      <c r="L846" s="52">
        <v>4600</v>
      </c>
      <c r="M846" s="5">
        <v>3471</v>
      </c>
      <c r="N846" s="5">
        <v>3631</v>
      </c>
      <c r="O846" s="7" t="s">
        <v>32</v>
      </c>
      <c r="Q846" s="65">
        <f t="shared" si="173"/>
        <v>45</v>
      </c>
      <c r="R846" s="36">
        <f t="shared" si="174"/>
        <v>45</v>
      </c>
      <c r="S846" s="36">
        <f t="shared" si="175"/>
        <v>45</v>
      </c>
      <c r="T846" s="36">
        <f t="shared" si="176"/>
        <v>45</v>
      </c>
      <c r="U846" s="36">
        <f t="shared" si="184"/>
        <v>507.08475068977577</v>
      </c>
      <c r="V846" s="36">
        <f t="shared" si="177"/>
        <v>49.14</v>
      </c>
      <c r="W846" s="36">
        <f t="shared" si="178"/>
        <v>49.725000000000001</v>
      </c>
      <c r="X846" s="36">
        <f t="shared" si="179"/>
        <v>107.14107732839415</v>
      </c>
      <c r="Y846" s="36">
        <f t="shared" si="180"/>
        <v>65.7</v>
      </c>
      <c r="Z846" s="36">
        <f t="shared" si="181"/>
        <v>60.619500000000002</v>
      </c>
      <c r="AA846" s="36">
        <f t="shared" si="182"/>
        <v>61.339500000000001</v>
      </c>
      <c r="AB846" s="66">
        <f t="shared" si="183"/>
        <v>45</v>
      </c>
      <c r="AC846" s="28">
        <f t="shared" si="185"/>
        <v>1125.7498280181701</v>
      </c>
      <c r="AF846" s="28">
        <f>Q846-'2020 Metered Customers'!Q846</f>
        <v>7</v>
      </c>
      <c r="AG846" s="28">
        <f>R846-'2020 Metered Customers'!R846</f>
        <v>7</v>
      </c>
      <c r="AH846" s="28">
        <f>S846-'2020 Metered Customers'!S846</f>
        <v>7</v>
      </c>
      <c r="AI846" s="28">
        <f>T846-'2020 Metered Customers'!T846</f>
        <v>7</v>
      </c>
      <c r="AJ846" s="28">
        <f>U846-'2020 Metered Customers'!U846</f>
        <v>263.56575068977577</v>
      </c>
      <c r="AK846" s="28">
        <f>V846-'2020 Metered Customers'!V846</f>
        <v>9.1159999999999997</v>
      </c>
      <c r="AL846" s="28">
        <f>W846-'2020 Metered Customers'!W846</f>
        <v>9.4149999999999991</v>
      </c>
      <c r="AM846" s="28">
        <f>X846-'2020 Metered Customers'!X846</f>
        <v>43.801077328394143</v>
      </c>
      <c r="AN846" s="28">
        <f>Y846-'2020 Metered Customers'!Y846</f>
        <v>17.580000000000005</v>
      </c>
      <c r="AO846" s="28">
        <f>Z846-'2020 Metered Customers'!Z846</f>
        <v>14.9833</v>
      </c>
      <c r="AP846" s="28">
        <f>AA846-'2020 Metered Customers'!AA846</f>
        <v>15.351300000000002</v>
      </c>
      <c r="AQ846" s="28">
        <f>AB846-'2020 Metered Customers'!AB846</f>
        <v>7</v>
      </c>
    </row>
    <row r="847" spans="1:43" ht="15.4" x14ac:dyDescent="0.45">
      <c r="A847" s="4">
        <v>1</v>
      </c>
      <c r="B847" s="85">
        <v>85114492</v>
      </c>
      <c r="C847" s="91">
        <v>0</v>
      </c>
      <c r="D847" s="5" t="s">
        <v>32</v>
      </c>
      <c r="E847" s="5" t="s">
        <v>32</v>
      </c>
      <c r="F847" s="5" t="s">
        <v>32</v>
      </c>
      <c r="G847" s="5" t="s">
        <v>32</v>
      </c>
      <c r="H847" s="5">
        <v>10490</v>
      </c>
      <c r="I847" s="5">
        <v>10240</v>
      </c>
      <c r="J847" s="5">
        <v>32510</v>
      </c>
      <c r="K847" s="5">
        <v>26070</v>
      </c>
      <c r="L847" s="52">
        <v>27070</v>
      </c>
      <c r="M847" s="5">
        <v>25867</v>
      </c>
      <c r="N847" s="5">
        <v>18496</v>
      </c>
      <c r="O847" s="7" t="s">
        <v>32</v>
      </c>
      <c r="Q847" s="65">
        <f t="shared" si="173"/>
        <v>45</v>
      </c>
      <c r="R847" s="36">
        <f t="shared" si="174"/>
        <v>45</v>
      </c>
      <c r="S847" s="36">
        <f t="shared" si="175"/>
        <v>45</v>
      </c>
      <c r="T847" s="36">
        <f t="shared" si="176"/>
        <v>45</v>
      </c>
      <c r="U847" s="36">
        <f t="shared" si="184"/>
        <v>92.204999999999998</v>
      </c>
      <c r="V847" s="36">
        <f t="shared" si="177"/>
        <v>110.7748427501636</v>
      </c>
      <c r="W847" s="36">
        <f t="shared" si="178"/>
        <v>319.96125109773413</v>
      </c>
      <c r="X847" s="36">
        <f t="shared" si="179"/>
        <v>255.5612510977341</v>
      </c>
      <c r="Y847" s="36">
        <f t="shared" si="180"/>
        <v>265.5612510977341</v>
      </c>
      <c r="Z847" s="36">
        <f t="shared" si="181"/>
        <v>253.53125109773413</v>
      </c>
      <c r="AA847" s="36">
        <f t="shared" si="182"/>
        <v>179.82125109773412</v>
      </c>
      <c r="AB847" s="66">
        <f t="shared" si="183"/>
        <v>45</v>
      </c>
      <c r="AC847" s="28">
        <f t="shared" si="185"/>
        <v>1702.4160982388344</v>
      </c>
      <c r="AF847" s="28">
        <f>Q847-'2020 Metered Customers'!Q847</f>
        <v>7</v>
      </c>
      <c r="AG847" s="28">
        <f>R847-'2020 Metered Customers'!R847</f>
        <v>7</v>
      </c>
      <c r="AH847" s="28">
        <f>S847-'2020 Metered Customers'!S847</f>
        <v>7</v>
      </c>
      <c r="AI847" s="28">
        <f>T847-'2020 Metered Customers'!T847</f>
        <v>7</v>
      </c>
      <c r="AJ847" s="28">
        <f>U847-'2020 Metered Customers'!U847</f>
        <v>31.126999999999995</v>
      </c>
      <c r="AK847" s="28">
        <f>V847-'2020 Metered Customers'!V847</f>
        <v>45.542842750163601</v>
      </c>
      <c r="AL847" s="28">
        <f>W847-'2020 Metered Customers'!W847</f>
        <v>144.85195109773414</v>
      </c>
      <c r="AM847" s="28">
        <f>X847-'2020 Metered Customers'!X847</f>
        <v>122.26025109773411</v>
      </c>
      <c r="AN847" s="28">
        <f>Y847-'2020 Metered Customers'!Y847</f>
        <v>127.9602510977341</v>
      </c>
      <c r="AO847" s="28">
        <f>Z847-'2020 Metered Customers'!Z847</f>
        <v>121.10315109773413</v>
      </c>
      <c r="AP847" s="28">
        <f>AA847-'2020 Metered Customers'!AA847</f>
        <v>79.088451097734122</v>
      </c>
      <c r="AQ847" s="28">
        <f>AB847-'2020 Metered Customers'!AB847</f>
        <v>7</v>
      </c>
    </row>
    <row r="848" spans="1:43" ht="15.4" x14ac:dyDescent="0.45">
      <c r="A848" s="4">
        <v>1</v>
      </c>
      <c r="B848" s="85">
        <v>86519217</v>
      </c>
      <c r="C848" s="91">
        <v>0</v>
      </c>
      <c r="D848" s="5" t="s">
        <v>32</v>
      </c>
      <c r="E848" s="5" t="s">
        <v>32</v>
      </c>
      <c r="F848" s="5" t="s">
        <v>32</v>
      </c>
      <c r="G848" s="5" t="s">
        <v>32</v>
      </c>
      <c r="H848" s="5">
        <v>506</v>
      </c>
      <c r="I848" s="5">
        <v>154</v>
      </c>
      <c r="J848" s="5">
        <v>37080</v>
      </c>
      <c r="K848" s="5" t="s">
        <v>32</v>
      </c>
      <c r="L848" s="52">
        <v>47820</v>
      </c>
      <c r="M848" s="5">
        <v>33386</v>
      </c>
      <c r="N848" s="5">
        <v>24604</v>
      </c>
      <c r="O848" s="7" t="s">
        <v>32</v>
      </c>
      <c r="Q848" s="65">
        <f t="shared" si="173"/>
        <v>45</v>
      </c>
      <c r="R848" s="36">
        <f t="shared" si="174"/>
        <v>45</v>
      </c>
      <c r="S848" s="36">
        <f t="shared" si="175"/>
        <v>45</v>
      </c>
      <c r="T848" s="36">
        <f t="shared" si="176"/>
        <v>45</v>
      </c>
      <c r="U848" s="36">
        <f t="shared" si="184"/>
        <v>47.277000000000001</v>
      </c>
      <c r="V848" s="36">
        <f t="shared" si="177"/>
        <v>45.692999999999998</v>
      </c>
      <c r="W848" s="36">
        <f t="shared" si="178"/>
        <v>365.66125109773407</v>
      </c>
      <c r="X848" s="36">
        <f t="shared" si="179"/>
        <v>45</v>
      </c>
      <c r="Y848" s="36">
        <f t="shared" si="180"/>
        <v>473.0612510977341</v>
      </c>
      <c r="Z848" s="36">
        <f t="shared" si="181"/>
        <v>328.72125109773413</v>
      </c>
      <c r="AA848" s="36">
        <f t="shared" si="182"/>
        <v>240.90125109773413</v>
      </c>
      <c r="AB848" s="66">
        <f t="shared" si="183"/>
        <v>45</v>
      </c>
      <c r="AC848" s="28">
        <f t="shared" si="185"/>
        <v>1771.3150043909363</v>
      </c>
      <c r="AF848" s="28">
        <f>Q848-'2020 Metered Customers'!Q848</f>
        <v>7</v>
      </c>
      <c r="AG848" s="28">
        <f>R848-'2020 Metered Customers'!R848</f>
        <v>7</v>
      </c>
      <c r="AH848" s="28">
        <f>S848-'2020 Metered Customers'!S848</f>
        <v>7</v>
      </c>
      <c r="AI848" s="28">
        <f>T848-'2020 Metered Customers'!T848</f>
        <v>7</v>
      </c>
      <c r="AJ848" s="28">
        <f>U848-'2020 Metered Customers'!U848</f>
        <v>8.1638000000000019</v>
      </c>
      <c r="AK848" s="28">
        <f>V848-'2020 Metered Customers'!V848</f>
        <v>7.3541999999999987</v>
      </c>
      <c r="AL848" s="28">
        <f>W848-'2020 Metered Customers'!W848</f>
        <v>156.59685109773409</v>
      </c>
      <c r="AM848" s="28">
        <f>X848-'2020 Metered Customers'!X848</f>
        <v>7</v>
      </c>
      <c r="AN848" s="28">
        <f>Y848-'2020 Metered Customers'!Y848</f>
        <v>184.19865109773411</v>
      </c>
      <c r="AO848" s="28">
        <f>Z848-'2020 Metered Customers'!Z848</f>
        <v>147.10327109773414</v>
      </c>
      <c r="AP848" s="28">
        <f>AA848-'2020 Metered Customers'!AA848</f>
        <v>113.90405109773414</v>
      </c>
      <c r="AQ848" s="28">
        <f>AB848-'2020 Metered Customers'!AB848</f>
        <v>7</v>
      </c>
    </row>
    <row r="849" spans="1:43" ht="15.4" x14ac:dyDescent="0.45">
      <c r="A849" s="4">
        <v>1</v>
      </c>
      <c r="B849" s="85">
        <v>86519219</v>
      </c>
      <c r="C849" s="91">
        <v>0</v>
      </c>
      <c r="D849" s="5" t="s">
        <v>32</v>
      </c>
      <c r="E849" s="5" t="s">
        <v>32</v>
      </c>
      <c r="F849" s="5" t="s">
        <v>32</v>
      </c>
      <c r="G849" s="5" t="s">
        <v>32</v>
      </c>
      <c r="H849" s="5">
        <v>7</v>
      </c>
      <c r="I849" s="5">
        <v>14</v>
      </c>
      <c r="J849" s="5">
        <v>89</v>
      </c>
      <c r="K849" s="5">
        <v>307</v>
      </c>
      <c r="L849" s="52">
        <v>763</v>
      </c>
      <c r="M849" s="5">
        <v>666</v>
      </c>
      <c r="N849" s="5">
        <v>365</v>
      </c>
      <c r="O849" s="7" t="s">
        <v>32</v>
      </c>
      <c r="Q849" s="65">
        <f t="shared" si="173"/>
        <v>45</v>
      </c>
      <c r="R849" s="36">
        <f t="shared" si="174"/>
        <v>45</v>
      </c>
      <c r="S849" s="36">
        <f t="shared" si="175"/>
        <v>45</v>
      </c>
      <c r="T849" s="36">
        <f t="shared" si="176"/>
        <v>45</v>
      </c>
      <c r="U849" s="36">
        <f t="shared" si="184"/>
        <v>45.031500000000001</v>
      </c>
      <c r="V849" s="36">
        <f t="shared" si="177"/>
        <v>45.063000000000002</v>
      </c>
      <c r="W849" s="36">
        <f t="shared" si="178"/>
        <v>45.400500000000001</v>
      </c>
      <c r="X849" s="36">
        <f t="shared" si="179"/>
        <v>46.381500000000003</v>
      </c>
      <c r="Y849" s="36">
        <f t="shared" si="180"/>
        <v>48.433500000000002</v>
      </c>
      <c r="Z849" s="36">
        <f t="shared" si="181"/>
        <v>47.997</v>
      </c>
      <c r="AA849" s="36">
        <f t="shared" si="182"/>
        <v>46.642499999999998</v>
      </c>
      <c r="AB849" s="66">
        <f t="shared" si="183"/>
        <v>45</v>
      </c>
      <c r="AC849" s="28">
        <f t="shared" si="185"/>
        <v>549.94949999999994</v>
      </c>
      <c r="AF849" s="28">
        <f>Q849-'2020 Metered Customers'!Q849</f>
        <v>7</v>
      </c>
      <c r="AG849" s="28">
        <f>R849-'2020 Metered Customers'!R849</f>
        <v>7</v>
      </c>
      <c r="AH849" s="28">
        <f>S849-'2020 Metered Customers'!S849</f>
        <v>7</v>
      </c>
      <c r="AI849" s="28">
        <f>T849-'2020 Metered Customers'!T849</f>
        <v>7</v>
      </c>
      <c r="AJ849" s="28">
        <f>U849-'2020 Metered Customers'!U849</f>
        <v>7.0161000000000016</v>
      </c>
      <c r="AK849" s="28">
        <f>V849-'2020 Metered Customers'!V849</f>
        <v>7.0322000000000031</v>
      </c>
      <c r="AL849" s="28">
        <f>W849-'2020 Metered Customers'!W849</f>
        <v>7.2047000000000025</v>
      </c>
      <c r="AM849" s="28">
        <f>X849-'2020 Metered Customers'!X849</f>
        <v>7.7060999999999993</v>
      </c>
      <c r="AN849" s="28">
        <f>Y849-'2020 Metered Customers'!Y849</f>
        <v>8.7548999999999992</v>
      </c>
      <c r="AO849" s="28">
        <f>Z849-'2020 Metered Customers'!Z849</f>
        <v>8.5317999999999969</v>
      </c>
      <c r="AP849" s="28">
        <f>AA849-'2020 Metered Customers'!AA849</f>
        <v>7.839500000000001</v>
      </c>
      <c r="AQ849" s="28">
        <f>AB849-'2020 Metered Customers'!AB849</f>
        <v>7</v>
      </c>
    </row>
    <row r="850" spans="1:43" ht="15.4" x14ac:dyDescent="0.45">
      <c r="A850" s="4">
        <v>1</v>
      </c>
      <c r="B850" s="85">
        <v>86519220</v>
      </c>
      <c r="C850" s="91">
        <v>0</v>
      </c>
      <c r="D850" s="5" t="s">
        <v>32</v>
      </c>
      <c r="E850" s="5" t="s">
        <v>32</v>
      </c>
      <c r="F850" s="5" t="s">
        <v>32</v>
      </c>
      <c r="G850" s="5" t="s">
        <v>32</v>
      </c>
      <c r="H850" s="5">
        <v>1674</v>
      </c>
      <c r="I850" s="5">
        <v>601</v>
      </c>
      <c r="J850" s="5">
        <v>2546</v>
      </c>
      <c r="K850" s="5">
        <v>1720</v>
      </c>
      <c r="L850" s="52">
        <v>1520</v>
      </c>
      <c r="M850" s="5">
        <v>284</v>
      </c>
      <c r="N850" s="5">
        <v>1750</v>
      </c>
      <c r="O850" s="7" t="s">
        <v>32</v>
      </c>
      <c r="Q850" s="65">
        <f t="shared" si="173"/>
        <v>45</v>
      </c>
      <c r="R850" s="36">
        <f t="shared" si="174"/>
        <v>45</v>
      </c>
      <c r="S850" s="36">
        <f t="shared" si="175"/>
        <v>45</v>
      </c>
      <c r="T850" s="36">
        <f t="shared" si="176"/>
        <v>45</v>
      </c>
      <c r="U850" s="36">
        <f t="shared" si="184"/>
        <v>52.533000000000001</v>
      </c>
      <c r="V850" s="36">
        <f t="shared" si="177"/>
        <v>47.704500000000003</v>
      </c>
      <c r="W850" s="36">
        <f t="shared" si="178"/>
        <v>56.457000000000001</v>
      </c>
      <c r="X850" s="36">
        <f t="shared" si="179"/>
        <v>52.74</v>
      </c>
      <c r="Y850" s="36">
        <f t="shared" si="180"/>
        <v>51.84</v>
      </c>
      <c r="Z850" s="36">
        <f t="shared" si="181"/>
        <v>46.277999999999999</v>
      </c>
      <c r="AA850" s="36">
        <f t="shared" si="182"/>
        <v>52.875</v>
      </c>
      <c r="AB850" s="66">
        <f t="shared" si="183"/>
        <v>45</v>
      </c>
      <c r="AC850" s="28">
        <f t="shared" si="185"/>
        <v>585.42750000000001</v>
      </c>
      <c r="AF850" s="28">
        <f>Q850-'2020 Metered Customers'!Q850</f>
        <v>7</v>
      </c>
      <c r="AG850" s="28">
        <f>R850-'2020 Metered Customers'!R850</f>
        <v>7</v>
      </c>
      <c r="AH850" s="28">
        <f>S850-'2020 Metered Customers'!S850</f>
        <v>7</v>
      </c>
      <c r="AI850" s="28">
        <f>T850-'2020 Metered Customers'!T850</f>
        <v>7</v>
      </c>
      <c r="AJ850" s="28">
        <f>U850-'2020 Metered Customers'!U850</f>
        <v>10.850200000000001</v>
      </c>
      <c r="AK850" s="28">
        <f>V850-'2020 Metered Customers'!V850</f>
        <v>8.3823000000000008</v>
      </c>
      <c r="AL850" s="28">
        <f>W850-'2020 Metered Customers'!W850</f>
        <v>12.855800000000002</v>
      </c>
      <c r="AM850" s="28">
        <f>X850-'2020 Metered Customers'!X850</f>
        <v>10.956000000000003</v>
      </c>
      <c r="AN850" s="28">
        <f>Y850-'2020 Metered Customers'!Y850</f>
        <v>10.496000000000002</v>
      </c>
      <c r="AO850" s="28">
        <f>Z850-'2020 Metered Customers'!Z850</f>
        <v>7.6531999999999982</v>
      </c>
      <c r="AP850" s="28">
        <f>AA850-'2020 Metered Customers'!AA850</f>
        <v>11.024999999999999</v>
      </c>
      <c r="AQ850" s="28">
        <f>AB850-'2020 Metered Customers'!AB850</f>
        <v>7</v>
      </c>
    </row>
    <row r="851" spans="1:43" ht="15.4" x14ac:dyDescent="0.45">
      <c r="A851" s="4">
        <v>1</v>
      </c>
      <c r="B851" s="85">
        <v>86519221</v>
      </c>
      <c r="C851" s="91">
        <v>0</v>
      </c>
      <c r="D851" s="5" t="s">
        <v>32</v>
      </c>
      <c r="E851" s="5" t="s">
        <v>32</v>
      </c>
      <c r="F851" s="5" t="s">
        <v>32</v>
      </c>
      <c r="G851" s="5" t="s">
        <v>32</v>
      </c>
      <c r="H851" s="5">
        <v>666</v>
      </c>
      <c r="I851" s="5">
        <v>423</v>
      </c>
      <c r="J851" s="5">
        <v>1631</v>
      </c>
      <c r="K851" s="5">
        <v>809</v>
      </c>
      <c r="L851" s="52">
        <v>1296</v>
      </c>
      <c r="M851" s="5">
        <v>1088</v>
      </c>
      <c r="N851" s="5">
        <v>3759</v>
      </c>
      <c r="O851" s="7" t="s">
        <v>32</v>
      </c>
      <c r="Q851" s="65">
        <f t="shared" si="173"/>
        <v>45</v>
      </c>
      <c r="R851" s="36">
        <f t="shared" si="174"/>
        <v>45</v>
      </c>
      <c r="S851" s="36">
        <f t="shared" si="175"/>
        <v>45</v>
      </c>
      <c r="T851" s="36">
        <f t="shared" si="176"/>
        <v>45</v>
      </c>
      <c r="U851" s="36">
        <f t="shared" si="184"/>
        <v>47.997</v>
      </c>
      <c r="V851" s="36">
        <f t="shared" si="177"/>
        <v>46.903500000000001</v>
      </c>
      <c r="W851" s="36">
        <f t="shared" si="178"/>
        <v>52.339500000000001</v>
      </c>
      <c r="X851" s="36">
        <f t="shared" si="179"/>
        <v>48.640500000000003</v>
      </c>
      <c r="Y851" s="36">
        <f t="shared" si="180"/>
        <v>50.832000000000001</v>
      </c>
      <c r="Z851" s="36">
        <f t="shared" si="181"/>
        <v>49.896000000000001</v>
      </c>
      <c r="AA851" s="36">
        <f t="shared" si="182"/>
        <v>61.915499999999994</v>
      </c>
      <c r="AB851" s="66">
        <f t="shared" si="183"/>
        <v>45</v>
      </c>
      <c r="AC851" s="28">
        <f t="shared" si="185"/>
        <v>583.524</v>
      </c>
      <c r="AF851" s="28">
        <f>Q851-'2020 Metered Customers'!Q851</f>
        <v>7</v>
      </c>
      <c r="AG851" s="28">
        <f>R851-'2020 Metered Customers'!R851</f>
        <v>7</v>
      </c>
      <c r="AH851" s="28">
        <f>S851-'2020 Metered Customers'!S851</f>
        <v>7</v>
      </c>
      <c r="AI851" s="28">
        <f>T851-'2020 Metered Customers'!T851</f>
        <v>7</v>
      </c>
      <c r="AJ851" s="28">
        <f>U851-'2020 Metered Customers'!U851</f>
        <v>8.5317999999999969</v>
      </c>
      <c r="AK851" s="28">
        <f>V851-'2020 Metered Customers'!V851</f>
        <v>7.9729000000000028</v>
      </c>
      <c r="AL851" s="28">
        <f>W851-'2020 Metered Customers'!W851</f>
        <v>10.751300000000001</v>
      </c>
      <c r="AM851" s="28">
        <f>X851-'2020 Metered Customers'!X851</f>
        <v>8.8607000000000014</v>
      </c>
      <c r="AN851" s="28">
        <f>Y851-'2020 Metered Customers'!Y851</f>
        <v>9.9808000000000021</v>
      </c>
      <c r="AO851" s="28">
        <f>Z851-'2020 Metered Customers'!Z851</f>
        <v>9.5024000000000015</v>
      </c>
      <c r="AP851" s="28">
        <f>AA851-'2020 Metered Customers'!AA851</f>
        <v>15.645699999999991</v>
      </c>
      <c r="AQ851" s="28">
        <f>AB851-'2020 Metered Customers'!AB851</f>
        <v>7</v>
      </c>
    </row>
    <row r="852" spans="1:43" ht="15.4" x14ac:dyDescent="0.45">
      <c r="A852" s="4">
        <v>1</v>
      </c>
      <c r="B852" s="85">
        <v>86519222</v>
      </c>
      <c r="C852" s="91">
        <v>0</v>
      </c>
      <c r="D852" s="5" t="s">
        <v>32</v>
      </c>
      <c r="E852" s="5" t="s">
        <v>32</v>
      </c>
      <c r="F852" s="5" t="s">
        <v>32</v>
      </c>
      <c r="G852" s="5" t="s">
        <v>32</v>
      </c>
      <c r="H852" s="5">
        <v>510</v>
      </c>
      <c r="I852" s="5">
        <v>177</v>
      </c>
      <c r="J852" s="5">
        <v>229</v>
      </c>
      <c r="K852" s="5">
        <v>579</v>
      </c>
      <c r="L852" s="52">
        <v>62</v>
      </c>
      <c r="M852" s="5">
        <v>329</v>
      </c>
      <c r="N852" s="5">
        <v>521</v>
      </c>
      <c r="O852" s="7" t="s">
        <v>32</v>
      </c>
      <c r="Q852" s="65">
        <f t="shared" si="173"/>
        <v>45</v>
      </c>
      <c r="R852" s="36">
        <f t="shared" si="174"/>
        <v>45</v>
      </c>
      <c r="S852" s="36">
        <f t="shared" si="175"/>
        <v>45</v>
      </c>
      <c r="T852" s="36">
        <f t="shared" si="176"/>
        <v>45</v>
      </c>
      <c r="U852" s="36">
        <f t="shared" si="184"/>
        <v>47.295000000000002</v>
      </c>
      <c r="V852" s="36">
        <f t="shared" si="177"/>
        <v>45.796500000000002</v>
      </c>
      <c r="W852" s="36">
        <f t="shared" si="178"/>
        <v>46.030500000000004</v>
      </c>
      <c r="X852" s="36">
        <f t="shared" si="179"/>
        <v>47.605499999999999</v>
      </c>
      <c r="Y852" s="36">
        <f t="shared" si="180"/>
        <v>45.279000000000003</v>
      </c>
      <c r="Z852" s="36">
        <f t="shared" si="181"/>
        <v>46.480499999999999</v>
      </c>
      <c r="AA852" s="36">
        <f t="shared" si="182"/>
        <v>47.344499999999996</v>
      </c>
      <c r="AB852" s="66">
        <f t="shared" si="183"/>
        <v>45</v>
      </c>
      <c r="AC852" s="28">
        <f t="shared" si="185"/>
        <v>550.83150000000001</v>
      </c>
      <c r="AF852" s="28">
        <f>Q852-'2020 Metered Customers'!Q852</f>
        <v>7</v>
      </c>
      <c r="AG852" s="28">
        <f>R852-'2020 Metered Customers'!R852</f>
        <v>7</v>
      </c>
      <c r="AH852" s="28">
        <f>S852-'2020 Metered Customers'!S852</f>
        <v>7</v>
      </c>
      <c r="AI852" s="28">
        <f>T852-'2020 Metered Customers'!T852</f>
        <v>7</v>
      </c>
      <c r="AJ852" s="28">
        <f>U852-'2020 Metered Customers'!U852</f>
        <v>8.1730000000000018</v>
      </c>
      <c r="AK852" s="28">
        <f>V852-'2020 Metered Customers'!V852</f>
        <v>7.4070999999999998</v>
      </c>
      <c r="AL852" s="28">
        <f>W852-'2020 Metered Customers'!W852</f>
        <v>7.5267000000000053</v>
      </c>
      <c r="AM852" s="28">
        <f>X852-'2020 Metered Customers'!X852</f>
        <v>8.3316999999999979</v>
      </c>
      <c r="AN852" s="28">
        <f>Y852-'2020 Metered Customers'!Y852</f>
        <v>7.1426000000000016</v>
      </c>
      <c r="AO852" s="28">
        <f>Z852-'2020 Metered Customers'!Z852</f>
        <v>7.7567000000000021</v>
      </c>
      <c r="AP852" s="28">
        <f>AA852-'2020 Metered Customers'!AA852</f>
        <v>8.1982999999999961</v>
      </c>
      <c r="AQ852" s="28">
        <f>AB852-'2020 Metered Customers'!AB852</f>
        <v>7</v>
      </c>
    </row>
    <row r="853" spans="1:43" ht="15.4" x14ac:dyDescent="0.45">
      <c r="A853" s="4">
        <v>1</v>
      </c>
      <c r="B853" s="85">
        <v>86691123</v>
      </c>
      <c r="C853" s="91">
        <v>0</v>
      </c>
      <c r="D853" s="5" t="s">
        <v>32</v>
      </c>
      <c r="E853" s="5" t="s">
        <v>32</v>
      </c>
      <c r="F853" s="5" t="s">
        <v>32</v>
      </c>
      <c r="G853" s="5" t="s">
        <v>32</v>
      </c>
      <c r="H853" s="5" t="s">
        <v>32</v>
      </c>
      <c r="I853" s="5">
        <v>368</v>
      </c>
      <c r="J853" s="5">
        <v>746</v>
      </c>
      <c r="K853" s="5">
        <v>701</v>
      </c>
      <c r="L853" s="52">
        <v>622</v>
      </c>
      <c r="M853" s="5">
        <v>3761</v>
      </c>
      <c r="N853" s="5">
        <v>6290</v>
      </c>
      <c r="O853" s="7" t="s">
        <v>32</v>
      </c>
      <c r="Q853" s="65">
        <f t="shared" si="173"/>
        <v>45</v>
      </c>
      <c r="R853" s="36">
        <f t="shared" si="174"/>
        <v>45</v>
      </c>
      <c r="S853" s="36">
        <f t="shared" si="175"/>
        <v>45</v>
      </c>
      <c r="T853" s="36">
        <f t="shared" si="176"/>
        <v>45</v>
      </c>
      <c r="U853" s="36">
        <f t="shared" si="184"/>
        <v>45</v>
      </c>
      <c r="V853" s="36">
        <f t="shared" si="177"/>
        <v>46.655999999999999</v>
      </c>
      <c r="W853" s="36">
        <f t="shared" si="178"/>
        <v>48.356999999999999</v>
      </c>
      <c r="X853" s="36">
        <f t="shared" si="179"/>
        <v>48.154499999999999</v>
      </c>
      <c r="Y853" s="36">
        <f t="shared" si="180"/>
        <v>47.798999999999999</v>
      </c>
      <c r="Z853" s="36">
        <f t="shared" si="181"/>
        <v>61.924500000000002</v>
      </c>
      <c r="AA853" s="36">
        <f t="shared" si="182"/>
        <v>78.153539532005922</v>
      </c>
      <c r="AB853" s="66">
        <f t="shared" si="183"/>
        <v>45</v>
      </c>
      <c r="AC853" s="28">
        <f t="shared" si="185"/>
        <v>601.04453953200596</v>
      </c>
      <c r="AF853" s="28">
        <f>Q853-'2020 Metered Customers'!Q853</f>
        <v>7</v>
      </c>
      <c r="AG853" s="28">
        <f>R853-'2020 Metered Customers'!R853</f>
        <v>7</v>
      </c>
      <c r="AH853" s="28">
        <f>S853-'2020 Metered Customers'!S853</f>
        <v>7</v>
      </c>
      <c r="AI853" s="28">
        <f>T853-'2020 Metered Customers'!T853</f>
        <v>7</v>
      </c>
      <c r="AJ853" s="28">
        <f>U853-'2020 Metered Customers'!U853</f>
        <v>7</v>
      </c>
      <c r="AK853" s="28">
        <f>V853-'2020 Metered Customers'!V853</f>
        <v>7.8463999999999956</v>
      </c>
      <c r="AL853" s="28">
        <f>W853-'2020 Metered Customers'!W853</f>
        <v>8.7158000000000015</v>
      </c>
      <c r="AM853" s="28">
        <f>X853-'2020 Metered Customers'!X853</f>
        <v>8.6122999999999976</v>
      </c>
      <c r="AN853" s="28">
        <f>Y853-'2020 Metered Customers'!Y853</f>
        <v>8.4305999999999983</v>
      </c>
      <c r="AO853" s="28">
        <f>Z853-'2020 Metered Customers'!Z853</f>
        <v>15.650300000000001</v>
      </c>
      <c r="AP853" s="28">
        <f>AA853-'2020 Metered Customers'!AA853</f>
        <v>26.315539532005921</v>
      </c>
      <c r="AQ853" s="28">
        <f>AB853-'2020 Metered Customers'!AB853</f>
        <v>7</v>
      </c>
    </row>
    <row r="854" spans="1:43" ht="15.4" x14ac:dyDescent="0.45">
      <c r="A854" s="4">
        <v>1</v>
      </c>
      <c r="B854" s="85">
        <v>86691124</v>
      </c>
      <c r="C854" s="91">
        <v>0</v>
      </c>
      <c r="D854" s="5" t="s">
        <v>32</v>
      </c>
      <c r="E854" s="5" t="s">
        <v>32</v>
      </c>
      <c r="F854" s="5" t="s">
        <v>32</v>
      </c>
      <c r="G854" s="5" t="s">
        <v>32</v>
      </c>
      <c r="H854" s="5">
        <v>24</v>
      </c>
      <c r="I854" s="5">
        <v>182</v>
      </c>
      <c r="J854" s="5">
        <v>1788</v>
      </c>
      <c r="K854" s="5">
        <v>654</v>
      </c>
      <c r="L854" s="52">
        <v>266</v>
      </c>
      <c r="M854" s="5">
        <v>2579</v>
      </c>
      <c r="N854" s="5">
        <v>6620</v>
      </c>
      <c r="O854" s="7" t="s">
        <v>32</v>
      </c>
      <c r="Q854" s="65">
        <f t="shared" si="173"/>
        <v>45</v>
      </c>
      <c r="R854" s="36">
        <f t="shared" si="174"/>
        <v>45</v>
      </c>
      <c r="S854" s="36">
        <f t="shared" si="175"/>
        <v>45</v>
      </c>
      <c r="T854" s="36">
        <f t="shared" si="176"/>
        <v>45</v>
      </c>
      <c r="U854" s="36">
        <f t="shared" si="184"/>
        <v>45.107999999999997</v>
      </c>
      <c r="V854" s="36">
        <f t="shared" si="177"/>
        <v>45.819000000000003</v>
      </c>
      <c r="W854" s="36">
        <f t="shared" si="178"/>
        <v>53.045999999999999</v>
      </c>
      <c r="X854" s="36">
        <f t="shared" si="179"/>
        <v>47.942999999999998</v>
      </c>
      <c r="Y854" s="36">
        <f t="shared" si="180"/>
        <v>46.197000000000003</v>
      </c>
      <c r="Z854" s="36">
        <f t="shared" si="181"/>
        <v>56.605499999999999</v>
      </c>
      <c r="AA854" s="36">
        <f t="shared" si="182"/>
        <v>80.878863598333027</v>
      </c>
      <c r="AB854" s="66">
        <f t="shared" si="183"/>
        <v>45</v>
      </c>
      <c r="AC854" s="28">
        <f t="shared" si="185"/>
        <v>600.597363598333</v>
      </c>
      <c r="AF854" s="28">
        <f>Q854-'2020 Metered Customers'!Q854</f>
        <v>7</v>
      </c>
      <c r="AG854" s="28">
        <f>R854-'2020 Metered Customers'!R854</f>
        <v>7</v>
      </c>
      <c r="AH854" s="28">
        <f>S854-'2020 Metered Customers'!S854</f>
        <v>7</v>
      </c>
      <c r="AI854" s="28">
        <f>T854-'2020 Metered Customers'!T854</f>
        <v>7</v>
      </c>
      <c r="AJ854" s="28">
        <f>U854-'2020 Metered Customers'!U854</f>
        <v>7.0551999999999992</v>
      </c>
      <c r="AK854" s="28">
        <f>V854-'2020 Metered Customers'!V854</f>
        <v>7.418600000000005</v>
      </c>
      <c r="AL854" s="28">
        <f>W854-'2020 Metered Customers'!W854</f>
        <v>11.112400000000001</v>
      </c>
      <c r="AM854" s="28">
        <f>X854-'2020 Metered Customers'!X854</f>
        <v>8.5041999999999973</v>
      </c>
      <c r="AN854" s="28">
        <f>Y854-'2020 Metered Customers'!Y854</f>
        <v>7.6118000000000023</v>
      </c>
      <c r="AO854" s="28">
        <f>Z854-'2020 Metered Customers'!Z854</f>
        <v>12.931699999999999</v>
      </c>
      <c r="AP854" s="28">
        <f>AA854-'2020 Metered Customers'!AA854</f>
        <v>28.314863598333027</v>
      </c>
      <c r="AQ854" s="28">
        <f>AB854-'2020 Metered Customers'!AB854</f>
        <v>7</v>
      </c>
    </row>
    <row r="855" spans="1:43" ht="15.4" x14ac:dyDescent="0.45">
      <c r="A855" s="4">
        <v>1</v>
      </c>
      <c r="B855" s="85">
        <v>86691125</v>
      </c>
      <c r="C855" s="91">
        <v>0</v>
      </c>
      <c r="D855" s="5" t="s">
        <v>32</v>
      </c>
      <c r="E855" s="5" t="s">
        <v>32</v>
      </c>
      <c r="F855" s="5" t="s">
        <v>32</v>
      </c>
      <c r="G855" s="5" t="s">
        <v>32</v>
      </c>
      <c r="H855" s="5">
        <v>256</v>
      </c>
      <c r="I855" s="5">
        <v>308</v>
      </c>
      <c r="J855" s="5">
        <v>1884</v>
      </c>
      <c r="K855" s="5">
        <v>527</v>
      </c>
      <c r="L855" s="52">
        <v>1571</v>
      </c>
      <c r="M855" s="5">
        <v>305</v>
      </c>
      <c r="N855" s="5">
        <v>816</v>
      </c>
      <c r="O855" s="7" t="s">
        <v>32</v>
      </c>
      <c r="Q855" s="65">
        <f t="shared" si="173"/>
        <v>45</v>
      </c>
      <c r="R855" s="36">
        <f t="shared" si="174"/>
        <v>45</v>
      </c>
      <c r="S855" s="36">
        <f t="shared" si="175"/>
        <v>45</v>
      </c>
      <c r="T855" s="36">
        <f t="shared" si="176"/>
        <v>45</v>
      </c>
      <c r="U855" s="36">
        <f t="shared" si="184"/>
        <v>46.152000000000001</v>
      </c>
      <c r="V855" s="36">
        <f t="shared" si="177"/>
        <v>46.386000000000003</v>
      </c>
      <c r="W855" s="36">
        <f t="shared" si="178"/>
        <v>53.478000000000002</v>
      </c>
      <c r="X855" s="36">
        <f t="shared" si="179"/>
        <v>47.371499999999997</v>
      </c>
      <c r="Y855" s="36">
        <f t="shared" si="180"/>
        <v>52.069499999999998</v>
      </c>
      <c r="Z855" s="36">
        <f t="shared" si="181"/>
        <v>46.372500000000002</v>
      </c>
      <c r="AA855" s="36">
        <f t="shared" si="182"/>
        <v>48.671999999999997</v>
      </c>
      <c r="AB855" s="66">
        <f t="shared" si="183"/>
        <v>45</v>
      </c>
      <c r="AC855" s="28">
        <f t="shared" si="185"/>
        <v>565.50150000000008</v>
      </c>
      <c r="AF855" s="28">
        <f>Q855-'2020 Metered Customers'!Q855</f>
        <v>7</v>
      </c>
      <c r="AG855" s="28">
        <f>R855-'2020 Metered Customers'!R855</f>
        <v>7</v>
      </c>
      <c r="AH855" s="28">
        <f>S855-'2020 Metered Customers'!S855</f>
        <v>7</v>
      </c>
      <c r="AI855" s="28">
        <f>T855-'2020 Metered Customers'!T855</f>
        <v>7</v>
      </c>
      <c r="AJ855" s="28">
        <f>U855-'2020 Metered Customers'!U855</f>
        <v>7.5887999999999991</v>
      </c>
      <c r="AK855" s="28">
        <f>V855-'2020 Metered Customers'!V855</f>
        <v>7.7084000000000046</v>
      </c>
      <c r="AL855" s="28">
        <f>W855-'2020 Metered Customers'!W855</f>
        <v>11.333199999999998</v>
      </c>
      <c r="AM855" s="28">
        <f>X855-'2020 Metered Customers'!X855</f>
        <v>8.2120999999999995</v>
      </c>
      <c r="AN855" s="28">
        <f>Y855-'2020 Metered Customers'!Y855</f>
        <v>10.613299999999995</v>
      </c>
      <c r="AO855" s="28">
        <f>Z855-'2020 Metered Customers'!Z855</f>
        <v>7.7015000000000029</v>
      </c>
      <c r="AP855" s="28">
        <f>AA855-'2020 Metered Customers'!AA855</f>
        <v>8.8767999999999958</v>
      </c>
      <c r="AQ855" s="28">
        <f>AB855-'2020 Metered Customers'!AB855</f>
        <v>7</v>
      </c>
    </row>
    <row r="856" spans="1:43" ht="15.4" x14ac:dyDescent="0.45">
      <c r="A856" s="4">
        <v>1</v>
      </c>
      <c r="B856" s="85">
        <v>86691126</v>
      </c>
      <c r="C856" s="91">
        <v>0</v>
      </c>
      <c r="D856" s="5" t="s">
        <v>32</v>
      </c>
      <c r="E856" s="5" t="s">
        <v>32</v>
      </c>
      <c r="F856" s="5">
        <v>628</v>
      </c>
      <c r="G856" s="5" t="s">
        <v>32</v>
      </c>
      <c r="H856" s="5">
        <v>397</v>
      </c>
      <c r="I856" s="5">
        <v>18037</v>
      </c>
      <c r="J856" s="5">
        <v>56011</v>
      </c>
      <c r="K856" s="5">
        <v>43956</v>
      </c>
      <c r="L856" s="52">
        <v>40414</v>
      </c>
      <c r="M856" s="5">
        <v>19701</v>
      </c>
      <c r="N856" s="5">
        <v>5932</v>
      </c>
      <c r="O856" s="7" t="s">
        <v>32</v>
      </c>
      <c r="Q856" s="65">
        <f t="shared" si="173"/>
        <v>45</v>
      </c>
      <c r="R856" s="36">
        <f t="shared" si="174"/>
        <v>45</v>
      </c>
      <c r="S856" s="36">
        <f t="shared" si="175"/>
        <v>47.826000000000001</v>
      </c>
      <c r="T856" s="36">
        <f t="shared" si="176"/>
        <v>45</v>
      </c>
      <c r="U856" s="36">
        <f t="shared" si="184"/>
        <v>46.786500000000004</v>
      </c>
      <c r="V856" s="36">
        <f t="shared" si="177"/>
        <v>175.23125109773412</v>
      </c>
      <c r="W856" s="36">
        <f t="shared" si="178"/>
        <v>554.97125109773413</v>
      </c>
      <c r="X856" s="36">
        <f t="shared" si="179"/>
        <v>434.42125109773411</v>
      </c>
      <c r="Y856" s="36">
        <f t="shared" si="180"/>
        <v>399.0012510977341</v>
      </c>
      <c r="Z856" s="36">
        <f t="shared" si="181"/>
        <v>191.8712510977341</v>
      </c>
      <c r="AA856" s="36">
        <f t="shared" si="182"/>
        <v>75.196975847929863</v>
      </c>
      <c r="AB856" s="66">
        <f t="shared" si="183"/>
        <v>45</v>
      </c>
      <c r="AC856" s="28">
        <f t="shared" si="185"/>
        <v>2105.3057313366003</v>
      </c>
      <c r="AF856" s="28">
        <f>Q856-'2020 Metered Customers'!Q856</f>
        <v>7</v>
      </c>
      <c r="AG856" s="28">
        <f>R856-'2020 Metered Customers'!R856</f>
        <v>7</v>
      </c>
      <c r="AH856" s="28">
        <f>S856-'2020 Metered Customers'!S856</f>
        <v>8.4444000000000017</v>
      </c>
      <c r="AI856" s="28">
        <f>T856-'2020 Metered Customers'!T856</f>
        <v>7</v>
      </c>
      <c r="AJ856" s="28">
        <f>U856-'2020 Metered Customers'!U856</f>
        <v>7.9131000000000071</v>
      </c>
      <c r="AK856" s="28">
        <f>V856-'2020 Metered Customers'!V856</f>
        <v>76.472151097734113</v>
      </c>
      <c r="AL856" s="28">
        <f>W856-'2020 Metered Customers'!W856</f>
        <v>205.24952109773415</v>
      </c>
      <c r="AM856" s="28">
        <f>X856-'2020 Metered Customers'!X856</f>
        <v>174.26817109773413</v>
      </c>
      <c r="AN856" s="28">
        <f>Y856-'2020 Metered Customers'!Y856</f>
        <v>165.16523109773411</v>
      </c>
      <c r="AO856" s="28">
        <f>Z856-'2020 Metered Customers'!Z856</f>
        <v>85.956951097734105</v>
      </c>
      <c r="AP856" s="28">
        <f>AA856-'2020 Metered Customers'!AA856</f>
        <v>24.14657584792986</v>
      </c>
      <c r="AQ856" s="28">
        <f>AB856-'2020 Metered Customers'!AB856</f>
        <v>7</v>
      </c>
    </row>
    <row r="857" spans="1:43" ht="15.4" x14ac:dyDescent="0.45">
      <c r="A857" s="4">
        <v>1</v>
      </c>
      <c r="B857" s="85">
        <v>86691127</v>
      </c>
      <c r="C857" s="91">
        <v>0</v>
      </c>
      <c r="D857" s="5" t="s">
        <v>32</v>
      </c>
      <c r="E857" s="5" t="s">
        <v>32</v>
      </c>
      <c r="F857" s="5" t="s">
        <v>32</v>
      </c>
      <c r="G857" s="5" t="s">
        <v>32</v>
      </c>
      <c r="H857" s="5">
        <v>275</v>
      </c>
      <c r="I857" s="5">
        <v>674</v>
      </c>
      <c r="J857" s="5">
        <v>315</v>
      </c>
      <c r="K857" s="5">
        <v>954</v>
      </c>
      <c r="L857" s="52">
        <v>8307</v>
      </c>
      <c r="M857" s="5">
        <v>31291</v>
      </c>
      <c r="N857" s="5">
        <v>7737</v>
      </c>
      <c r="O857" s="7" t="s">
        <v>32</v>
      </c>
      <c r="Q857" s="65">
        <f t="shared" si="173"/>
        <v>45</v>
      </c>
      <c r="R857" s="36">
        <f t="shared" si="174"/>
        <v>45</v>
      </c>
      <c r="S857" s="36">
        <f t="shared" si="175"/>
        <v>45</v>
      </c>
      <c r="T857" s="36">
        <f t="shared" si="176"/>
        <v>45</v>
      </c>
      <c r="U857" s="36">
        <f t="shared" si="184"/>
        <v>46.237499999999997</v>
      </c>
      <c r="V857" s="36">
        <f t="shared" si="177"/>
        <v>48.033000000000001</v>
      </c>
      <c r="W857" s="36">
        <f t="shared" si="178"/>
        <v>46.417499999999997</v>
      </c>
      <c r="X857" s="36">
        <f t="shared" si="179"/>
        <v>49.292999999999999</v>
      </c>
      <c r="Y857" s="36">
        <f t="shared" si="180"/>
        <v>94.811050567708207</v>
      </c>
      <c r="Z857" s="36">
        <f t="shared" si="181"/>
        <v>307.77125109773408</v>
      </c>
      <c r="AA857" s="36">
        <f t="shared" si="182"/>
        <v>90.103672634961413</v>
      </c>
      <c r="AB857" s="66">
        <f t="shared" si="183"/>
        <v>45</v>
      </c>
      <c r="AC857" s="28">
        <f t="shared" si="185"/>
        <v>907.66697430040381</v>
      </c>
      <c r="AF857" s="28">
        <f>Q857-'2020 Metered Customers'!Q857</f>
        <v>7</v>
      </c>
      <c r="AG857" s="28">
        <f>R857-'2020 Metered Customers'!R857</f>
        <v>7</v>
      </c>
      <c r="AH857" s="28">
        <f>S857-'2020 Metered Customers'!S857</f>
        <v>7</v>
      </c>
      <c r="AI857" s="28">
        <f>T857-'2020 Metered Customers'!T857</f>
        <v>7</v>
      </c>
      <c r="AJ857" s="28">
        <f>U857-'2020 Metered Customers'!U857</f>
        <v>7.6325000000000003</v>
      </c>
      <c r="AK857" s="28">
        <f>V857-'2020 Metered Customers'!V857</f>
        <v>8.5502000000000038</v>
      </c>
      <c r="AL857" s="28">
        <f>W857-'2020 Metered Customers'!W857</f>
        <v>7.724499999999999</v>
      </c>
      <c r="AM857" s="28">
        <f>X857-'2020 Metered Customers'!X857</f>
        <v>9.1942000000000021</v>
      </c>
      <c r="AN857" s="28">
        <f>Y857-'2020 Metered Customers'!Y857</f>
        <v>37.890950567708209</v>
      </c>
      <c r="AO857" s="28">
        <f>Z857-'2020 Metered Customers'!Z857</f>
        <v>141.7191210977341</v>
      </c>
      <c r="AP857" s="28">
        <f>AA857-'2020 Metered Customers'!AA857</f>
        <v>35.082272634961413</v>
      </c>
      <c r="AQ857" s="28">
        <f>AB857-'2020 Metered Customers'!AB857</f>
        <v>7</v>
      </c>
    </row>
    <row r="858" spans="1:43" ht="15.4" x14ac:dyDescent="0.45">
      <c r="A858" s="4">
        <v>1</v>
      </c>
      <c r="B858" s="85">
        <v>86691128</v>
      </c>
      <c r="C858" s="91">
        <v>0</v>
      </c>
      <c r="D858" s="5" t="s">
        <v>32</v>
      </c>
      <c r="E858" s="5" t="s">
        <v>32</v>
      </c>
      <c r="F858" s="5" t="s">
        <v>32</v>
      </c>
      <c r="G858" s="5" t="s">
        <v>32</v>
      </c>
      <c r="H858" s="5">
        <v>645</v>
      </c>
      <c r="I858" s="5">
        <v>738</v>
      </c>
      <c r="J858" s="5">
        <v>2093</v>
      </c>
      <c r="K858" s="5">
        <v>1515</v>
      </c>
      <c r="L858" s="52">
        <v>3864</v>
      </c>
      <c r="M858" s="5">
        <v>6947</v>
      </c>
      <c r="N858" s="5">
        <v>20647</v>
      </c>
      <c r="O858" s="7" t="s">
        <v>32</v>
      </c>
      <c r="Q858" s="65">
        <f t="shared" si="173"/>
        <v>45</v>
      </c>
      <c r="R858" s="36">
        <f t="shared" si="174"/>
        <v>45</v>
      </c>
      <c r="S858" s="36">
        <f t="shared" si="175"/>
        <v>45</v>
      </c>
      <c r="T858" s="36">
        <f t="shared" si="176"/>
        <v>45</v>
      </c>
      <c r="U858" s="36">
        <f t="shared" si="184"/>
        <v>47.902500000000003</v>
      </c>
      <c r="V858" s="36">
        <f t="shared" si="177"/>
        <v>48.320999999999998</v>
      </c>
      <c r="W858" s="36">
        <f t="shared" si="178"/>
        <v>54.418500000000002</v>
      </c>
      <c r="X858" s="36">
        <f t="shared" si="179"/>
        <v>51.817500000000003</v>
      </c>
      <c r="Y858" s="36">
        <f t="shared" si="180"/>
        <v>62.387999999999998</v>
      </c>
      <c r="Z858" s="36">
        <f t="shared" si="181"/>
        <v>83.579411991329877</v>
      </c>
      <c r="AA858" s="36">
        <f t="shared" si="182"/>
        <v>201.33125109773411</v>
      </c>
      <c r="AB858" s="66">
        <f t="shared" si="183"/>
        <v>45</v>
      </c>
      <c r="AC858" s="28">
        <f t="shared" si="185"/>
        <v>774.75816308906394</v>
      </c>
      <c r="AF858" s="28">
        <f>Q858-'2020 Metered Customers'!Q858</f>
        <v>7</v>
      </c>
      <c r="AG858" s="28">
        <f>R858-'2020 Metered Customers'!R858</f>
        <v>7</v>
      </c>
      <c r="AH858" s="28">
        <f>S858-'2020 Metered Customers'!S858</f>
        <v>7</v>
      </c>
      <c r="AI858" s="28">
        <f>T858-'2020 Metered Customers'!T858</f>
        <v>7</v>
      </c>
      <c r="AJ858" s="28">
        <f>U858-'2020 Metered Customers'!U858</f>
        <v>8.4835000000000065</v>
      </c>
      <c r="AK858" s="28">
        <f>V858-'2020 Metered Customers'!V858</f>
        <v>8.6973999999999947</v>
      </c>
      <c r="AL858" s="28">
        <f>W858-'2020 Metered Customers'!W858</f>
        <v>11.813900000000004</v>
      </c>
      <c r="AM858" s="28">
        <f>X858-'2020 Metered Customers'!X858</f>
        <v>10.484500000000004</v>
      </c>
      <c r="AN858" s="28">
        <f>Y858-'2020 Metered Customers'!Y858</f>
        <v>15.8872</v>
      </c>
      <c r="AO858" s="28">
        <f>Z858-'2020 Metered Customers'!Z858</f>
        <v>30.296011991329877</v>
      </c>
      <c r="AP858" s="28">
        <f>AA858-'2020 Metered Customers'!AA858</f>
        <v>91.349151097734108</v>
      </c>
      <c r="AQ858" s="28">
        <f>AB858-'2020 Metered Customers'!AB858</f>
        <v>7</v>
      </c>
    </row>
    <row r="859" spans="1:43" ht="15.4" x14ac:dyDescent="0.45">
      <c r="A859" s="4">
        <v>1</v>
      </c>
      <c r="B859" s="85">
        <v>86691129</v>
      </c>
      <c r="C859" s="91">
        <v>0</v>
      </c>
      <c r="D859" s="5" t="s">
        <v>32</v>
      </c>
      <c r="E859" s="5" t="s">
        <v>32</v>
      </c>
      <c r="F859" s="5" t="s">
        <v>32</v>
      </c>
      <c r="G859" s="5" t="s">
        <v>32</v>
      </c>
      <c r="H859" s="5">
        <v>5507</v>
      </c>
      <c r="I859" s="5">
        <v>61</v>
      </c>
      <c r="J859" s="5">
        <v>83</v>
      </c>
      <c r="K859" s="5">
        <v>282</v>
      </c>
      <c r="L859" s="52">
        <v>277</v>
      </c>
      <c r="M859" s="5">
        <v>562</v>
      </c>
      <c r="N859" s="5">
        <v>72</v>
      </c>
      <c r="O859" s="7" t="s">
        <v>32</v>
      </c>
      <c r="Q859" s="65">
        <f t="shared" si="173"/>
        <v>45</v>
      </c>
      <c r="R859" s="36">
        <f t="shared" si="174"/>
        <v>45</v>
      </c>
      <c r="S859" s="36">
        <f t="shared" si="175"/>
        <v>45</v>
      </c>
      <c r="T859" s="36">
        <f t="shared" si="176"/>
        <v>45</v>
      </c>
      <c r="U859" s="36">
        <f t="shared" si="184"/>
        <v>69.781499999999994</v>
      </c>
      <c r="V859" s="36">
        <f t="shared" si="177"/>
        <v>45.274500000000003</v>
      </c>
      <c r="W859" s="36">
        <f t="shared" si="178"/>
        <v>45.3735</v>
      </c>
      <c r="X859" s="36">
        <f t="shared" si="179"/>
        <v>46.268999999999998</v>
      </c>
      <c r="Y859" s="36">
        <f t="shared" si="180"/>
        <v>46.246499999999997</v>
      </c>
      <c r="Z859" s="36">
        <f t="shared" si="181"/>
        <v>47.529000000000003</v>
      </c>
      <c r="AA859" s="36">
        <f t="shared" si="182"/>
        <v>45.323999999999998</v>
      </c>
      <c r="AB859" s="66">
        <f t="shared" si="183"/>
        <v>45</v>
      </c>
      <c r="AC859" s="28">
        <f t="shared" si="185"/>
        <v>570.79799999999989</v>
      </c>
      <c r="AF859" s="28">
        <f>Q859-'2020 Metered Customers'!Q859</f>
        <v>7</v>
      </c>
      <c r="AG859" s="28">
        <f>R859-'2020 Metered Customers'!R859</f>
        <v>7</v>
      </c>
      <c r="AH859" s="28">
        <f>S859-'2020 Metered Customers'!S859</f>
        <v>7</v>
      </c>
      <c r="AI859" s="28">
        <f>T859-'2020 Metered Customers'!T859</f>
        <v>7</v>
      </c>
      <c r="AJ859" s="28">
        <f>U859-'2020 Metered Customers'!U859</f>
        <v>19.666099999999993</v>
      </c>
      <c r="AK859" s="28">
        <f>V859-'2020 Metered Customers'!V859</f>
        <v>7.1403000000000034</v>
      </c>
      <c r="AL859" s="28">
        <f>W859-'2020 Metered Customers'!W859</f>
        <v>7.1908999999999992</v>
      </c>
      <c r="AM859" s="28">
        <f>X859-'2020 Metered Customers'!X859</f>
        <v>7.6486000000000018</v>
      </c>
      <c r="AN859" s="28">
        <f>Y859-'2020 Metered Customers'!Y859</f>
        <v>7.6370999999999967</v>
      </c>
      <c r="AO859" s="28">
        <f>Z859-'2020 Metered Customers'!Z859</f>
        <v>8.2926000000000002</v>
      </c>
      <c r="AP859" s="28">
        <f>AA859-'2020 Metered Customers'!AA859</f>
        <v>7.1655999999999977</v>
      </c>
      <c r="AQ859" s="28">
        <f>AB859-'2020 Metered Customers'!AB859</f>
        <v>7</v>
      </c>
    </row>
    <row r="860" spans="1:43" ht="15.4" x14ac:dyDescent="0.45">
      <c r="A860" s="4">
        <v>1</v>
      </c>
      <c r="B860" s="85">
        <v>86691130</v>
      </c>
      <c r="C860" s="91">
        <v>0</v>
      </c>
      <c r="D860" s="5" t="s">
        <v>32</v>
      </c>
      <c r="E860" s="5" t="s">
        <v>32</v>
      </c>
      <c r="F860" s="5" t="s">
        <v>32</v>
      </c>
      <c r="G860" s="5" t="s">
        <v>32</v>
      </c>
      <c r="H860" s="5" t="s">
        <v>32</v>
      </c>
      <c r="I860" s="5">
        <v>291</v>
      </c>
      <c r="J860" s="5">
        <v>742</v>
      </c>
      <c r="K860" s="5">
        <v>224</v>
      </c>
      <c r="L860" s="52">
        <v>1163</v>
      </c>
      <c r="M860" s="5">
        <v>4754</v>
      </c>
      <c r="N860" s="5">
        <v>6129</v>
      </c>
      <c r="O860" s="7" t="s">
        <v>32</v>
      </c>
      <c r="Q860" s="65">
        <f t="shared" si="173"/>
        <v>45</v>
      </c>
      <c r="R860" s="36">
        <f t="shared" si="174"/>
        <v>45</v>
      </c>
      <c r="S860" s="36">
        <f t="shared" si="175"/>
        <v>45</v>
      </c>
      <c r="T860" s="36">
        <f t="shared" si="176"/>
        <v>45</v>
      </c>
      <c r="U860" s="36">
        <f t="shared" si="184"/>
        <v>45</v>
      </c>
      <c r="V860" s="36">
        <f t="shared" si="177"/>
        <v>46.3095</v>
      </c>
      <c r="W860" s="36">
        <f t="shared" si="178"/>
        <v>48.338999999999999</v>
      </c>
      <c r="X860" s="36">
        <f t="shared" si="179"/>
        <v>46.008000000000003</v>
      </c>
      <c r="Y860" s="36">
        <f t="shared" si="180"/>
        <v>50.233499999999999</v>
      </c>
      <c r="Z860" s="36">
        <f t="shared" si="181"/>
        <v>66.393000000000001</v>
      </c>
      <c r="AA860" s="36">
        <f t="shared" si="182"/>
        <v>76.823911729949373</v>
      </c>
      <c r="AB860" s="66">
        <f t="shared" si="183"/>
        <v>45</v>
      </c>
      <c r="AC860" s="28">
        <f t="shared" si="185"/>
        <v>604.10691172994939</v>
      </c>
      <c r="AF860" s="28">
        <f>Q860-'2020 Metered Customers'!Q860</f>
        <v>7</v>
      </c>
      <c r="AG860" s="28">
        <f>R860-'2020 Metered Customers'!R860</f>
        <v>7</v>
      </c>
      <c r="AH860" s="28">
        <f>S860-'2020 Metered Customers'!S860</f>
        <v>7</v>
      </c>
      <c r="AI860" s="28">
        <f>T860-'2020 Metered Customers'!T860</f>
        <v>7</v>
      </c>
      <c r="AJ860" s="28">
        <f>U860-'2020 Metered Customers'!U860</f>
        <v>7</v>
      </c>
      <c r="AK860" s="28">
        <f>V860-'2020 Metered Customers'!V860</f>
        <v>7.6692999999999998</v>
      </c>
      <c r="AL860" s="28">
        <f>W860-'2020 Metered Customers'!W860</f>
        <v>8.7066000000000017</v>
      </c>
      <c r="AM860" s="28">
        <f>X860-'2020 Metered Customers'!X860</f>
        <v>7.5152000000000001</v>
      </c>
      <c r="AN860" s="28">
        <f>Y860-'2020 Metered Customers'!Y860</f>
        <v>9.6749000000000009</v>
      </c>
      <c r="AO860" s="28">
        <f>Z860-'2020 Metered Customers'!Z860</f>
        <v>17.934200000000004</v>
      </c>
      <c r="AP860" s="28">
        <f>AA860-'2020 Metered Customers'!AA860</f>
        <v>25.340111729949371</v>
      </c>
      <c r="AQ860" s="28">
        <f>AB860-'2020 Metered Customers'!AB860</f>
        <v>7</v>
      </c>
    </row>
    <row r="861" spans="1:43" ht="15.4" x14ac:dyDescent="0.45">
      <c r="A861" s="4">
        <v>1</v>
      </c>
      <c r="B861" s="85">
        <v>86691131</v>
      </c>
      <c r="C861" s="91">
        <v>0</v>
      </c>
      <c r="D861" s="5" t="s">
        <v>32</v>
      </c>
      <c r="E861" s="5" t="s">
        <v>32</v>
      </c>
      <c r="F861" s="5" t="s">
        <v>32</v>
      </c>
      <c r="G861" s="5" t="s">
        <v>32</v>
      </c>
      <c r="H861" s="5">
        <v>910</v>
      </c>
      <c r="I861" s="5">
        <v>659</v>
      </c>
      <c r="J861" s="5">
        <v>5371</v>
      </c>
      <c r="K861" s="5">
        <v>536</v>
      </c>
      <c r="L861" s="52">
        <v>3487</v>
      </c>
      <c r="M861" s="5">
        <v>10906</v>
      </c>
      <c r="N861" s="5">
        <v>22604</v>
      </c>
      <c r="O861" s="7" t="s">
        <v>32</v>
      </c>
      <c r="Q861" s="65">
        <f t="shared" si="173"/>
        <v>45</v>
      </c>
      <c r="R861" s="36">
        <f t="shared" si="174"/>
        <v>45</v>
      </c>
      <c r="S861" s="36">
        <f t="shared" si="175"/>
        <v>45</v>
      </c>
      <c r="T861" s="36">
        <f t="shared" si="176"/>
        <v>45</v>
      </c>
      <c r="U861" s="36">
        <f t="shared" si="184"/>
        <v>49.094999999999999</v>
      </c>
      <c r="V861" s="36">
        <f t="shared" si="177"/>
        <v>47.965499999999999</v>
      </c>
      <c r="W861" s="36">
        <f t="shared" si="178"/>
        <v>70.563924935173802</v>
      </c>
      <c r="X861" s="36">
        <f t="shared" si="179"/>
        <v>47.411999999999999</v>
      </c>
      <c r="Y861" s="36">
        <f t="shared" si="180"/>
        <v>60.691500000000005</v>
      </c>
      <c r="Z861" s="36">
        <f t="shared" si="181"/>
        <v>116.27504222947829</v>
      </c>
      <c r="AA861" s="36">
        <f t="shared" si="182"/>
        <v>220.9012510977341</v>
      </c>
      <c r="AB861" s="66">
        <f t="shared" si="183"/>
        <v>45</v>
      </c>
      <c r="AC861" s="28">
        <f t="shared" si="185"/>
        <v>837.90421826238617</v>
      </c>
      <c r="AF861" s="28">
        <f>Q861-'2020 Metered Customers'!Q861</f>
        <v>7</v>
      </c>
      <c r="AG861" s="28">
        <f>R861-'2020 Metered Customers'!R861</f>
        <v>7</v>
      </c>
      <c r="AH861" s="28">
        <f>S861-'2020 Metered Customers'!S861</f>
        <v>7</v>
      </c>
      <c r="AI861" s="28">
        <f>T861-'2020 Metered Customers'!T861</f>
        <v>7</v>
      </c>
      <c r="AJ861" s="28">
        <f>U861-'2020 Metered Customers'!U861</f>
        <v>9.0929999999999964</v>
      </c>
      <c r="AK861" s="28">
        <f>V861-'2020 Metered Customers'!V861</f>
        <v>8.5156999999999954</v>
      </c>
      <c r="AL861" s="28">
        <f>W861-'2020 Metered Customers'!W861</f>
        <v>20.7477249351738</v>
      </c>
      <c r="AM861" s="28">
        <f>X861-'2020 Metered Customers'!X861</f>
        <v>8.2327999999999975</v>
      </c>
      <c r="AN861" s="28">
        <f>Y861-'2020 Metered Customers'!Y861</f>
        <v>15.020100000000006</v>
      </c>
      <c r="AO861" s="28">
        <f>Z861-'2020 Metered Customers'!Z861</f>
        <v>48.179242229478291</v>
      </c>
      <c r="AP861" s="28">
        <f>AA861-'2020 Metered Customers'!AA861</f>
        <v>102.50405109773411</v>
      </c>
      <c r="AQ861" s="28">
        <f>AB861-'2020 Metered Customers'!AB861</f>
        <v>7</v>
      </c>
    </row>
    <row r="862" spans="1:43" ht="15.4" x14ac:dyDescent="0.45">
      <c r="A862" s="4">
        <v>1</v>
      </c>
      <c r="B862" s="85">
        <v>86691132</v>
      </c>
      <c r="C862" s="91">
        <v>0</v>
      </c>
      <c r="D862" s="5" t="s">
        <v>32</v>
      </c>
      <c r="E862" s="5" t="s">
        <v>32</v>
      </c>
      <c r="F862" s="5" t="s">
        <v>32</v>
      </c>
      <c r="G862" s="5" t="s">
        <v>32</v>
      </c>
      <c r="H862" s="5">
        <v>1334</v>
      </c>
      <c r="I862" s="5">
        <v>302</v>
      </c>
      <c r="J862" s="5">
        <v>740</v>
      </c>
      <c r="K862" s="5">
        <v>584</v>
      </c>
      <c r="L862" s="52">
        <v>2980</v>
      </c>
      <c r="M862" s="5">
        <v>1945</v>
      </c>
      <c r="N862" s="5">
        <v>2385</v>
      </c>
      <c r="O862" s="7" t="s">
        <v>32</v>
      </c>
      <c r="Q862" s="65">
        <f t="shared" si="173"/>
        <v>45</v>
      </c>
      <c r="R862" s="36">
        <f t="shared" si="174"/>
        <v>45</v>
      </c>
      <c r="S862" s="36">
        <f t="shared" si="175"/>
        <v>45</v>
      </c>
      <c r="T862" s="36">
        <f t="shared" si="176"/>
        <v>45</v>
      </c>
      <c r="U862" s="36">
        <f t="shared" si="184"/>
        <v>51.003</v>
      </c>
      <c r="V862" s="36">
        <f t="shared" si="177"/>
        <v>46.359000000000002</v>
      </c>
      <c r="W862" s="36">
        <f t="shared" si="178"/>
        <v>48.33</v>
      </c>
      <c r="X862" s="36">
        <f t="shared" si="179"/>
        <v>47.628</v>
      </c>
      <c r="Y862" s="36">
        <f t="shared" si="180"/>
        <v>58.41</v>
      </c>
      <c r="Z862" s="36">
        <f t="shared" si="181"/>
        <v>53.752499999999998</v>
      </c>
      <c r="AA862" s="36">
        <f t="shared" si="182"/>
        <v>55.732500000000002</v>
      </c>
      <c r="AB862" s="66">
        <f t="shared" si="183"/>
        <v>45</v>
      </c>
      <c r="AC862" s="28">
        <f t="shared" si="185"/>
        <v>586.21499999999992</v>
      </c>
      <c r="AF862" s="28">
        <f>Q862-'2020 Metered Customers'!Q862</f>
        <v>7</v>
      </c>
      <c r="AG862" s="28">
        <f>R862-'2020 Metered Customers'!R862</f>
        <v>7</v>
      </c>
      <c r="AH862" s="28">
        <f>S862-'2020 Metered Customers'!S862</f>
        <v>7</v>
      </c>
      <c r="AI862" s="28">
        <f>T862-'2020 Metered Customers'!T862</f>
        <v>7</v>
      </c>
      <c r="AJ862" s="28">
        <f>U862-'2020 Metered Customers'!U862</f>
        <v>10.068199999999997</v>
      </c>
      <c r="AK862" s="28">
        <f>V862-'2020 Metered Customers'!V862</f>
        <v>7.6946000000000012</v>
      </c>
      <c r="AL862" s="28">
        <f>W862-'2020 Metered Customers'!W862</f>
        <v>8.7019999999999982</v>
      </c>
      <c r="AM862" s="28">
        <f>X862-'2020 Metered Customers'!X862</f>
        <v>8.3432000000000031</v>
      </c>
      <c r="AN862" s="28">
        <f>Y862-'2020 Metered Customers'!Y862</f>
        <v>13.853999999999999</v>
      </c>
      <c r="AO862" s="28">
        <f>Z862-'2020 Metered Customers'!Z862</f>
        <v>11.473499999999994</v>
      </c>
      <c r="AP862" s="28">
        <f>AA862-'2020 Metered Customers'!AA862</f>
        <v>12.485500000000002</v>
      </c>
      <c r="AQ862" s="28">
        <f>AB862-'2020 Metered Customers'!AB862</f>
        <v>7</v>
      </c>
    </row>
    <row r="863" spans="1:43" ht="15.4" x14ac:dyDescent="0.45">
      <c r="A863" s="4">
        <v>1</v>
      </c>
      <c r="B863" s="85">
        <v>86691133</v>
      </c>
      <c r="C863" s="91">
        <v>0</v>
      </c>
      <c r="D863" s="5" t="s">
        <v>32</v>
      </c>
      <c r="E863" s="5" t="s">
        <v>32</v>
      </c>
      <c r="F863" s="5" t="s">
        <v>32</v>
      </c>
      <c r="G863" s="5" t="s">
        <v>32</v>
      </c>
      <c r="H863" s="5">
        <v>959</v>
      </c>
      <c r="I863" s="5">
        <v>944</v>
      </c>
      <c r="J863" s="5">
        <v>23157</v>
      </c>
      <c r="K863" s="5">
        <v>64596</v>
      </c>
      <c r="L863" s="52">
        <v>69685</v>
      </c>
      <c r="M863" s="5">
        <v>33232</v>
      </c>
      <c r="N863" s="5">
        <v>6001</v>
      </c>
      <c r="O863" s="7" t="s">
        <v>32</v>
      </c>
      <c r="Q863" s="65">
        <f t="shared" si="173"/>
        <v>45</v>
      </c>
      <c r="R863" s="36">
        <f t="shared" si="174"/>
        <v>45</v>
      </c>
      <c r="S863" s="36">
        <f t="shared" si="175"/>
        <v>45</v>
      </c>
      <c r="T863" s="36">
        <f t="shared" si="176"/>
        <v>45</v>
      </c>
      <c r="U863" s="36">
        <f t="shared" si="184"/>
        <v>49.3155</v>
      </c>
      <c r="V863" s="36">
        <f t="shared" si="177"/>
        <v>49.247999999999998</v>
      </c>
      <c r="W863" s="36">
        <f t="shared" si="178"/>
        <v>226.4312510977341</v>
      </c>
      <c r="X863" s="36">
        <f t="shared" si="179"/>
        <v>640.82125109773415</v>
      </c>
      <c r="Y863" s="36">
        <f t="shared" si="180"/>
        <v>691.71125109773413</v>
      </c>
      <c r="Z863" s="36">
        <f t="shared" si="181"/>
        <v>327.1812510977341</v>
      </c>
      <c r="AA863" s="36">
        <f t="shared" si="182"/>
        <v>75.766816334525529</v>
      </c>
      <c r="AB863" s="66">
        <f t="shared" si="183"/>
        <v>45</v>
      </c>
      <c r="AC863" s="28">
        <f t="shared" si="185"/>
        <v>2285.4753207254621</v>
      </c>
      <c r="AF863" s="28">
        <f>Q863-'2020 Metered Customers'!Q863</f>
        <v>7</v>
      </c>
      <c r="AG863" s="28">
        <f>R863-'2020 Metered Customers'!R863</f>
        <v>7</v>
      </c>
      <c r="AH863" s="28">
        <f>S863-'2020 Metered Customers'!S863</f>
        <v>7</v>
      </c>
      <c r="AI863" s="28">
        <f>T863-'2020 Metered Customers'!T863</f>
        <v>7</v>
      </c>
      <c r="AJ863" s="28">
        <f>U863-'2020 Metered Customers'!U863</f>
        <v>9.2057000000000002</v>
      </c>
      <c r="AK863" s="28">
        <f>V863-'2020 Metered Customers'!V863</f>
        <v>9.1711999999999989</v>
      </c>
      <c r="AL863" s="28">
        <f>W863-'2020 Metered Customers'!W863</f>
        <v>105.6561510977341</v>
      </c>
      <c r="AM863" s="28">
        <f>X863-'2020 Metered Customers'!X863</f>
        <v>227.31297109773413</v>
      </c>
      <c r="AN863" s="28">
        <f>Y863-'2020 Metered Customers'!Y863</f>
        <v>240.39170109773409</v>
      </c>
      <c r="AO863" s="28">
        <f>Z863-'2020 Metered Customers'!Z863</f>
        <v>146.70749109773411</v>
      </c>
      <c r="AP863" s="28">
        <f>AA863-'2020 Metered Customers'!AA863</f>
        <v>24.564616334525525</v>
      </c>
      <c r="AQ863" s="28">
        <f>AB863-'2020 Metered Customers'!AB863</f>
        <v>7</v>
      </c>
    </row>
    <row r="864" spans="1:43" ht="15.4" x14ac:dyDescent="0.45">
      <c r="A864" s="4">
        <v>1</v>
      </c>
      <c r="B864" s="85">
        <v>86691134</v>
      </c>
      <c r="C864" s="91">
        <v>0</v>
      </c>
      <c r="D864" s="5" t="s">
        <v>32</v>
      </c>
      <c r="E864" s="5" t="s">
        <v>32</v>
      </c>
      <c r="F864" s="5" t="s">
        <v>32</v>
      </c>
      <c r="G864" s="5" t="s">
        <v>32</v>
      </c>
      <c r="H864" s="5">
        <v>1027</v>
      </c>
      <c r="I864" s="5">
        <v>1216</v>
      </c>
      <c r="J864" s="5">
        <v>461</v>
      </c>
      <c r="K864" s="5">
        <v>979</v>
      </c>
      <c r="L864" s="52">
        <v>1980</v>
      </c>
      <c r="M864" s="5">
        <v>69265</v>
      </c>
      <c r="N864" s="5">
        <v>28094</v>
      </c>
      <c r="O864" s="7" t="s">
        <v>32</v>
      </c>
      <c r="Q864" s="65">
        <f t="shared" si="173"/>
        <v>45</v>
      </c>
      <c r="R864" s="36">
        <f t="shared" si="174"/>
        <v>45</v>
      </c>
      <c r="S864" s="36">
        <f t="shared" si="175"/>
        <v>45</v>
      </c>
      <c r="T864" s="36">
        <f t="shared" si="176"/>
        <v>45</v>
      </c>
      <c r="U864" s="36">
        <f t="shared" si="184"/>
        <v>49.621499999999997</v>
      </c>
      <c r="V864" s="36">
        <f t="shared" si="177"/>
        <v>50.472000000000001</v>
      </c>
      <c r="W864" s="36">
        <f t="shared" si="178"/>
        <v>47.0745</v>
      </c>
      <c r="X864" s="36">
        <f t="shared" si="179"/>
        <v>49.405500000000004</v>
      </c>
      <c r="Y864" s="36">
        <f t="shared" si="180"/>
        <v>53.91</v>
      </c>
      <c r="Z864" s="36">
        <f t="shared" si="181"/>
        <v>687.51125109773409</v>
      </c>
      <c r="AA864" s="36">
        <f t="shared" si="182"/>
        <v>275.80125109773411</v>
      </c>
      <c r="AB864" s="66">
        <f t="shared" si="183"/>
        <v>45</v>
      </c>
      <c r="AC864" s="28">
        <f t="shared" si="185"/>
        <v>1438.7960021954682</v>
      </c>
      <c r="AF864" s="28">
        <f>Q864-'2020 Metered Customers'!Q864</f>
        <v>7</v>
      </c>
      <c r="AG864" s="28">
        <f>R864-'2020 Metered Customers'!R864</f>
        <v>7</v>
      </c>
      <c r="AH864" s="28">
        <f>S864-'2020 Metered Customers'!S864</f>
        <v>7</v>
      </c>
      <c r="AI864" s="28">
        <f>T864-'2020 Metered Customers'!T864</f>
        <v>7</v>
      </c>
      <c r="AJ864" s="28">
        <f>U864-'2020 Metered Customers'!U864</f>
        <v>9.3620999999999981</v>
      </c>
      <c r="AK864" s="28">
        <f>V864-'2020 Metered Customers'!V864</f>
        <v>9.7967999999999975</v>
      </c>
      <c r="AL864" s="28">
        <f>W864-'2020 Metered Customers'!W864</f>
        <v>8.060299999999998</v>
      </c>
      <c r="AM864" s="28">
        <f>X864-'2020 Metered Customers'!X864</f>
        <v>9.2517000000000067</v>
      </c>
      <c r="AN864" s="28">
        <f>Y864-'2020 Metered Customers'!Y864</f>
        <v>11.553999999999995</v>
      </c>
      <c r="AO864" s="28">
        <f>Z864-'2020 Metered Customers'!Z864</f>
        <v>239.31230109773412</v>
      </c>
      <c r="AP864" s="28">
        <f>AA864-'2020 Metered Customers'!AA864</f>
        <v>133.50283109773412</v>
      </c>
      <c r="AQ864" s="28">
        <f>AB864-'2020 Metered Customers'!AB864</f>
        <v>7</v>
      </c>
    </row>
    <row r="865" spans="1:43" ht="15.4" x14ac:dyDescent="0.45">
      <c r="A865" s="4">
        <v>1</v>
      </c>
      <c r="B865" s="85">
        <v>86691136</v>
      </c>
      <c r="C865" s="91">
        <v>0</v>
      </c>
      <c r="D865" s="5" t="s">
        <v>32</v>
      </c>
      <c r="E865" s="5" t="s">
        <v>32</v>
      </c>
      <c r="F865" s="5" t="s">
        <v>32</v>
      </c>
      <c r="G865" s="5" t="s">
        <v>32</v>
      </c>
      <c r="H865" s="5" t="s">
        <v>32</v>
      </c>
      <c r="I865" s="5" t="s">
        <v>32</v>
      </c>
      <c r="J865" s="5">
        <v>4</v>
      </c>
      <c r="K865" s="5">
        <v>146</v>
      </c>
      <c r="L865" s="52">
        <v>1004</v>
      </c>
      <c r="M865" s="5">
        <v>98</v>
      </c>
      <c r="N865" s="5">
        <v>41</v>
      </c>
      <c r="O865" s="7" t="s">
        <v>32</v>
      </c>
      <c r="Q865" s="65">
        <f t="shared" si="173"/>
        <v>45</v>
      </c>
      <c r="R865" s="36">
        <f t="shared" si="174"/>
        <v>45</v>
      </c>
      <c r="S865" s="36">
        <f t="shared" si="175"/>
        <v>45</v>
      </c>
      <c r="T865" s="36">
        <f t="shared" si="176"/>
        <v>45</v>
      </c>
      <c r="U865" s="36">
        <f t="shared" si="184"/>
        <v>45</v>
      </c>
      <c r="V865" s="36">
        <f t="shared" si="177"/>
        <v>45</v>
      </c>
      <c r="W865" s="36">
        <f t="shared" si="178"/>
        <v>45.018000000000001</v>
      </c>
      <c r="X865" s="36">
        <f t="shared" si="179"/>
        <v>45.656999999999996</v>
      </c>
      <c r="Y865" s="36">
        <f t="shared" si="180"/>
        <v>49.518000000000001</v>
      </c>
      <c r="Z865" s="36">
        <f t="shared" si="181"/>
        <v>45.441000000000003</v>
      </c>
      <c r="AA865" s="36">
        <f t="shared" si="182"/>
        <v>45.1845</v>
      </c>
      <c r="AB865" s="66">
        <f t="shared" si="183"/>
        <v>45</v>
      </c>
      <c r="AC865" s="28">
        <f t="shared" si="185"/>
        <v>545.81850000000009</v>
      </c>
      <c r="AF865" s="28">
        <f>Q865-'2020 Metered Customers'!Q865</f>
        <v>7</v>
      </c>
      <c r="AG865" s="28">
        <f>R865-'2020 Metered Customers'!R865</f>
        <v>7</v>
      </c>
      <c r="AH865" s="28">
        <f>S865-'2020 Metered Customers'!S865</f>
        <v>7</v>
      </c>
      <c r="AI865" s="28">
        <f>T865-'2020 Metered Customers'!T865</f>
        <v>7</v>
      </c>
      <c r="AJ865" s="28">
        <f>U865-'2020 Metered Customers'!U865</f>
        <v>7</v>
      </c>
      <c r="AK865" s="28">
        <f>V865-'2020 Metered Customers'!V865</f>
        <v>7</v>
      </c>
      <c r="AL865" s="28">
        <f>W865-'2020 Metered Customers'!W865</f>
        <v>7.0091999999999999</v>
      </c>
      <c r="AM865" s="28">
        <f>X865-'2020 Metered Customers'!X865</f>
        <v>7.335799999999999</v>
      </c>
      <c r="AN865" s="28">
        <f>Y865-'2020 Metered Customers'!Y865</f>
        <v>9.3092000000000041</v>
      </c>
      <c r="AO865" s="28">
        <f>Z865-'2020 Metered Customers'!Z865</f>
        <v>7.2254000000000005</v>
      </c>
      <c r="AP865" s="28">
        <f>AA865-'2020 Metered Customers'!AA865</f>
        <v>7.0942999999999969</v>
      </c>
      <c r="AQ865" s="28">
        <f>AB865-'2020 Metered Customers'!AB865</f>
        <v>7</v>
      </c>
    </row>
    <row r="866" spans="1:43" ht="15.4" x14ac:dyDescent="0.45">
      <c r="A866" s="4">
        <v>1</v>
      </c>
      <c r="B866" s="85">
        <v>86691137</v>
      </c>
      <c r="C866" s="91">
        <v>0</v>
      </c>
      <c r="D866" s="5" t="s">
        <v>32</v>
      </c>
      <c r="E866" s="5" t="s">
        <v>32</v>
      </c>
      <c r="F866" s="5" t="s">
        <v>32</v>
      </c>
      <c r="G866" s="5" t="s">
        <v>32</v>
      </c>
      <c r="H866" s="5">
        <v>233</v>
      </c>
      <c r="I866" s="5">
        <v>789</v>
      </c>
      <c r="J866" s="5">
        <v>1915</v>
      </c>
      <c r="K866" s="5">
        <v>940</v>
      </c>
      <c r="L866" s="52">
        <v>2397</v>
      </c>
      <c r="M866" s="5">
        <v>30246</v>
      </c>
      <c r="N866" s="5">
        <v>28207</v>
      </c>
      <c r="O866" s="7" t="s">
        <v>32</v>
      </c>
      <c r="Q866" s="65">
        <f t="shared" si="173"/>
        <v>45</v>
      </c>
      <c r="R866" s="36">
        <f t="shared" si="174"/>
        <v>45</v>
      </c>
      <c r="S866" s="36">
        <f t="shared" si="175"/>
        <v>45</v>
      </c>
      <c r="T866" s="36">
        <f t="shared" si="176"/>
        <v>45</v>
      </c>
      <c r="U866" s="36">
        <f t="shared" si="184"/>
        <v>46.048499999999997</v>
      </c>
      <c r="V866" s="36">
        <f t="shared" si="177"/>
        <v>48.5505</v>
      </c>
      <c r="W866" s="36">
        <f t="shared" si="178"/>
        <v>53.6175</v>
      </c>
      <c r="X866" s="36">
        <f t="shared" si="179"/>
        <v>49.23</v>
      </c>
      <c r="Y866" s="36">
        <f t="shared" si="180"/>
        <v>55.786499999999997</v>
      </c>
      <c r="Z866" s="36">
        <f t="shared" si="181"/>
        <v>297.32125109773415</v>
      </c>
      <c r="AA866" s="36">
        <f t="shared" si="182"/>
        <v>276.9312510977341</v>
      </c>
      <c r="AB866" s="66">
        <f t="shared" si="183"/>
        <v>45</v>
      </c>
      <c r="AC866" s="28">
        <f t="shared" si="185"/>
        <v>1052.4855021954681</v>
      </c>
      <c r="AF866" s="28">
        <f>Q866-'2020 Metered Customers'!Q866</f>
        <v>7</v>
      </c>
      <c r="AG866" s="28">
        <f>R866-'2020 Metered Customers'!R866</f>
        <v>7</v>
      </c>
      <c r="AH866" s="28">
        <f>S866-'2020 Metered Customers'!S866</f>
        <v>7</v>
      </c>
      <c r="AI866" s="28">
        <f>T866-'2020 Metered Customers'!T866</f>
        <v>7</v>
      </c>
      <c r="AJ866" s="28">
        <f>U866-'2020 Metered Customers'!U866</f>
        <v>7.535899999999998</v>
      </c>
      <c r="AK866" s="28">
        <f>V866-'2020 Metered Customers'!V866</f>
        <v>8.814700000000002</v>
      </c>
      <c r="AL866" s="28">
        <f>W866-'2020 Metered Customers'!W866</f>
        <v>11.404499999999999</v>
      </c>
      <c r="AM866" s="28">
        <f>X866-'2020 Metered Customers'!X866</f>
        <v>9.161999999999999</v>
      </c>
      <c r="AN866" s="28">
        <f>Y866-'2020 Metered Customers'!Y866</f>
        <v>12.513099999999994</v>
      </c>
      <c r="AO866" s="28">
        <f>Z866-'2020 Metered Customers'!Z866</f>
        <v>139.03347109773415</v>
      </c>
      <c r="AP866" s="28">
        <f>AA866-'2020 Metered Customers'!AA866</f>
        <v>133.7932410977341</v>
      </c>
      <c r="AQ866" s="28">
        <f>AB866-'2020 Metered Customers'!AB866</f>
        <v>7</v>
      </c>
    </row>
    <row r="867" spans="1:43" ht="15.4" x14ac:dyDescent="0.45">
      <c r="A867" s="4">
        <v>1</v>
      </c>
      <c r="B867" s="85">
        <v>86691138</v>
      </c>
      <c r="C867" s="91">
        <v>0</v>
      </c>
      <c r="D867" s="5" t="s">
        <v>32</v>
      </c>
      <c r="E867" s="5" t="s">
        <v>32</v>
      </c>
      <c r="F867" s="5" t="s">
        <v>32</v>
      </c>
      <c r="G867" s="5" t="s">
        <v>32</v>
      </c>
      <c r="H867" s="5" t="s">
        <v>32</v>
      </c>
      <c r="I867" s="5" t="s">
        <v>32</v>
      </c>
      <c r="J867" s="5" t="s">
        <v>32</v>
      </c>
      <c r="K867" s="5">
        <v>298</v>
      </c>
      <c r="L867" s="52">
        <v>1440</v>
      </c>
      <c r="M867" s="5">
        <v>58</v>
      </c>
      <c r="N867" s="5">
        <v>439</v>
      </c>
      <c r="O867" s="7" t="s">
        <v>32</v>
      </c>
      <c r="Q867" s="65">
        <f t="shared" si="173"/>
        <v>45</v>
      </c>
      <c r="R867" s="36">
        <f t="shared" si="174"/>
        <v>45</v>
      </c>
      <c r="S867" s="36">
        <f t="shared" si="175"/>
        <v>45</v>
      </c>
      <c r="T867" s="36">
        <f t="shared" si="176"/>
        <v>45</v>
      </c>
      <c r="U867" s="36">
        <f t="shared" si="184"/>
        <v>45</v>
      </c>
      <c r="V867" s="36">
        <f t="shared" si="177"/>
        <v>45</v>
      </c>
      <c r="W867" s="36">
        <f t="shared" si="178"/>
        <v>45</v>
      </c>
      <c r="X867" s="36">
        <f t="shared" si="179"/>
        <v>46.341000000000001</v>
      </c>
      <c r="Y867" s="36">
        <f t="shared" si="180"/>
        <v>51.48</v>
      </c>
      <c r="Z867" s="36">
        <f t="shared" si="181"/>
        <v>45.261000000000003</v>
      </c>
      <c r="AA867" s="36">
        <f t="shared" si="182"/>
        <v>46.975499999999997</v>
      </c>
      <c r="AB867" s="66">
        <f t="shared" si="183"/>
        <v>45</v>
      </c>
      <c r="AC867" s="28">
        <f t="shared" si="185"/>
        <v>550.05750000000012</v>
      </c>
      <c r="AF867" s="28">
        <f>Q867-'2020 Metered Customers'!Q867</f>
        <v>7</v>
      </c>
      <c r="AG867" s="28">
        <f>R867-'2020 Metered Customers'!R867</f>
        <v>7</v>
      </c>
      <c r="AH867" s="28">
        <f>S867-'2020 Metered Customers'!S867</f>
        <v>7</v>
      </c>
      <c r="AI867" s="28">
        <f>T867-'2020 Metered Customers'!T867</f>
        <v>7</v>
      </c>
      <c r="AJ867" s="28">
        <f>U867-'2020 Metered Customers'!U867</f>
        <v>7</v>
      </c>
      <c r="AK867" s="28">
        <f>V867-'2020 Metered Customers'!V867</f>
        <v>7</v>
      </c>
      <c r="AL867" s="28">
        <f>W867-'2020 Metered Customers'!W867</f>
        <v>7</v>
      </c>
      <c r="AM867" s="28">
        <f>X867-'2020 Metered Customers'!X867</f>
        <v>7.6854000000000013</v>
      </c>
      <c r="AN867" s="28">
        <f>Y867-'2020 Metered Customers'!Y867</f>
        <v>10.311999999999998</v>
      </c>
      <c r="AO867" s="28">
        <f>Z867-'2020 Metered Customers'!Z867</f>
        <v>7.1334000000000017</v>
      </c>
      <c r="AP867" s="28">
        <f>AA867-'2020 Metered Customers'!AA867</f>
        <v>8.0096999999999952</v>
      </c>
      <c r="AQ867" s="28">
        <f>AB867-'2020 Metered Customers'!AB867</f>
        <v>7</v>
      </c>
    </row>
    <row r="868" spans="1:43" ht="15.4" x14ac:dyDescent="0.45">
      <c r="A868" s="4">
        <v>1</v>
      </c>
      <c r="B868" s="85">
        <v>86691139</v>
      </c>
      <c r="C868" s="91">
        <v>0</v>
      </c>
      <c r="D868" s="5" t="s">
        <v>32</v>
      </c>
      <c r="E868" s="5" t="s">
        <v>32</v>
      </c>
      <c r="F868" s="5" t="s">
        <v>32</v>
      </c>
      <c r="G868" s="5" t="s">
        <v>32</v>
      </c>
      <c r="H868" s="5">
        <v>24</v>
      </c>
      <c r="I868" s="5" t="s">
        <v>32</v>
      </c>
      <c r="J868" s="5" t="s">
        <v>32</v>
      </c>
      <c r="K868" s="5" t="s">
        <v>32</v>
      </c>
      <c r="L868" s="52" t="s">
        <v>32</v>
      </c>
      <c r="M868" s="5" t="s">
        <v>32</v>
      </c>
      <c r="N868" s="5" t="s">
        <v>32</v>
      </c>
      <c r="O868" s="7" t="s">
        <v>32</v>
      </c>
      <c r="Q868" s="65">
        <f t="shared" si="173"/>
        <v>45</v>
      </c>
      <c r="R868" s="36">
        <f t="shared" si="174"/>
        <v>45</v>
      </c>
      <c r="S868" s="36">
        <f t="shared" si="175"/>
        <v>45</v>
      </c>
      <c r="T868" s="36">
        <f t="shared" si="176"/>
        <v>45</v>
      </c>
      <c r="U868" s="36">
        <f t="shared" si="184"/>
        <v>45.107999999999997</v>
      </c>
      <c r="V868" s="36">
        <f t="shared" si="177"/>
        <v>45</v>
      </c>
      <c r="W868" s="36">
        <f t="shared" si="178"/>
        <v>45</v>
      </c>
      <c r="X868" s="36">
        <f t="shared" si="179"/>
        <v>45</v>
      </c>
      <c r="Y868" s="36">
        <f t="shared" si="180"/>
        <v>45</v>
      </c>
      <c r="Z868" s="36">
        <f t="shared" si="181"/>
        <v>45</v>
      </c>
      <c r="AA868" s="36">
        <f t="shared" si="182"/>
        <v>45</v>
      </c>
      <c r="AB868" s="66">
        <f t="shared" si="183"/>
        <v>45</v>
      </c>
      <c r="AC868" s="28">
        <f t="shared" si="185"/>
        <v>540.10799999999995</v>
      </c>
      <c r="AF868" s="28">
        <f>Q868-'2020 Metered Customers'!Q868</f>
        <v>7</v>
      </c>
      <c r="AG868" s="28">
        <f>R868-'2020 Metered Customers'!R868</f>
        <v>7</v>
      </c>
      <c r="AH868" s="28">
        <f>S868-'2020 Metered Customers'!S868</f>
        <v>7</v>
      </c>
      <c r="AI868" s="28">
        <f>T868-'2020 Metered Customers'!T868</f>
        <v>7</v>
      </c>
      <c r="AJ868" s="28">
        <f>U868-'2020 Metered Customers'!U868</f>
        <v>7.0551999999999992</v>
      </c>
      <c r="AK868" s="28">
        <f>V868-'2020 Metered Customers'!V868</f>
        <v>7</v>
      </c>
      <c r="AL868" s="28">
        <f>W868-'2020 Metered Customers'!W868</f>
        <v>7</v>
      </c>
      <c r="AM868" s="28">
        <f>X868-'2020 Metered Customers'!X868</f>
        <v>7</v>
      </c>
      <c r="AN868" s="28">
        <f>Y868-'2020 Metered Customers'!Y868</f>
        <v>7</v>
      </c>
      <c r="AO868" s="28">
        <f>Z868-'2020 Metered Customers'!Z868</f>
        <v>7</v>
      </c>
      <c r="AP868" s="28">
        <f>AA868-'2020 Metered Customers'!AA868</f>
        <v>7</v>
      </c>
      <c r="AQ868" s="28">
        <f>AB868-'2020 Metered Customers'!AB868</f>
        <v>7</v>
      </c>
    </row>
    <row r="869" spans="1:43" ht="15.4" x14ac:dyDescent="0.45">
      <c r="A869" s="4">
        <v>1</v>
      </c>
      <c r="B869" s="85">
        <v>86691140</v>
      </c>
      <c r="C869" s="91">
        <v>0</v>
      </c>
      <c r="D869" s="5" t="s">
        <v>32</v>
      </c>
      <c r="E869" s="5" t="s">
        <v>32</v>
      </c>
      <c r="F869" s="5" t="s">
        <v>32</v>
      </c>
      <c r="G869" s="5" t="s">
        <v>32</v>
      </c>
      <c r="H869" s="5">
        <v>228</v>
      </c>
      <c r="I869" s="5">
        <v>950</v>
      </c>
      <c r="J869" s="5">
        <v>218</v>
      </c>
      <c r="K869" s="5">
        <v>120</v>
      </c>
      <c r="L869" s="52">
        <v>1756</v>
      </c>
      <c r="M869" s="5">
        <v>591</v>
      </c>
      <c r="N869" s="5">
        <v>1208</v>
      </c>
      <c r="O869" s="7" t="s">
        <v>32</v>
      </c>
      <c r="Q869" s="65">
        <f t="shared" si="173"/>
        <v>45</v>
      </c>
      <c r="R869" s="36">
        <f t="shared" si="174"/>
        <v>45</v>
      </c>
      <c r="S869" s="36">
        <f t="shared" si="175"/>
        <v>45</v>
      </c>
      <c r="T869" s="36">
        <f t="shared" si="176"/>
        <v>45</v>
      </c>
      <c r="U869" s="36">
        <f t="shared" si="184"/>
        <v>46.026000000000003</v>
      </c>
      <c r="V869" s="36">
        <f t="shared" si="177"/>
        <v>49.274999999999999</v>
      </c>
      <c r="W869" s="36">
        <f t="shared" si="178"/>
        <v>45.981000000000002</v>
      </c>
      <c r="X869" s="36">
        <f t="shared" si="179"/>
        <v>45.54</v>
      </c>
      <c r="Y869" s="36">
        <f t="shared" si="180"/>
        <v>52.902000000000001</v>
      </c>
      <c r="Z869" s="36">
        <f t="shared" si="181"/>
        <v>47.659500000000001</v>
      </c>
      <c r="AA869" s="36">
        <f t="shared" si="182"/>
        <v>50.436</v>
      </c>
      <c r="AB869" s="66">
        <f t="shared" si="183"/>
        <v>45</v>
      </c>
      <c r="AC869" s="28">
        <f t="shared" si="185"/>
        <v>562.81949999999995</v>
      </c>
      <c r="AF869" s="28">
        <f>Q869-'2020 Metered Customers'!Q869</f>
        <v>7</v>
      </c>
      <c r="AG869" s="28">
        <f>R869-'2020 Metered Customers'!R869</f>
        <v>7</v>
      </c>
      <c r="AH869" s="28">
        <f>S869-'2020 Metered Customers'!S869</f>
        <v>7</v>
      </c>
      <c r="AI869" s="28">
        <f>T869-'2020 Metered Customers'!T869</f>
        <v>7</v>
      </c>
      <c r="AJ869" s="28">
        <f>U869-'2020 Metered Customers'!U869</f>
        <v>7.5244</v>
      </c>
      <c r="AK869" s="28">
        <f>V869-'2020 Metered Customers'!V869</f>
        <v>9.1849999999999952</v>
      </c>
      <c r="AL869" s="28">
        <f>W869-'2020 Metered Customers'!W869</f>
        <v>7.5014000000000038</v>
      </c>
      <c r="AM869" s="28">
        <f>X869-'2020 Metered Customers'!X869</f>
        <v>7.2759999999999962</v>
      </c>
      <c r="AN869" s="28">
        <f>Y869-'2020 Metered Customers'!Y869</f>
        <v>11.038800000000002</v>
      </c>
      <c r="AO869" s="28">
        <f>Z869-'2020 Metered Customers'!Z869</f>
        <v>8.3593000000000046</v>
      </c>
      <c r="AP869" s="28">
        <f>AA869-'2020 Metered Customers'!AA869</f>
        <v>9.7783999999999978</v>
      </c>
      <c r="AQ869" s="28">
        <f>AB869-'2020 Metered Customers'!AB869</f>
        <v>7</v>
      </c>
    </row>
    <row r="870" spans="1:43" ht="15.4" x14ac:dyDescent="0.45">
      <c r="A870" s="4">
        <v>1</v>
      </c>
      <c r="B870" s="85">
        <v>86691141</v>
      </c>
      <c r="C870" s="91">
        <v>0</v>
      </c>
      <c r="D870" s="5" t="s">
        <v>32</v>
      </c>
      <c r="E870" s="5" t="s">
        <v>32</v>
      </c>
      <c r="F870" s="5" t="s">
        <v>32</v>
      </c>
      <c r="G870" s="5" t="s">
        <v>32</v>
      </c>
      <c r="H870" s="5">
        <v>735</v>
      </c>
      <c r="I870" s="5">
        <v>496</v>
      </c>
      <c r="J870" s="5">
        <v>481</v>
      </c>
      <c r="K870" s="5">
        <v>1879</v>
      </c>
      <c r="L870" s="52">
        <v>1147</v>
      </c>
      <c r="M870" s="5">
        <v>1730</v>
      </c>
      <c r="N870" s="5">
        <v>702</v>
      </c>
      <c r="O870" s="7" t="s">
        <v>32</v>
      </c>
      <c r="Q870" s="65">
        <f t="shared" si="173"/>
        <v>45</v>
      </c>
      <c r="R870" s="36">
        <f t="shared" si="174"/>
        <v>45</v>
      </c>
      <c r="S870" s="36">
        <f t="shared" si="175"/>
        <v>45</v>
      </c>
      <c r="T870" s="36">
        <f t="shared" si="176"/>
        <v>45</v>
      </c>
      <c r="U870" s="36">
        <f t="shared" si="184"/>
        <v>48.307499999999997</v>
      </c>
      <c r="V870" s="36">
        <f t="shared" si="177"/>
        <v>47.231999999999999</v>
      </c>
      <c r="W870" s="36">
        <f t="shared" si="178"/>
        <v>47.164499999999997</v>
      </c>
      <c r="X870" s="36">
        <f t="shared" si="179"/>
        <v>53.455500000000001</v>
      </c>
      <c r="Y870" s="36">
        <f t="shared" si="180"/>
        <v>50.161500000000004</v>
      </c>
      <c r="Z870" s="36">
        <f t="shared" si="181"/>
        <v>52.784999999999997</v>
      </c>
      <c r="AA870" s="36">
        <f t="shared" si="182"/>
        <v>48.158999999999999</v>
      </c>
      <c r="AB870" s="66">
        <f t="shared" si="183"/>
        <v>45</v>
      </c>
      <c r="AC870" s="28">
        <f t="shared" si="185"/>
        <v>572.26499999999999</v>
      </c>
      <c r="AF870" s="28">
        <f>Q870-'2020 Metered Customers'!Q870</f>
        <v>7</v>
      </c>
      <c r="AG870" s="28">
        <f>R870-'2020 Metered Customers'!R870</f>
        <v>7</v>
      </c>
      <c r="AH870" s="28">
        <f>S870-'2020 Metered Customers'!S870</f>
        <v>7</v>
      </c>
      <c r="AI870" s="28">
        <f>T870-'2020 Metered Customers'!T870</f>
        <v>7</v>
      </c>
      <c r="AJ870" s="28">
        <f>U870-'2020 Metered Customers'!U870</f>
        <v>8.6905000000000001</v>
      </c>
      <c r="AK870" s="28">
        <f>V870-'2020 Metered Customers'!V870</f>
        <v>8.1407999999999987</v>
      </c>
      <c r="AL870" s="28">
        <f>W870-'2020 Metered Customers'!W870</f>
        <v>8.1062999999999974</v>
      </c>
      <c r="AM870" s="28">
        <f>X870-'2020 Metered Customers'!X870</f>
        <v>11.3217</v>
      </c>
      <c r="AN870" s="28">
        <f>Y870-'2020 Metered Customers'!Y870</f>
        <v>9.6381000000000014</v>
      </c>
      <c r="AO870" s="28">
        <f>Z870-'2020 Metered Customers'!Z870</f>
        <v>10.978999999999999</v>
      </c>
      <c r="AP870" s="28">
        <f>AA870-'2020 Metered Customers'!AA870</f>
        <v>8.6145999999999958</v>
      </c>
      <c r="AQ870" s="28">
        <f>AB870-'2020 Metered Customers'!AB870</f>
        <v>7</v>
      </c>
    </row>
    <row r="871" spans="1:43" ht="15.4" x14ac:dyDescent="0.45">
      <c r="A871" s="4">
        <v>1</v>
      </c>
      <c r="B871" s="85">
        <v>86691142</v>
      </c>
      <c r="C871" s="91">
        <v>0</v>
      </c>
      <c r="D871" s="5" t="s">
        <v>32</v>
      </c>
      <c r="E871" s="5" t="s">
        <v>32</v>
      </c>
      <c r="F871" s="5" t="s">
        <v>32</v>
      </c>
      <c r="G871" s="5" t="s">
        <v>32</v>
      </c>
      <c r="H871" s="5" t="s">
        <v>32</v>
      </c>
      <c r="I871" s="5">
        <v>623</v>
      </c>
      <c r="J871" s="5">
        <v>252</v>
      </c>
      <c r="K871" s="5">
        <v>4391</v>
      </c>
      <c r="L871" s="52">
        <v>652</v>
      </c>
      <c r="M871" s="5">
        <v>858</v>
      </c>
      <c r="N871" s="5">
        <v>1690</v>
      </c>
      <c r="O871" s="7" t="s">
        <v>32</v>
      </c>
      <c r="Q871" s="65">
        <f t="shared" si="173"/>
        <v>45</v>
      </c>
      <c r="R871" s="36">
        <f t="shared" si="174"/>
        <v>45</v>
      </c>
      <c r="S871" s="36">
        <f t="shared" si="175"/>
        <v>45</v>
      </c>
      <c r="T871" s="36">
        <f t="shared" si="176"/>
        <v>45</v>
      </c>
      <c r="U871" s="36">
        <f t="shared" si="184"/>
        <v>45</v>
      </c>
      <c r="V871" s="36">
        <f t="shared" si="177"/>
        <v>47.8035</v>
      </c>
      <c r="W871" s="36">
        <f t="shared" si="178"/>
        <v>46.134</v>
      </c>
      <c r="X871" s="36">
        <f t="shared" si="179"/>
        <v>64.759500000000003</v>
      </c>
      <c r="Y871" s="36">
        <f t="shared" si="180"/>
        <v>47.933999999999997</v>
      </c>
      <c r="Z871" s="36">
        <f t="shared" si="181"/>
        <v>48.860999999999997</v>
      </c>
      <c r="AA871" s="36">
        <f t="shared" si="182"/>
        <v>52.604999999999997</v>
      </c>
      <c r="AB871" s="66">
        <f t="shared" si="183"/>
        <v>45</v>
      </c>
      <c r="AC871" s="28">
        <f t="shared" si="185"/>
        <v>578.09699999999998</v>
      </c>
      <c r="AF871" s="28">
        <f>Q871-'2020 Metered Customers'!Q871</f>
        <v>7</v>
      </c>
      <c r="AG871" s="28">
        <f>R871-'2020 Metered Customers'!R871</f>
        <v>7</v>
      </c>
      <c r="AH871" s="28">
        <f>S871-'2020 Metered Customers'!S871</f>
        <v>7</v>
      </c>
      <c r="AI871" s="28">
        <f>T871-'2020 Metered Customers'!T871</f>
        <v>7</v>
      </c>
      <c r="AJ871" s="28">
        <f>U871-'2020 Metered Customers'!U871</f>
        <v>7</v>
      </c>
      <c r="AK871" s="28">
        <f>V871-'2020 Metered Customers'!V871</f>
        <v>8.4328999999999965</v>
      </c>
      <c r="AL871" s="28">
        <f>W871-'2020 Metered Customers'!W871</f>
        <v>7.5795999999999992</v>
      </c>
      <c r="AM871" s="28">
        <f>X871-'2020 Metered Customers'!X871</f>
        <v>17.099299999999999</v>
      </c>
      <c r="AN871" s="28">
        <f>Y871-'2020 Metered Customers'!Y871</f>
        <v>8.4996000000000009</v>
      </c>
      <c r="AO871" s="28">
        <f>Z871-'2020 Metered Customers'!Z871</f>
        <v>8.973399999999998</v>
      </c>
      <c r="AP871" s="28">
        <f>AA871-'2020 Metered Customers'!AA871</f>
        <v>10.886999999999993</v>
      </c>
      <c r="AQ871" s="28">
        <f>AB871-'2020 Metered Customers'!AB871</f>
        <v>7</v>
      </c>
    </row>
    <row r="872" spans="1:43" ht="15.4" x14ac:dyDescent="0.45">
      <c r="A872" s="4">
        <v>1</v>
      </c>
      <c r="B872" s="85">
        <v>86691143</v>
      </c>
      <c r="C872" s="91">
        <v>0</v>
      </c>
      <c r="D872" s="5" t="s">
        <v>32</v>
      </c>
      <c r="E872" s="5" t="s">
        <v>32</v>
      </c>
      <c r="F872" s="5" t="s">
        <v>32</v>
      </c>
      <c r="G872" s="5" t="s">
        <v>32</v>
      </c>
      <c r="H872" s="5">
        <v>325</v>
      </c>
      <c r="I872" s="5">
        <v>302</v>
      </c>
      <c r="J872" s="5">
        <v>1818</v>
      </c>
      <c r="K872" s="5">
        <v>905</v>
      </c>
      <c r="L872" s="52">
        <v>538</v>
      </c>
      <c r="M872" s="5">
        <v>914</v>
      </c>
      <c r="N872" s="5">
        <v>3195</v>
      </c>
      <c r="O872" s="7" t="s">
        <v>32</v>
      </c>
      <c r="Q872" s="65">
        <f t="shared" si="173"/>
        <v>45</v>
      </c>
      <c r="R872" s="36">
        <f t="shared" si="174"/>
        <v>45</v>
      </c>
      <c r="S872" s="36">
        <f t="shared" si="175"/>
        <v>45</v>
      </c>
      <c r="T872" s="36">
        <f t="shared" si="176"/>
        <v>45</v>
      </c>
      <c r="U872" s="36">
        <f t="shared" si="184"/>
        <v>46.462499999999999</v>
      </c>
      <c r="V872" s="36">
        <f t="shared" si="177"/>
        <v>46.359000000000002</v>
      </c>
      <c r="W872" s="36">
        <f t="shared" si="178"/>
        <v>53.180999999999997</v>
      </c>
      <c r="X872" s="36">
        <f t="shared" si="179"/>
        <v>49.072499999999998</v>
      </c>
      <c r="Y872" s="36">
        <f t="shared" si="180"/>
        <v>47.420999999999999</v>
      </c>
      <c r="Z872" s="36">
        <f t="shared" si="181"/>
        <v>49.113</v>
      </c>
      <c r="AA872" s="36">
        <f t="shared" si="182"/>
        <v>59.377499999999998</v>
      </c>
      <c r="AB872" s="66">
        <f t="shared" si="183"/>
        <v>45</v>
      </c>
      <c r="AC872" s="28">
        <f t="shared" si="185"/>
        <v>575.98649999999998</v>
      </c>
      <c r="AF872" s="28">
        <f>Q872-'2020 Metered Customers'!Q872</f>
        <v>7</v>
      </c>
      <c r="AG872" s="28">
        <f>R872-'2020 Metered Customers'!R872</f>
        <v>7</v>
      </c>
      <c r="AH872" s="28">
        <f>S872-'2020 Metered Customers'!S872</f>
        <v>7</v>
      </c>
      <c r="AI872" s="28">
        <f>T872-'2020 Metered Customers'!T872</f>
        <v>7</v>
      </c>
      <c r="AJ872" s="28">
        <f>U872-'2020 Metered Customers'!U872</f>
        <v>7.7474999999999952</v>
      </c>
      <c r="AK872" s="28">
        <f>V872-'2020 Metered Customers'!V872</f>
        <v>7.6946000000000012</v>
      </c>
      <c r="AL872" s="28">
        <f>W872-'2020 Metered Customers'!W872</f>
        <v>11.181399999999996</v>
      </c>
      <c r="AM872" s="28">
        <f>X872-'2020 Metered Customers'!X872</f>
        <v>9.0814999999999984</v>
      </c>
      <c r="AN872" s="28">
        <f>Y872-'2020 Metered Customers'!Y872</f>
        <v>8.2374000000000009</v>
      </c>
      <c r="AO872" s="28">
        <f>Z872-'2020 Metered Customers'!Z872</f>
        <v>9.1021999999999963</v>
      </c>
      <c r="AP872" s="28">
        <f>AA872-'2020 Metered Customers'!AA872</f>
        <v>14.348500000000001</v>
      </c>
      <c r="AQ872" s="28">
        <f>AB872-'2020 Metered Customers'!AB872</f>
        <v>7</v>
      </c>
    </row>
    <row r="873" spans="1:43" ht="15.4" x14ac:dyDescent="0.45">
      <c r="A873" s="4">
        <v>1</v>
      </c>
      <c r="B873" s="85">
        <v>86691144</v>
      </c>
      <c r="C873" s="91">
        <v>0</v>
      </c>
      <c r="D873" s="5" t="s">
        <v>32</v>
      </c>
      <c r="E873" s="5" t="s">
        <v>32</v>
      </c>
      <c r="F873" s="5" t="s">
        <v>32</v>
      </c>
      <c r="G873" s="5" t="s">
        <v>32</v>
      </c>
      <c r="H873" s="5">
        <v>4</v>
      </c>
      <c r="I873" s="5">
        <v>487</v>
      </c>
      <c r="J873" s="5">
        <v>635</v>
      </c>
      <c r="K873" s="5">
        <v>2360</v>
      </c>
      <c r="L873" s="52">
        <v>1073</v>
      </c>
      <c r="M873" s="5">
        <v>40399</v>
      </c>
      <c r="N873" s="5">
        <v>14560</v>
      </c>
      <c r="O873" s="7" t="s">
        <v>32</v>
      </c>
      <c r="Q873" s="65">
        <f t="shared" si="173"/>
        <v>45</v>
      </c>
      <c r="R873" s="36">
        <f t="shared" si="174"/>
        <v>45</v>
      </c>
      <c r="S873" s="36">
        <f t="shared" si="175"/>
        <v>45</v>
      </c>
      <c r="T873" s="36">
        <f t="shared" si="176"/>
        <v>45</v>
      </c>
      <c r="U873" s="36">
        <f t="shared" si="184"/>
        <v>45.018000000000001</v>
      </c>
      <c r="V873" s="36">
        <f t="shared" si="177"/>
        <v>47.191499999999998</v>
      </c>
      <c r="W873" s="36">
        <f t="shared" si="178"/>
        <v>47.857500000000002</v>
      </c>
      <c r="X873" s="36">
        <f t="shared" si="179"/>
        <v>55.62</v>
      </c>
      <c r="Y873" s="36">
        <f t="shared" si="180"/>
        <v>49.828499999999998</v>
      </c>
      <c r="Z873" s="36">
        <f t="shared" si="181"/>
        <v>398.85125109773412</v>
      </c>
      <c r="AA873" s="36">
        <f t="shared" si="182"/>
        <v>146.45181234571834</v>
      </c>
      <c r="AB873" s="66">
        <f t="shared" si="183"/>
        <v>45</v>
      </c>
      <c r="AC873" s="28">
        <f t="shared" si="185"/>
        <v>1015.8185634434524</v>
      </c>
      <c r="AF873" s="28">
        <f>Q873-'2020 Metered Customers'!Q873</f>
        <v>7</v>
      </c>
      <c r="AG873" s="28">
        <f>R873-'2020 Metered Customers'!R873</f>
        <v>7</v>
      </c>
      <c r="AH873" s="28">
        <f>S873-'2020 Metered Customers'!S873</f>
        <v>7</v>
      </c>
      <c r="AI873" s="28">
        <f>T873-'2020 Metered Customers'!T873</f>
        <v>7</v>
      </c>
      <c r="AJ873" s="28">
        <f>U873-'2020 Metered Customers'!U873</f>
        <v>7.0091999999999999</v>
      </c>
      <c r="AK873" s="28">
        <f>V873-'2020 Metered Customers'!V873</f>
        <v>8.1201000000000008</v>
      </c>
      <c r="AL873" s="28">
        <f>W873-'2020 Metered Customers'!W873</f>
        <v>8.4605000000000032</v>
      </c>
      <c r="AM873" s="28">
        <f>X873-'2020 Metered Customers'!X873</f>
        <v>12.427999999999997</v>
      </c>
      <c r="AN873" s="28">
        <f>Y873-'2020 Metered Customers'!Y873</f>
        <v>9.4679000000000002</v>
      </c>
      <c r="AO873" s="28">
        <f>Z873-'2020 Metered Customers'!Z873</f>
        <v>165.12668109773415</v>
      </c>
      <c r="AP873" s="28">
        <f>AA873-'2020 Metered Customers'!AA873</f>
        <v>62.643812345718345</v>
      </c>
      <c r="AQ873" s="28">
        <f>AB873-'2020 Metered Customers'!AB873</f>
        <v>7</v>
      </c>
    </row>
    <row r="874" spans="1:43" ht="15.4" x14ac:dyDescent="0.45">
      <c r="A874" s="4">
        <v>1</v>
      </c>
      <c r="B874" s="85">
        <v>86691146</v>
      </c>
      <c r="C874" s="91">
        <v>0</v>
      </c>
      <c r="D874" s="5" t="s">
        <v>32</v>
      </c>
      <c r="E874" s="5" t="s">
        <v>32</v>
      </c>
      <c r="F874" s="5" t="s">
        <v>32</v>
      </c>
      <c r="G874" s="5" t="s">
        <v>32</v>
      </c>
      <c r="H874" s="5">
        <v>677</v>
      </c>
      <c r="I874" s="5">
        <v>121</v>
      </c>
      <c r="J874" s="5">
        <v>14994</v>
      </c>
      <c r="K874" s="5">
        <v>31527</v>
      </c>
      <c r="L874" s="52">
        <v>30187</v>
      </c>
      <c r="M874" s="5">
        <v>27330</v>
      </c>
      <c r="N874" s="5">
        <v>5740</v>
      </c>
      <c r="O874" s="7" t="s">
        <v>32</v>
      </c>
      <c r="Q874" s="65">
        <f t="shared" si="173"/>
        <v>45</v>
      </c>
      <c r="R874" s="36">
        <f t="shared" si="174"/>
        <v>45</v>
      </c>
      <c r="S874" s="36">
        <f t="shared" si="175"/>
        <v>45</v>
      </c>
      <c r="T874" s="36">
        <f t="shared" si="176"/>
        <v>45</v>
      </c>
      <c r="U874" s="36">
        <f t="shared" si="184"/>
        <v>48.046500000000002</v>
      </c>
      <c r="V874" s="36">
        <f t="shared" si="177"/>
        <v>45.544499999999999</v>
      </c>
      <c r="W874" s="36">
        <f t="shared" si="178"/>
        <v>150.03602642082728</v>
      </c>
      <c r="X874" s="36">
        <f t="shared" si="179"/>
        <v>310.13125109773409</v>
      </c>
      <c r="Y874" s="36">
        <f t="shared" si="180"/>
        <v>296.73125109773412</v>
      </c>
      <c r="Z874" s="36">
        <f t="shared" si="181"/>
        <v>268.16125109773412</v>
      </c>
      <c r="AA874" s="36">
        <f t="shared" si="182"/>
        <v>73.611332754794091</v>
      </c>
      <c r="AB874" s="66">
        <f t="shared" si="183"/>
        <v>45</v>
      </c>
      <c r="AC874" s="28">
        <f t="shared" si="185"/>
        <v>1417.2621124688237</v>
      </c>
      <c r="AF874" s="28">
        <f>Q874-'2020 Metered Customers'!Q874</f>
        <v>7</v>
      </c>
      <c r="AG874" s="28">
        <f>R874-'2020 Metered Customers'!R874</f>
        <v>7</v>
      </c>
      <c r="AH874" s="28">
        <f>S874-'2020 Metered Customers'!S874</f>
        <v>7</v>
      </c>
      <c r="AI874" s="28">
        <f>T874-'2020 Metered Customers'!T874</f>
        <v>7</v>
      </c>
      <c r="AJ874" s="28">
        <f>U874-'2020 Metered Customers'!U874</f>
        <v>8.5570999999999984</v>
      </c>
      <c r="AK874" s="28">
        <f>V874-'2020 Metered Customers'!V874</f>
        <v>7.2783000000000015</v>
      </c>
      <c r="AL874" s="28">
        <f>W874-'2020 Metered Customers'!W874</f>
        <v>64.361826420827285</v>
      </c>
      <c r="AM874" s="28">
        <f>X874-'2020 Metered Customers'!X874</f>
        <v>142.32564109773409</v>
      </c>
      <c r="AN874" s="28">
        <f>Y874-'2020 Metered Customers'!Y874</f>
        <v>138.88184109773414</v>
      </c>
      <c r="AO874" s="28">
        <f>Z874-'2020 Metered Customers'!Z874</f>
        <v>129.44225109773413</v>
      </c>
      <c r="AP874" s="28">
        <f>AA874-'2020 Metered Customers'!AA874</f>
        <v>22.983332754794091</v>
      </c>
      <c r="AQ874" s="28">
        <f>AB874-'2020 Metered Customers'!AB874</f>
        <v>7</v>
      </c>
    </row>
    <row r="875" spans="1:43" ht="15.4" x14ac:dyDescent="0.45">
      <c r="A875" s="4">
        <v>1</v>
      </c>
      <c r="B875" s="85">
        <v>86691147</v>
      </c>
      <c r="C875" s="91">
        <v>0</v>
      </c>
      <c r="D875" s="5" t="s">
        <v>32</v>
      </c>
      <c r="E875" s="5" t="s">
        <v>32</v>
      </c>
      <c r="F875" s="5" t="s">
        <v>32</v>
      </c>
      <c r="G875" s="5" t="s">
        <v>32</v>
      </c>
      <c r="H875" s="5">
        <v>12</v>
      </c>
      <c r="I875" s="5">
        <v>165</v>
      </c>
      <c r="J875" s="5">
        <v>463</v>
      </c>
      <c r="K875" s="5">
        <v>946</v>
      </c>
      <c r="L875" s="52">
        <v>6583</v>
      </c>
      <c r="M875" s="5">
        <v>1167</v>
      </c>
      <c r="N875" s="5">
        <v>2362</v>
      </c>
      <c r="O875" s="7" t="s">
        <v>32</v>
      </c>
      <c r="Q875" s="65">
        <f t="shared" si="173"/>
        <v>45</v>
      </c>
      <c r="R875" s="36">
        <f t="shared" si="174"/>
        <v>45</v>
      </c>
      <c r="S875" s="36">
        <f t="shared" si="175"/>
        <v>45</v>
      </c>
      <c r="T875" s="36">
        <f t="shared" si="176"/>
        <v>45</v>
      </c>
      <c r="U875" s="36">
        <f t="shared" si="184"/>
        <v>45.054000000000002</v>
      </c>
      <c r="V875" s="36">
        <f t="shared" si="177"/>
        <v>45.7425</v>
      </c>
      <c r="W875" s="36">
        <f t="shared" si="178"/>
        <v>47.083500000000001</v>
      </c>
      <c r="X875" s="36">
        <f t="shared" si="179"/>
        <v>49.256999999999998</v>
      </c>
      <c r="Y875" s="36">
        <f t="shared" si="180"/>
        <v>80.573296960593311</v>
      </c>
      <c r="Z875" s="36">
        <f t="shared" si="181"/>
        <v>50.2515</v>
      </c>
      <c r="AA875" s="36">
        <f t="shared" si="182"/>
        <v>55.629000000000005</v>
      </c>
      <c r="AB875" s="66">
        <f t="shared" si="183"/>
        <v>45</v>
      </c>
      <c r="AC875" s="28">
        <f t="shared" si="185"/>
        <v>598.59079696059337</v>
      </c>
      <c r="AF875" s="28">
        <f>Q875-'2020 Metered Customers'!Q875</f>
        <v>7</v>
      </c>
      <c r="AG875" s="28">
        <f>R875-'2020 Metered Customers'!R875</f>
        <v>7</v>
      </c>
      <c r="AH875" s="28">
        <f>S875-'2020 Metered Customers'!S875</f>
        <v>7</v>
      </c>
      <c r="AI875" s="28">
        <f>T875-'2020 Metered Customers'!T875</f>
        <v>7</v>
      </c>
      <c r="AJ875" s="28">
        <f>U875-'2020 Metered Customers'!U875</f>
        <v>7.0275999999999996</v>
      </c>
      <c r="AK875" s="28">
        <f>V875-'2020 Metered Customers'!V875</f>
        <v>7.3795000000000002</v>
      </c>
      <c r="AL875" s="28">
        <f>W875-'2020 Metered Customers'!W875</f>
        <v>8.0649000000000015</v>
      </c>
      <c r="AM875" s="28">
        <f>X875-'2020 Metered Customers'!X875</f>
        <v>9.1757999999999953</v>
      </c>
      <c r="AN875" s="28">
        <f>Y875-'2020 Metered Customers'!Y875</f>
        <v>28.090696960593306</v>
      </c>
      <c r="AO875" s="28">
        <f>Z875-'2020 Metered Customers'!Z875</f>
        <v>9.6841000000000008</v>
      </c>
      <c r="AP875" s="28">
        <f>AA875-'2020 Metered Customers'!AA875</f>
        <v>12.432600000000008</v>
      </c>
      <c r="AQ875" s="28">
        <f>AB875-'2020 Metered Customers'!AB875</f>
        <v>7</v>
      </c>
    </row>
    <row r="876" spans="1:43" ht="15.4" x14ac:dyDescent="0.45">
      <c r="A876" s="4">
        <v>1</v>
      </c>
      <c r="B876" s="85">
        <v>86691148</v>
      </c>
      <c r="C876" s="91">
        <v>0</v>
      </c>
      <c r="D876" s="5" t="s">
        <v>32</v>
      </c>
      <c r="E876" s="5" t="s">
        <v>32</v>
      </c>
      <c r="F876" s="5" t="s">
        <v>32</v>
      </c>
      <c r="G876" s="5" t="s">
        <v>32</v>
      </c>
      <c r="H876" s="5">
        <v>15151</v>
      </c>
      <c r="I876" s="5">
        <v>17851</v>
      </c>
      <c r="J876" s="5">
        <v>41917</v>
      </c>
      <c r="K876" s="5">
        <v>32079</v>
      </c>
      <c r="L876" s="52">
        <v>32652</v>
      </c>
      <c r="M876" s="5">
        <v>21402</v>
      </c>
      <c r="N876" s="5">
        <v>15049</v>
      </c>
      <c r="O876" s="7" t="s">
        <v>32</v>
      </c>
      <c r="Q876" s="65">
        <f t="shared" si="173"/>
        <v>45</v>
      </c>
      <c r="R876" s="36">
        <f t="shared" si="174"/>
        <v>45</v>
      </c>
      <c r="S876" s="36">
        <f t="shared" si="175"/>
        <v>45</v>
      </c>
      <c r="T876" s="36">
        <f t="shared" si="176"/>
        <v>45</v>
      </c>
      <c r="U876" s="36">
        <f t="shared" si="184"/>
        <v>113.1795</v>
      </c>
      <c r="V876" s="36">
        <f t="shared" si="177"/>
        <v>173.63072598899856</v>
      </c>
      <c r="W876" s="36">
        <f t="shared" si="178"/>
        <v>414.03125109773413</v>
      </c>
      <c r="X876" s="36">
        <f t="shared" si="179"/>
        <v>315.65125109773413</v>
      </c>
      <c r="Y876" s="36">
        <f t="shared" si="180"/>
        <v>321.38125109773409</v>
      </c>
      <c r="Z876" s="36">
        <f t="shared" si="181"/>
        <v>208.88125109773412</v>
      </c>
      <c r="AA876" s="36">
        <f t="shared" si="182"/>
        <v>150.49024709854848</v>
      </c>
      <c r="AB876" s="66">
        <f t="shared" si="183"/>
        <v>45</v>
      </c>
      <c r="AC876" s="28">
        <f t="shared" si="185"/>
        <v>1922.2454774784835</v>
      </c>
      <c r="AF876" s="28">
        <f>Q876-'2020 Metered Customers'!Q876</f>
        <v>7</v>
      </c>
      <c r="AG876" s="28">
        <f>R876-'2020 Metered Customers'!R876</f>
        <v>7</v>
      </c>
      <c r="AH876" s="28">
        <f>S876-'2020 Metered Customers'!S876</f>
        <v>7</v>
      </c>
      <c r="AI876" s="28">
        <f>T876-'2020 Metered Customers'!T876</f>
        <v>7</v>
      </c>
      <c r="AJ876" s="28">
        <f>U876-'2020 Metered Customers'!U876</f>
        <v>41.847300000000004</v>
      </c>
      <c r="AK876" s="28">
        <f>V876-'2020 Metered Customers'!V876</f>
        <v>75.67142598899855</v>
      </c>
      <c r="AL876" s="28">
        <f>W876-'2020 Metered Customers'!W876</f>
        <v>169.02794109773413</v>
      </c>
      <c r="AM876" s="28">
        <f>X876-'2020 Metered Customers'!X876</f>
        <v>143.74428109773413</v>
      </c>
      <c r="AN876" s="28">
        <f>Y876-'2020 Metered Customers'!Y876</f>
        <v>145.21689109773411</v>
      </c>
      <c r="AO876" s="28">
        <f>Z876-'2020 Metered Customers'!Z876</f>
        <v>95.652651097734122</v>
      </c>
      <c r="AP876" s="28">
        <f>AA876-'2020 Metered Customers'!AA876</f>
        <v>64.579547098548474</v>
      </c>
      <c r="AQ876" s="28">
        <f>AB876-'2020 Metered Customers'!AB876</f>
        <v>7</v>
      </c>
    </row>
    <row r="877" spans="1:43" ht="15.4" x14ac:dyDescent="0.45">
      <c r="A877" s="4">
        <v>1</v>
      </c>
      <c r="B877" s="85">
        <v>86691150</v>
      </c>
      <c r="C877" s="91">
        <v>0</v>
      </c>
      <c r="D877" s="5" t="s">
        <v>32</v>
      </c>
      <c r="E877" s="5" t="s">
        <v>32</v>
      </c>
      <c r="F877" s="5" t="s">
        <v>32</v>
      </c>
      <c r="G877" s="5" t="s">
        <v>32</v>
      </c>
      <c r="H877" s="5">
        <v>1371</v>
      </c>
      <c r="I877" s="5">
        <v>660</v>
      </c>
      <c r="J877" s="5">
        <v>426</v>
      </c>
      <c r="K877" s="5">
        <v>170</v>
      </c>
      <c r="L877" s="52">
        <v>92</v>
      </c>
      <c r="M877" s="5">
        <v>466</v>
      </c>
      <c r="N877" s="5">
        <v>2163</v>
      </c>
      <c r="O877" s="7" t="s">
        <v>32</v>
      </c>
      <c r="Q877" s="65">
        <f t="shared" si="173"/>
        <v>45</v>
      </c>
      <c r="R877" s="36">
        <f t="shared" si="174"/>
        <v>45</v>
      </c>
      <c r="S877" s="36">
        <f t="shared" si="175"/>
        <v>45</v>
      </c>
      <c r="T877" s="36">
        <f t="shared" si="176"/>
        <v>45</v>
      </c>
      <c r="U877" s="36">
        <f t="shared" si="184"/>
        <v>51.169499999999999</v>
      </c>
      <c r="V877" s="36">
        <f t="shared" si="177"/>
        <v>47.97</v>
      </c>
      <c r="W877" s="36">
        <f t="shared" si="178"/>
        <v>46.917000000000002</v>
      </c>
      <c r="X877" s="36">
        <f t="shared" si="179"/>
        <v>45.765000000000001</v>
      </c>
      <c r="Y877" s="36">
        <f t="shared" si="180"/>
        <v>45.414000000000001</v>
      </c>
      <c r="Z877" s="36">
        <f t="shared" si="181"/>
        <v>47.097000000000001</v>
      </c>
      <c r="AA877" s="36">
        <f t="shared" si="182"/>
        <v>54.733499999999999</v>
      </c>
      <c r="AB877" s="66">
        <f t="shared" si="183"/>
        <v>45</v>
      </c>
      <c r="AC877" s="28">
        <f t="shared" si="185"/>
        <v>564.06600000000003</v>
      </c>
      <c r="AF877" s="28">
        <f>Q877-'2020 Metered Customers'!Q877</f>
        <v>7</v>
      </c>
      <c r="AG877" s="28">
        <f>R877-'2020 Metered Customers'!R877</f>
        <v>7</v>
      </c>
      <c r="AH877" s="28">
        <f>S877-'2020 Metered Customers'!S877</f>
        <v>7</v>
      </c>
      <c r="AI877" s="28">
        <f>T877-'2020 Metered Customers'!T877</f>
        <v>7</v>
      </c>
      <c r="AJ877" s="28">
        <f>U877-'2020 Metered Customers'!U877</f>
        <v>10.153300000000002</v>
      </c>
      <c r="AK877" s="28">
        <f>V877-'2020 Metered Customers'!V877</f>
        <v>8.5180000000000007</v>
      </c>
      <c r="AL877" s="28">
        <f>W877-'2020 Metered Customers'!W877</f>
        <v>7.9798000000000044</v>
      </c>
      <c r="AM877" s="28">
        <f>X877-'2020 Metered Customers'!X877</f>
        <v>7.3909999999999982</v>
      </c>
      <c r="AN877" s="28">
        <f>Y877-'2020 Metered Customers'!Y877</f>
        <v>7.2116000000000042</v>
      </c>
      <c r="AO877" s="28">
        <f>Z877-'2020 Metered Customers'!Z877</f>
        <v>8.0718000000000032</v>
      </c>
      <c r="AP877" s="28">
        <f>AA877-'2020 Metered Customers'!AA877</f>
        <v>11.974899999999998</v>
      </c>
      <c r="AQ877" s="28">
        <f>AB877-'2020 Metered Customers'!AB877</f>
        <v>7</v>
      </c>
    </row>
    <row r="878" spans="1:43" ht="15.4" x14ac:dyDescent="0.45">
      <c r="A878" s="4">
        <v>1</v>
      </c>
      <c r="B878" s="85">
        <v>86691151</v>
      </c>
      <c r="C878" s="91">
        <v>0</v>
      </c>
      <c r="D878" s="5" t="s">
        <v>32</v>
      </c>
      <c r="E878" s="5" t="s">
        <v>32</v>
      </c>
      <c r="F878" s="5" t="s">
        <v>32</v>
      </c>
      <c r="G878" s="5" t="s">
        <v>32</v>
      </c>
      <c r="H878" s="5">
        <v>502</v>
      </c>
      <c r="I878" s="5">
        <v>180</v>
      </c>
      <c r="J878" s="5">
        <v>1008</v>
      </c>
      <c r="K878" s="5">
        <v>647</v>
      </c>
      <c r="L878" s="52">
        <v>2985</v>
      </c>
      <c r="M878" s="5">
        <v>4635</v>
      </c>
      <c r="N878" s="5">
        <v>4175</v>
      </c>
      <c r="O878" s="7" t="s">
        <v>32</v>
      </c>
      <c r="Q878" s="65">
        <f t="shared" si="173"/>
        <v>45</v>
      </c>
      <c r="R878" s="36">
        <f t="shared" si="174"/>
        <v>45</v>
      </c>
      <c r="S878" s="36">
        <f t="shared" si="175"/>
        <v>45</v>
      </c>
      <c r="T878" s="36">
        <f t="shared" si="176"/>
        <v>45</v>
      </c>
      <c r="U878" s="36">
        <f t="shared" si="184"/>
        <v>47.259</v>
      </c>
      <c r="V878" s="36">
        <f t="shared" si="177"/>
        <v>45.81</v>
      </c>
      <c r="W878" s="36">
        <f t="shared" si="178"/>
        <v>49.536000000000001</v>
      </c>
      <c r="X878" s="36">
        <f t="shared" si="179"/>
        <v>47.911500000000004</v>
      </c>
      <c r="Y878" s="36">
        <f t="shared" si="180"/>
        <v>58.432499999999997</v>
      </c>
      <c r="Z878" s="36">
        <f t="shared" si="181"/>
        <v>65.857500000000002</v>
      </c>
      <c r="AA878" s="36">
        <f t="shared" si="182"/>
        <v>63.787499999999994</v>
      </c>
      <c r="AB878" s="66">
        <f t="shared" si="183"/>
        <v>45</v>
      </c>
      <c r="AC878" s="28">
        <f t="shared" si="185"/>
        <v>603.59400000000005</v>
      </c>
      <c r="AF878" s="28">
        <f>Q878-'2020 Metered Customers'!Q878</f>
        <v>7</v>
      </c>
      <c r="AG878" s="28">
        <f>R878-'2020 Metered Customers'!R878</f>
        <v>7</v>
      </c>
      <c r="AH878" s="28">
        <f>S878-'2020 Metered Customers'!S878</f>
        <v>7</v>
      </c>
      <c r="AI878" s="28">
        <f>T878-'2020 Metered Customers'!T878</f>
        <v>7</v>
      </c>
      <c r="AJ878" s="28">
        <f>U878-'2020 Metered Customers'!U878</f>
        <v>8.1546000000000021</v>
      </c>
      <c r="AK878" s="28">
        <f>V878-'2020 Metered Customers'!V878</f>
        <v>7.4140000000000015</v>
      </c>
      <c r="AL878" s="28">
        <f>W878-'2020 Metered Customers'!W878</f>
        <v>9.318400000000004</v>
      </c>
      <c r="AM878" s="28">
        <f>X878-'2020 Metered Customers'!X878</f>
        <v>8.4881000000000029</v>
      </c>
      <c r="AN878" s="28">
        <f>Y878-'2020 Metered Customers'!Y878</f>
        <v>13.865499999999997</v>
      </c>
      <c r="AO878" s="28">
        <f>Z878-'2020 Metered Customers'!Z878</f>
        <v>17.660499999999999</v>
      </c>
      <c r="AP878" s="28">
        <f>AA878-'2020 Metered Customers'!AA878</f>
        <v>16.602499999999992</v>
      </c>
      <c r="AQ878" s="28">
        <f>AB878-'2020 Metered Customers'!AB878</f>
        <v>7</v>
      </c>
    </row>
    <row r="879" spans="1:43" ht="15.4" x14ac:dyDescent="0.45">
      <c r="A879" s="4">
        <v>1</v>
      </c>
      <c r="B879" s="85">
        <v>86691152</v>
      </c>
      <c r="C879" s="91">
        <v>0</v>
      </c>
      <c r="D879" s="5" t="s">
        <v>32</v>
      </c>
      <c r="E879" s="5" t="s">
        <v>32</v>
      </c>
      <c r="F879" s="5" t="s">
        <v>32</v>
      </c>
      <c r="G879" s="5" t="s">
        <v>32</v>
      </c>
      <c r="H879" s="5">
        <v>1536</v>
      </c>
      <c r="I879" s="5">
        <v>258</v>
      </c>
      <c r="J879" s="5">
        <v>36655</v>
      </c>
      <c r="K879" s="5">
        <v>20222</v>
      </c>
      <c r="L879" s="52">
        <v>22450</v>
      </c>
      <c r="M879" s="5">
        <v>22093</v>
      </c>
      <c r="N879" s="5">
        <v>3250</v>
      </c>
      <c r="O879" s="7" t="s">
        <v>32</v>
      </c>
      <c r="Q879" s="65">
        <f t="shared" si="173"/>
        <v>45</v>
      </c>
      <c r="R879" s="36">
        <f t="shared" si="174"/>
        <v>45</v>
      </c>
      <c r="S879" s="36">
        <f t="shared" si="175"/>
        <v>45</v>
      </c>
      <c r="T879" s="36">
        <f t="shared" si="176"/>
        <v>45</v>
      </c>
      <c r="U879" s="36">
        <f t="shared" si="184"/>
        <v>51.911999999999999</v>
      </c>
      <c r="V879" s="36">
        <f t="shared" si="177"/>
        <v>46.161000000000001</v>
      </c>
      <c r="W879" s="36">
        <f t="shared" si="178"/>
        <v>361.41125109773412</v>
      </c>
      <c r="X879" s="36">
        <f t="shared" si="179"/>
        <v>197.08125109773411</v>
      </c>
      <c r="Y879" s="36">
        <f t="shared" si="180"/>
        <v>219.36125109773411</v>
      </c>
      <c r="Z879" s="36">
        <f t="shared" si="181"/>
        <v>215.79125109773412</v>
      </c>
      <c r="AA879" s="36">
        <f t="shared" si="182"/>
        <v>59.625</v>
      </c>
      <c r="AB879" s="66">
        <f t="shared" si="183"/>
        <v>45</v>
      </c>
      <c r="AC879" s="28">
        <f t="shared" si="185"/>
        <v>1376.3430043909366</v>
      </c>
      <c r="AF879" s="28">
        <f>Q879-'2020 Metered Customers'!Q879</f>
        <v>7</v>
      </c>
      <c r="AG879" s="28">
        <f>R879-'2020 Metered Customers'!R879</f>
        <v>7</v>
      </c>
      <c r="AH879" s="28">
        <f>S879-'2020 Metered Customers'!S879</f>
        <v>7</v>
      </c>
      <c r="AI879" s="28">
        <f>T879-'2020 Metered Customers'!T879</f>
        <v>7</v>
      </c>
      <c r="AJ879" s="28">
        <f>U879-'2020 Metered Customers'!U879</f>
        <v>10.532800000000002</v>
      </c>
      <c r="AK879" s="28">
        <f>V879-'2020 Metered Customers'!V879</f>
        <v>7.5934000000000026</v>
      </c>
      <c r="AL879" s="28">
        <f>W879-'2020 Metered Customers'!W879</f>
        <v>155.50460109773414</v>
      </c>
      <c r="AM879" s="28">
        <f>X879-'2020 Metered Customers'!X879</f>
        <v>88.926651097734123</v>
      </c>
      <c r="AN879" s="28">
        <f>Y879-'2020 Metered Customers'!Y879</f>
        <v>101.62625109773413</v>
      </c>
      <c r="AO879" s="28">
        <f>Z879-'2020 Metered Customers'!Z879</f>
        <v>99.591351097734119</v>
      </c>
      <c r="AP879" s="28">
        <f>AA879-'2020 Metered Customers'!AA879</f>
        <v>14.475000000000001</v>
      </c>
      <c r="AQ879" s="28">
        <f>AB879-'2020 Metered Customers'!AB879</f>
        <v>7</v>
      </c>
    </row>
    <row r="880" spans="1:43" ht="15.4" x14ac:dyDescent="0.45">
      <c r="A880" s="4">
        <v>1</v>
      </c>
      <c r="B880" s="85">
        <v>87274367</v>
      </c>
      <c r="C880" s="91">
        <v>0</v>
      </c>
      <c r="D880" s="5" t="s">
        <v>32</v>
      </c>
      <c r="E880" s="5" t="s">
        <v>32</v>
      </c>
      <c r="F880" s="5" t="s">
        <v>32</v>
      </c>
      <c r="G880" s="5" t="s">
        <v>32</v>
      </c>
      <c r="H880" s="5">
        <v>7</v>
      </c>
      <c r="I880" s="5" t="s">
        <v>32</v>
      </c>
      <c r="J880" s="5" t="s">
        <v>32</v>
      </c>
      <c r="K880" s="5">
        <v>64</v>
      </c>
      <c r="L880" s="52">
        <v>101</v>
      </c>
      <c r="M880" s="5">
        <v>1231</v>
      </c>
      <c r="N880" s="5">
        <v>737</v>
      </c>
      <c r="O880" s="7" t="s">
        <v>32</v>
      </c>
      <c r="Q880" s="65">
        <f t="shared" si="173"/>
        <v>45</v>
      </c>
      <c r="R880" s="36">
        <f t="shared" si="174"/>
        <v>45</v>
      </c>
      <c r="S880" s="36">
        <f t="shared" si="175"/>
        <v>45</v>
      </c>
      <c r="T880" s="36">
        <f t="shared" si="176"/>
        <v>45</v>
      </c>
      <c r="U880" s="36">
        <f t="shared" si="184"/>
        <v>45.031500000000001</v>
      </c>
      <c r="V880" s="36">
        <f t="shared" si="177"/>
        <v>45</v>
      </c>
      <c r="W880" s="36">
        <f t="shared" si="178"/>
        <v>45</v>
      </c>
      <c r="X880" s="36">
        <f t="shared" si="179"/>
        <v>45.287999999999997</v>
      </c>
      <c r="Y880" s="36">
        <f t="shared" si="180"/>
        <v>45.454500000000003</v>
      </c>
      <c r="Z880" s="36">
        <f t="shared" si="181"/>
        <v>50.539500000000004</v>
      </c>
      <c r="AA880" s="36">
        <f t="shared" si="182"/>
        <v>48.316499999999998</v>
      </c>
      <c r="AB880" s="66">
        <f t="shared" si="183"/>
        <v>45</v>
      </c>
      <c r="AC880" s="28">
        <f t="shared" si="185"/>
        <v>549.63</v>
      </c>
      <c r="AF880" s="28">
        <f>Q880-'2020 Metered Customers'!Q880</f>
        <v>7</v>
      </c>
      <c r="AG880" s="28">
        <f>R880-'2020 Metered Customers'!R880</f>
        <v>7</v>
      </c>
      <c r="AH880" s="28">
        <f>S880-'2020 Metered Customers'!S880</f>
        <v>7</v>
      </c>
      <c r="AI880" s="28">
        <f>T880-'2020 Metered Customers'!T880</f>
        <v>7</v>
      </c>
      <c r="AJ880" s="28">
        <f>U880-'2020 Metered Customers'!U880</f>
        <v>7.0161000000000016</v>
      </c>
      <c r="AK880" s="28">
        <f>V880-'2020 Metered Customers'!V880</f>
        <v>7</v>
      </c>
      <c r="AL880" s="28">
        <f>W880-'2020 Metered Customers'!W880</f>
        <v>7</v>
      </c>
      <c r="AM880" s="28">
        <f>X880-'2020 Metered Customers'!X880</f>
        <v>7.147199999999998</v>
      </c>
      <c r="AN880" s="28">
        <f>Y880-'2020 Metered Customers'!Y880</f>
        <v>7.2323000000000022</v>
      </c>
      <c r="AO880" s="28">
        <f>Z880-'2020 Metered Customers'!Z880</f>
        <v>9.8313000000000059</v>
      </c>
      <c r="AP880" s="28">
        <f>AA880-'2020 Metered Customers'!AA880</f>
        <v>8.6950999999999965</v>
      </c>
      <c r="AQ880" s="28">
        <f>AB880-'2020 Metered Customers'!AB880</f>
        <v>7</v>
      </c>
    </row>
    <row r="881" spans="1:43" ht="15.4" x14ac:dyDescent="0.45">
      <c r="A881" s="4">
        <v>1</v>
      </c>
      <c r="B881" s="85">
        <v>87274368</v>
      </c>
      <c r="C881" s="91">
        <v>0</v>
      </c>
      <c r="D881" s="5" t="s">
        <v>32</v>
      </c>
      <c r="E881" s="5" t="s">
        <v>32</v>
      </c>
      <c r="F881" s="5" t="s">
        <v>32</v>
      </c>
      <c r="G881" s="5" t="s">
        <v>32</v>
      </c>
      <c r="H881" s="5">
        <v>10</v>
      </c>
      <c r="I881" s="5">
        <v>3926</v>
      </c>
      <c r="J881" s="5">
        <v>200</v>
      </c>
      <c r="K881" s="5">
        <v>1541</v>
      </c>
      <c r="L881" s="52">
        <v>625</v>
      </c>
      <c r="M881" s="5">
        <v>759</v>
      </c>
      <c r="N881" s="5">
        <v>673</v>
      </c>
      <c r="O881" s="7" t="s">
        <v>32</v>
      </c>
      <c r="Q881" s="65">
        <f t="shared" si="173"/>
        <v>45</v>
      </c>
      <c r="R881" s="36">
        <f t="shared" si="174"/>
        <v>45</v>
      </c>
      <c r="S881" s="36">
        <f t="shared" si="175"/>
        <v>45</v>
      </c>
      <c r="T881" s="36">
        <f t="shared" si="176"/>
        <v>45</v>
      </c>
      <c r="U881" s="36">
        <f t="shared" si="184"/>
        <v>45.045000000000002</v>
      </c>
      <c r="V881" s="36">
        <f t="shared" si="177"/>
        <v>62.667000000000002</v>
      </c>
      <c r="W881" s="36">
        <f t="shared" si="178"/>
        <v>45.9</v>
      </c>
      <c r="X881" s="36">
        <f t="shared" si="179"/>
        <v>51.9345</v>
      </c>
      <c r="Y881" s="36">
        <f t="shared" si="180"/>
        <v>47.8125</v>
      </c>
      <c r="Z881" s="36">
        <f t="shared" si="181"/>
        <v>48.415500000000002</v>
      </c>
      <c r="AA881" s="36">
        <f t="shared" si="182"/>
        <v>48.028500000000001</v>
      </c>
      <c r="AB881" s="66">
        <f t="shared" si="183"/>
        <v>45</v>
      </c>
      <c r="AC881" s="28">
        <f t="shared" si="185"/>
        <v>574.803</v>
      </c>
      <c r="AF881" s="28">
        <f>Q881-'2020 Metered Customers'!Q881</f>
        <v>7</v>
      </c>
      <c r="AG881" s="28">
        <f>R881-'2020 Metered Customers'!R881</f>
        <v>7</v>
      </c>
      <c r="AH881" s="28">
        <f>S881-'2020 Metered Customers'!S881</f>
        <v>7</v>
      </c>
      <c r="AI881" s="28">
        <f>T881-'2020 Metered Customers'!T881</f>
        <v>7</v>
      </c>
      <c r="AJ881" s="28">
        <f>U881-'2020 Metered Customers'!U881</f>
        <v>7.0230000000000032</v>
      </c>
      <c r="AK881" s="28">
        <f>V881-'2020 Metered Customers'!V881</f>
        <v>16.029800000000002</v>
      </c>
      <c r="AL881" s="28">
        <f>W881-'2020 Metered Customers'!W881</f>
        <v>7.4600000000000009</v>
      </c>
      <c r="AM881" s="28">
        <f>X881-'2020 Metered Customers'!X881</f>
        <v>10.5443</v>
      </c>
      <c r="AN881" s="28">
        <f>Y881-'2020 Metered Customers'!Y881</f>
        <v>8.4375</v>
      </c>
      <c r="AO881" s="28">
        <f>Z881-'2020 Metered Customers'!Z881</f>
        <v>8.7456999999999994</v>
      </c>
      <c r="AP881" s="28">
        <f>AA881-'2020 Metered Customers'!AA881</f>
        <v>8.5478999999999985</v>
      </c>
      <c r="AQ881" s="28">
        <f>AB881-'2020 Metered Customers'!AB881</f>
        <v>7</v>
      </c>
    </row>
    <row r="882" spans="1:43" ht="15.4" x14ac:dyDescent="0.45">
      <c r="A882" s="4">
        <v>1</v>
      </c>
      <c r="B882" s="85">
        <v>87274369</v>
      </c>
      <c r="C882" s="91">
        <v>0</v>
      </c>
      <c r="D882" s="5" t="s">
        <v>32</v>
      </c>
      <c r="E882" s="5" t="s">
        <v>32</v>
      </c>
      <c r="F882" s="5" t="s">
        <v>32</v>
      </c>
      <c r="G882" s="5" t="s">
        <v>32</v>
      </c>
      <c r="H882" s="5" t="s">
        <v>32</v>
      </c>
      <c r="I882" s="5">
        <v>889</v>
      </c>
      <c r="J882" s="5">
        <v>2381</v>
      </c>
      <c r="K882" s="5">
        <v>4422</v>
      </c>
      <c r="L882" s="52">
        <v>4626</v>
      </c>
      <c r="M882" s="5">
        <v>4346</v>
      </c>
      <c r="N882" s="5">
        <v>3582</v>
      </c>
      <c r="O882" s="7" t="s">
        <v>32</v>
      </c>
      <c r="Q882" s="65">
        <f t="shared" si="173"/>
        <v>45</v>
      </c>
      <c r="R882" s="36">
        <f t="shared" si="174"/>
        <v>45</v>
      </c>
      <c r="S882" s="36">
        <f t="shared" si="175"/>
        <v>45</v>
      </c>
      <c r="T882" s="36">
        <f t="shared" si="176"/>
        <v>45</v>
      </c>
      <c r="U882" s="36">
        <f t="shared" si="184"/>
        <v>45</v>
      </c>
      <c r="V882" s="36">
        <f t="shared" si="177"/>
        <v>49.000500000000002</v>
      </c>
      <c r="W882" s="36">
        <f t="shared" si="178"/>
        <v>55.714500000000001</v>
      </c>
      <c r="X882" s="36">
        <f t="shared" si="179"/>
        <v>64.899000000000001</v>
      </c>
      <c r="Y882" s="36">
        <f t="shared" si="180"/>
        <v>65.817000000000007</v>
      </c>
      <c r="Z882" s="36">
        <f t="shared" si="181"/>
        <v>64.557000000000002</v>
      </c>
      <c r="AA882" s="36">
        <f t="shared" si="182"/>
        <v>61.119</v>
      </c>
      <c r="AB882" s="66">
        <f t="shared" si="183"/>
        <v>45</v>
      </c>
      <c r="AC882" s="28">
        <f t="shared" si="185"/>
        <v>631.10699999999997</v>
      </c>
      <c r="AF882" s="28">
        <f>Q882-'2020 Metered Customers'!Q882</f>
        <v>7</v>
      </c>
      <c r="AG882" s="28">
        <f>R882-'2020 Metered Customers'!R882</f>
        <v>7</v>
      </c>
      <c r="AH882" s="28">
        <f>S882-'2020 Metered Customers'!S882</f>
        <v>7</v>
      </c>
      <c r="AI882" s="28">
        <f>T882-'2020 Metered Customers'!T882</f>
        <v>7</v>
      </c>
      <c r="AJ882" s="28">
        <f>U882-'2020 Metered Customers'!U882</f>
        <v>7</v>
      </c>
      <c r="AK882" s="28">
        <f>V882-'2020 Metered Customers'!V882</f>
        <v>9.0446999999999989</v>
      </c>
      <c r="AL882" s="28">
        <f>W882-'2020 Metered Customers'!W882</f>
        <v>12.476300000000002</v>
      </c>
      <c r="AM882" s="28">
        <f>X882-'2020 Metered Customers'!X882</f>
        <v>17.1706</v>
      </c>
      <c r="AN882" s="28">
        <f>Y882-'2020 Metered Customers'!Y882</f>
        <v>17.639800000000008</v>
      </c>
      <c r="AO882" s="28">
        <f>Z882-'2020 Metered Customers'!Z882</f>
        <v>16.995800000000003</v>
      </c>
      <c r="AP882" s="28">
        <f>AA882-'2020 Metered Customers'!AA882</f>
        <v>15.238599999999998</v>
      </c>
      <c r="AQ882" s="28">
        <f>AB882-'2020 Metered Customers'!AB882</f>
        <v>7</v>
      </c>
    </row>
    <row r="883" spans="1:43" ht="15.4" x14ac:dyDescent="0.45">
      <c r="A883" s="4">
        <v>1</v>
      </c>
      <c r="B883" s="85">
        <v>87274370</v>
      </c>
      <c r="C883" s="91">
        <v>0</v>
      </c>
      <c r="D883" s="5" t="s">
        <v>32</v>
      </c>
      <c r="E883" s="5" t="s">
        <v>32</v>
      </c>
      <c r="F883" s="5" t="s">
        <v>32</v>
      </c>
      <c r="G883" s="5" t="s">
        <v>32</v>
      </c>
      <c r="H883" s="5">
        <v>12</v>
      </c>
      <c r="I883" s="5">
        <v>116</v>
      </c>
      <c r="J883" s="5">
        <v>643</v>
      </c>
      <c r="K883" s="5">
        <v>457</v>
      </c>
      <c r="L883" s="52">
        <v>232</v>
      </c>
      <c r="M883" s="5">
        <v>232</v>
      </c>
      <c r="N883" s="5">
        <v>185</v>
      </c>
      <c r="O883" s="7" t="s">
        <v>32</v>
      </c>
      <c r="Q883" s="65">
        <f t="shared" si="173"/>
        <v>45</v>
      </c>
      <c r="R883" s="36">
        <f t="shared" si="174"/>
        <v>45</v>
      </c>
      <c r="S883" s="36">
        <f t="shared" si="175"/>
        <v>45</v>
      </c>
      <c r="T883" s="36">
        <f t="shared" si="176"/>
        <v>45</v>
      </c>
      <c r="U883" s="36">
        <f t="shared" si="184"/>
        <v>45.054000000000002</v>
      </c>
      <c r="V883" s="36">
        <f t="shared" si="177"/>
        <v>45.521999999999998</v>
      </c>
      <c r="W883" s="36">
        <f t="shared" si="178"/>
        <v>47.893500000000003</v>
      </c>
      <c r="X883" s="36">
        <f t="shared" si="179"/>
        <v>47.0565</v>
      </c>
      <c r="Y883" s="36">
        <f t="shared" si="180"/>
        <v>46.043999999999997</v>
      </c>
      <c r="Z883" s="36">
        <f t="shared" si="181"/>
        <v>46.043999999999997</v>
      </c>
      <c r="AA883" s="36">
        <f t="shared" si="182"/>
        <v>45.832500000000003</v>
      </c>
      <c r="AB883" s="66">
        <f t="shared" si="183"/>
        <v>45</v>
      </c>
      <c r="AC883" s="28">
        <f t="shared" si="185"/>
        <v>548.44650000000001</v>
      </c>
      <c r="AF883" s="28">
        <f>Q883-'2020 Metered Customers'!Q883</f>
        <v>7</v>
      </c>
      <c r="AG883" s="28">
        <f>R883-'2020 Metered Customers'!R883</f>
        <v>7</v>
      </c>
      <c r="AH883" s="28">
        <f>S883-'2020 Metered Customers'!S883</f>
        <v>7</v>
      </c>
      <c r="AI883" s="28">
        <f>T883-'2020 Metered Customers'!T883</f>
        <v>7</v>
      </c>
      <c r="AJ883" s="28">
        <f>U883-'2020 Metered Customers'!U883</f>
        <v>7.0275999999999996</v>
      </c>
      <c r="AK883" s="28">
        <f>V883-'2020 Metered Customers'!V883</f>
        <v>7.2667999999999964</v>
      </c>
      <c r="AL883" s="28">
        <f>W883-'2020 Metered Customers'!W883</f>
        <v>8.478900000000003</v>
      </c>
      <c r="AM883" s="28">
        <f>X883-'2020 Metered Customers'!X883</f>
        <v>8.0510999999999981</v>
      </c>
      <c r="AN883" s="28">
        <f>Y883-'2020 Metered Customers'!Y883</f>
        <v>7.5335999999999999</v>
      </c>
      <c r="AO883" s="28">
        <f>Z883-'2020 Metered Customers'!Z883</f>
        <v>7.5335999999999999</v>
      </c>
      <c r="AP883" s="28">
        <f>AA883-'2020 Metered Customers'!AA883</f>
        <v>7.4255000000000067</v>
      </c>
      <c r="AQ883" s="28">
        <f>AB883-'2020 Metered Customers'!AB883</f>
        <v>7</v>
      </c>
    </row>
    <row r="884" spans="1:43" ht="15.4" x14ac:dyDescent="0.45">
      <c r="A884" s="4">
        <v>1</v>
      </c>
      <c r="B884" s="85">
        <v>87274388</v>
      </c>
      <c r="C884" s="91">
        <v>0</v>
      </c>
      <c r="D884" s="5" t="s">
        <v>32</v>
      </c>
      <c r="E884" s="5" t="s">
        <v>32</v>
      </c>
      <c r="F884" s="5" t="s">
        <v>32</v>
      </c>
      <c r="G884" s="5" t="s">
        <v>32</v>
      </c>
      <c r="H884" s="5">
        <v>7</v>
      </c>
      <c r="I884" s="5">
        <v>217</v>
      </c>
      <c r="J884" s="5">
        <v>744</v>
      </c>
      <c r="K884" s="5">
        <v>330</v>
      </c>
      <c r="L884" s="52">
        <v>802</v>
      </c>
      <c r="M884" s="5">
        <v>14509</v>
      </c>
      <c r="N884" s="5">
        <v>6812</v>
      </c>
      <c r="O884" s="7" t="s">
        <v>32</v>
      </c>
      <c r="Q884" s="65">
        <f t="shared" si="173"/>
        <v>45</v>
      </c>
      <c r="R884" s="36">
        <f t="shared" si="174"/>
        <v>45</v>
      </c>
      <c r="S884" s="36">
        <f t="shared" si="175"/>
        <v>45</v>
      </c>
      <c r="T884" s="36">
        <f t="shared" si="176"/>
        <v>45</v>
      </c>
      <c r="U884" s="36">
        <f t="shared" si="184"/>
        <v>45.031500000000001</v>
      </c>
      <c r="V884" s="36">
        <f t="shared" si="177"/>
        <v>45.976500000000001</v>
      </c>
      <c r="W884" s="36">
        <f t="shared" si="178"/>
        <v>48.347999999999999</v>
      </c>
      <c r="X884" s="36">
        <f t="shared" si="179"/>
        <v>46.484999999999999</v>
      </c>
      <c r="Y884" s="36">
        <f t="shared" si="180"/>
        <v>48.609000000000002</v>
      </c>
      <c r="Z884" s="36">
        <f t="shared" si="181"/>
        <v>146.03062589910414</v>
      </c>
      <c r="AA884" s="36">
        <f t="shared" si="182"/>
        <v>82.464506691468785</v>
      </c>
      <c r="AB884" s="66">
        <f t="shared" si="183"/>
        <v>45</v>
      </c>
      <c r="AC884" s="28">
        <f t="shared" si="185"/>
        <v>687.94513259057294</v>
      </c>
      <c r="AF884" s="28">
        <f>Q884-'2020 Metered Customers'!Q884</f>
        <v>7</v>
      </c>
      <c r="AG884" s="28">
        <f>R884-'2020 Metered Customers'!R884</f>
        <v>7</v>
      </c>
      <c r="AH884" s="28">
        <f>S884-'2020 Metered Customers'!S884</f>
        <v>7</v>
      </c>
      <c r="AI884" s="28">
        <f>T884-'2020 Metered Customers'!T884</f>
        <v>7</v>
      </c>
      <c r="AJ884" s="28">
        <f>U884-'2020 Metered Customers'!U884</f>
        <v>7.0161000000000016</v>
      </c>
      <c r="AK884" s="28">
        <f>V884-'2020 Metered Customers'!V884</f>
        <v>7.4990999999999985</v>
      </c>
      <c r="AL884" s="28">
        <f>W884-'2020 Metered Customers'!W884</f>
        <v>8.7111999999999981</v>
      </c>
      <c r="AM884" s="28">
        <f>X884-'2020 Metered Customers'!X884</f>
        <v>7.7590000000000003</v>
      </c>
      <c r="AN884" s="28">
        <f>Y884-'2020 Metered Customers'!Y884</f>
        <v>8.8445999999999998</v>
      </c>
      <c r="AO884" s="28">
        <f>Z884-'2020 Metered Customers'!Z884</f>
        <v>62.441925899104135</v>
      </c>
      <c r="AP884" s="28">
        <f>AA884-'2020 Metered Customers'!AA884</f>
        <v>29.478106691468781</v>
      </c>
      <c r="AQ884" s="28">
        <f>AB884-'2020 Metered Customers'!AB884</f>
        <v>7</v>
      </c>
    </row>
    <row r="885" spans="1:43" ht="15.4" x14ac:dyDescent="0.45">
      <c r="A885" s="4">
        <v>1</v>
      </c>
      <c r="B885" s="85">
        <v>87274389</v>
      </c>
      <c r="C885" s="91">
        <v>0</v>
      </c>
      <c r="D885" s="5" t="s">
        <v>32</v>
      </c>
      <c r="E885" s="5" t="s">
        <v>32</v>
      </c>
      <c r="F885" s="5" t="s">
        <v>32</v>
      </c>
      <c r="G885" s="5" t="s">
        <v>32</v>
      </c>
      <c r="H885" s="5">
        <v>7</v>
      </c>
      <c r="I885" s="5">
        <v>3334</v>
      </c>
      <c r="J885" s="5">
        <v>401</v>
      </c>
      <c r="K885" s="5">
        <v>3155</v>
      </c>
      <c r="L885" s="52">
        <v>5043</v>
      </c>
      <c r="M885" s="5">
        <v>3193</v>
      </c>
      <c r="N885" s="5">
        <v>339</v>
      </c>
      <c r="O885" s="7" t="s">
        <v>32</v>
      </c>
      <c r="Q885" s="65">
        <f t="shared" si="173"/>
        <v>45</v>
      </c>
      <c r="R885" s="36">
        <f t="shared" si="174"/>
        <v>45</v>
      </c>
      <c r="S885" s="36">
        <f t="shared" si="175"/>
        <v>45</v>
      </c>
      <c r="T885" s="36">
        <f t="shared" si="176"/>
        <v>45</v>
      </c>
      <c r="U885" s="36">
        <f t="shared" si="184"/>
        <v>45.031500000000001</v>
      </c>
      <c r="V885" s="36">
        <f t="shared" si="177"/>
        <v>60.003</v>
      </c>
      <c r="W885" s="36">
        <f t="shared" si="178"/>
        <v>46.804499999999997</v>
      </c>
      <c r="X885" s="36">
        <f t="shared" si="179"/>
        <v>59.197499999999998</v>
      </c>
      <c r="Y885" s="36">
        <f t="shared" si="180"/>
        <v>67.855117984400195</v>
      </c>
      <c r="Z885" s="36">
        <f t="shared" si="181"/>
        <v>59.368499999999997</v>
      </c>
      <c r="AA885" s="36">
        <f t="shared" si="182"/>
        <v>46.525500000000001</v>
      </c>
      <c r="AB885" s="66">
        <f t="shared" si="183"/>
        <v>45</v>
      </c>
      <c r="AC885" s="28">
        <f t="shared" si="185"/>
        <v>609.78561798440012</v>
      </c>
      <c r="AF885" s="28">
        <f>Q885-'2020 Metered Customers'!Q885</f>
        <v>7</v>
      </c>
      <c r="AG885" s="28">
        <f>R885-'2020 Metered Customers'!R885</f>
        <v>7</v>
      </c>
      <c r="AH885" s="28">
        <f>S885-'2020 Metered Customers'!S885</f>
        <v>7</v>
      </c>
      <c r="AI885" s="28">
        <f>T885-'2020 Metered Customers'!T885</f>
        <v>7</v>
      </c>
      <c r="AJ885" s="28">
        <f>U885-'2020 Metered Customers'!U885</f>
        <v>7.0161000000000016</v>
      </c>
      <c r="AK885" s="28">
        <f>V885-'2020 Metered Customers'!V885</f>
        <v>14.668199999999999</v>
      </c>
      <c r="AL885" s="28">
        <f>W885-'2020 Metered Customers'!W885</f>
        <v>7.9222999999999999</v>
      </c>
      <c r="AM885" s="28">
        <f>X885-'2020 Metered Customers'!X885</f>
        <v>14.256499999999996</v>
      </c>
      <c r="AN885" s="28">
        <f>Y885-'2020 Metered Customers'!Y885</f>
        <v>18.760517984400195</v>
      </c>
      <c r="AO885" s="28">
        <f>Z885-'2020 Metered Customers'!Z885</f>
        <v>14.343899999999998</v>
      </c>
      <c r="AP885" s="28">
        <f>AA885-'2020 Metered Customers'!AA885</f>
        <v>7.7796999999999983</v>
      </c>
      <c r="AQ885" s="28">
        <f>AB885-'2020 Metered Customers'!AB885</f>
        <v>7</v>
      </c>
    </row>
    <row r="886" spans="1:43" ht="15.4" x14ac:dyDescent="0.45">
      <c r="A886" s="4">
        <v>1</v>
      </c>
      <c r="B886" s="85">
        <v>87274390</v>
      </c>
      <c r="C886" s="91">
        <v>0</v>
      </c>
      <c r="D886" s="5" t="s">
        <v>32</v>
      </c>
      <c r="E886" s="5" t="s">
        <v>32</v>
      </c>
      <c r="F886" s="5" t="s">
        <v>32</v>
      </c>
      <c r="G886" s="5" t="s">
        <v>32</v>
      </c>
      <c r="H886" s="5">
        <v>7</v>
      </c>
      <c r="I886" s="5">
        <v>8</v>
      </c>
      <c r="J886" s="5">
        <v>35</v>
      </c>
      <c r="K886" s="5">
        <v>96</v>
      </c>
      <c r="L886" s="52">
        <v>189</v>
      </c>
      <c r="M886" s="5">
        <v>512</v>
      </c>
      <c r="N886" s="5">
        <v>80</v>
      </c>
      <c r="O886" s="7" t="s">
        <v>32</v>
      </c>
      <c r="Q886" s="65">
        <f t="shared" si="173"/>
        <v>45</v>
      </c>
      <c r="R886" s="36">
        <f t="shared" si="174"/>
        <v>45</v>
      </c>
      <c r="S886" s="36">
        <f t="shared" si="175"/>
        <v>45</v>
      </c>
      <c r="T886" s="36">
        <f t="shared" si="176"/>
        <v>45</v>
      </c>
      <c r="U886" s="36">
        <f t="shared" si="184"/>
        <v>45.031500000000001</v>
      </c>
      <c r="V886" s="36">
        <f t="shared" si="177"/>
        <v>45.036000000000001</v>
      </c>
      <c r="W886" s="36">
        <f t="shared" si="178"/>
        <v>45.157499999999999</v>
      </c>
      <c r="X886" s="36">
        <f t="shared" si="179"/>
        <v>45.432000000000002</v>
      </c>
      <c r="Y886" s="36">
        <f t="shared" si="180"/>
        <v>45.850499999999997</v>
      </c>
      <c r="Z886" s="36">
        <f t="shared" si="181"/>
        <v>47.304000000000002</v>
      </c>
      <c r="AA886" s="36">
        <f t="shared" si="182"/>
        <v>45.36</v>
      </c>
      <c r="AB886" s="66">
        <f t="shared" si="183"/>
        <v>45</v>
      </c>
      <c r="AC886" s="28">
        <f t="shared" si="185"/>
        <v>544.17150000000004</v>
      </c>
      <c r="AF886" s="28">
        <f>Q886-'2020 Metered Customers'!Q886</f>
        <v>7</v>
      </c>
      <c r="AG886" s="28">
        <f>R886-'2020 Metered Customers'!R886</f>
        <v>7</v>
      </c>
      <c r="AH886" s="28">
        <f>S886-'2020 Metered Customers'!S886</f>
        <v>7</v>
      </c>
      <c r="AI886" s="28">
        <f>T886-'2020 Metered Customers'!T886</f>
        <v>7</v>
      </c>
      <c r="AJ886" s="28">
        <f>U886-'2020 Metered Customers'!U886</f>
        <v>7.0161000000000016</v>
      </c>
      <c r="AK886" s="28">
        <f>V886-'2020 Metered Customers'!V886</f>
        <v>7.0183999999999997</v>
      </c>
      <c r="AL886" s="28">
        <f>W886-'2020 Metered Customers'!W886</f>
        <v>7.0805000000000007</v>
      </c>
      <c r="AM886" s="28">
        <f>X886-'2020 Metered Customers'!X886</f>
        <v>7.2208000000000041</v>
      </c>
      <c r="AN886" s="28">
        <f>Y886-'2020 Metered Customers'!Y886</f>
        <v>7.4346999999999994</v>
      </c>
      <c r="AO886" s="28">
        <f>Z886-'2020 Metered Customers'!Z886</f>
        <v>8.1776000000000053</v>
      </c>
      <c r="AP886" s="28">
        <f>AA886-'2020 Metered Customers'!AA886</f>
        <v>7.1839999999999975</v>
      </c>
      <c r="AQ886" s="28">
        <f>AB886-'2020 Metered Customers'!AB886</f>
        <v>7</v>
      </c>
    </row>
    <row r="887" spans="1:43" ht="15.4" x14ac:dyDescent="0.45">
      <c r="A887" s="4">
        <v>1</v>
      </c>
      <c r="B887" s="85">
        <v>87591923</v>
      </c>
      <c r="C887" s="91">
        <v>0</v>
      </c>
      <c r="D887" s="5" t="s">
        <v>32</v>
      </c>
      <c r="E887" s="5" t="s">
        <v>32</v>
      </c>
      <c r="F887" s="5" t="s">
        <v>32</v>
      </c>
      <c r="G887" s="5" t="s">
        <v>32</v>
      </c>
      <c r="H887" s="5" t="s">
        <v>32</v>
      </c>
      <c r="I887" s="5">
        <v>1078</v>
      </c>
      <c r="J887" s="5">
        <v>1038</v>
      </c>
      <c r="K887" s="5">
        <v>2033</v>
      </c>
      <c r="L887" s="52">
        <v>1806</v>
      </c>
      <c r="M887" s="5">
        <v>1183</v>
      </c>
      <c r="N887" s="5">
        <v>1193</v>
      </c>
      <c r="O887" s="7" t="s">
        <v>32</v>
      </c>
      <c r="Q887" s="65">
        <f t="shared" si="173"/>
        <v>45</v>
      </c>
      <c r="R887" s="36">
        <f t="shared" si="174"/>
        <v>45</v>
      </c>
      <c r="S887" s="36">
        <f t="shared" si="175"/>
        <v>45</v>
      </c>
      <c r="T887" s="36">
        <f t="shared" si="176"/>
        <v>45</v>
      </c>
      <c r="U887" s="36">
        <f t="shared" si="184"/>
        <v>45</v>
      </c>
      <c r="V887" s="36">
        <f t="shared" si="177"/>
        <v>49.850999999999999</v>
      </c>
      <c r="W887" s="36">
        <f t="shared" si="178"/>
        <v>49.670999999999999</v>
      </c>
      <c r="X887" s="36">
        <f t="shared" si="179"/>
        <v>54.148499999999999</v>
      </c>
      <c r="Y887" s="36">
        <f t="shared" si="180"/>
        <v>53.127000000000002</v>
      </c>
      <c r="Z887" s="36">
        <f t="shared" si="181"/>
        <v>50.323500000000003</v>
      </c>
      <c r="AA887" s="36">
        <f t="shared" si="182"/>
        <v>50.368499999999997</v>
      </c>
      <c r="AB887" s="66">
        <f t="shared" si="183"/>
        <v>45</v>
      </c>
      <c r="AC887" s="28">
        <f t="shared" si="185"/>
        <v>577.48950000000002</v>
      </c>
      <c r="AF887" s="28">
        <f>Q887-'2020 Metered Customers'!Q887</f>
        <v>7</v>
      </c>
      <c r="AG887" s="28">
        <f>R887-'2020 Metered Customers'!R887</f>
        <v>7</v>
      </c>
      <c r="AH887" s="28">
        <f>S887-'2020 Metered Customers'!S887</f>
        <v>7</v>
      </c>
      <c r="AI887" s="28">
        <f>T887-'2020 Metered Customers'!T887</f>
        <v>7</v>
      </c>
      <c r="AJ887" s="28">
        <f>U887-'2020 Metered Customers'!U887</f>
        <v>7</v>
      </c>
      <c r="AK887" s="28">
        <f>V887-'2020 Metered Customers'!V887</f>
        <v>9.4793999999999983</v>
      </c>
      <c r="AL887" s="28">
        <f>W887-'2020 Metered Customers'!W887</f>
        <v>9.3873999999999995</v>
      </c>
      <c r="AM887" s="28">
        <f>X887-'2020 Metered Customers'!X887</f>
        <v>11.675899999999999</v>
      </c>
      <c r="AN887" s="28">
        <f>Y887-'2020 Metered Customers'!Y887</f>
        <v>11.153800000000004</v>
      </c>
      <c r="AO887" s="28">
        <f>Z887-'2020 Metered Customers'!Z887</f>
        <v>9.7209000000000003</v>
      </c>
      <c r="AP887" s="28">
        <f>AA887-'2020 Metered Customers'!AA887</f>
        <v>9.7438999999999965</v>
      </c>
      <c r="AQ887" s="28">
        <f>AB887-'2020 Metered Customers'!AB887</f>
        <v>7</v>
      </c>
    </row>
    <row r="888" spans="1:43" ht="15.4" x14ac:dyDescent="0.45">
      <c r="A888" s="4">
        <v>1</v>
      </c>
      <c r="B888" s="85" t="s">
        <v>33</v>
      </c>
      <c r="C888" s="91">
        <v>0</v>
      </c>
      <c r="D888" s="5" t="s">
        <v>32</v>
      </c>
      <c r="E888" s="5" t="s">
        <v>32</v>
      </c>
      <c r="F888" s="5" t="s">
        <v>32</v>
      </c>
      <c r="G888" s="5" t="s">
        <v>32</v>
      </c>
      <c r="H888" s="5">
        <v>6220</v>
      </c>
      <c r="I888" s="5">
        <v>5750</v>
      </c>
      <c r="J888" s="5">
        <v>20970</v>
      </c>
      <c r="K888" s="5">
        <v>11430</v>
      </c>
      <c r="L888" s="52">
        <v>20490</v>
      </c>
      <c r="M888" s="5">
        <v>17140</v>
      </c>
      <c r="N888" s="5">
        <v>10330</v>
      </c>
      <c r="O888" s="7" t="s">
        <v>32</v>
      </c>
      <c r="Q888" s="65">
        <f t="shared" si="173"/>
        <v>45</v>
      </c>
      <c r="R888" s="36">
        <f t="shared" si="174"/>
        <v>45</v>
      </c>
      <c r="S888" s="36">
        <f t="shared" si="175"/>
        <v>45</v>
      </c>
      <c r="T888" s="36">
        <f t="shared" si="176"/>
        <v>45</v>
      </c>
      <c r="U888" s="36">
        <f t="shared" si="184"/>
        <v>72.989999999999995</v>
      </c>
      <c r="V888" s="36">
        <f t="shared" si="177"/>
        <v>73.69391833256158</v>
      </c>
      <c r="W888" s="36">
        <f t="shared" si="178"/>
        <v>204.5612510977341</v>
      </c>
      <c r="X888" s="36">
        <f t="shared" si="179"/>
        <v>120.60252650449465</v>
      </c>
      <c r="Y888" s="36">
        <f t="shared" si="180"/>
        <v>199.76125109773412</v>
      </c>
      <c r="Z888" s="36">
        <f t="shared" si="181"/>
        <v>167.75889140973018</v>
      </c>
      <c r="AA888" s="36">
        <f t="shared" si="182"/>
        <v>111.51811295007099</v>
      </c>
      <c r="AB888" s="66">
        <f t="shared" si="183"/>
        <v>45</v>
      </c>
      <c r="AC888" s="28">
        <f t="shared" si="185"/>
        <v>1175.8859513923255</v>
      </c>
      <c r="AF888" s="28">
        <f>Q888-'2020 Metered Customers'!Q888</f>
        <v>7</v>
      </c>
      <c r="AG888" s="28">
        <f>R888-'2020 Metered Customers'!R888</f>
        <v>7</v>
      </c>
      <c r="AH888" s="28">
        <f>S888-'2020 Metered Customers'!S888</f>
        <v>7</v>
      </c>
      <c r="AI888" s="28">
        <f>T888-'2020 Metered Customers'!T888</f>
        <v>7</v>
      </c>
      <c r="AJ888" s="28">
        <f>U888-'2020 Metered Customers'!U888</f>
        <v>21.305999999999997</v>
      </c>
      <c r="AK888" s="28">
        <f>V888-'2020 Metered Customers'!V888</f>
        <v>23.043918332561582</v>
      </c>
      <c r="AL888" s="28">
        <f>W888-'2020 Metered Customers'!W888</f>
        <v>93.190251097734091</v>
      </c>
      <c r="AM888" s="28">
        <f>X888-'2020 Metered Customers'!X888</f>
        <v>50.253526504494644</v>
      </c>
      <c r="AN888" s="28">
        <f>Y888-'2020 Metered Customers'!Y888</f>
        <v>90.454251097734115</v>
      </c>
      <c r="AO888" s="28">
        <f>Z888-'2020 Metered Customers'!Z888</f>
        <v>72.856891409730181</v>
      </c>
      <c r="AP888" s="28">
        <f>AA888-'2020 Metered Customers'!AA888</f>
        <v>45.899112950070986</v>
      </c>
      <c r="AQ888" s="28">
        <f>AB888-'2020 Metered Customers'!AB888</f>
        <v>7</v>
      </c>
    </row>
    <row r="889" spans="1:43" ht="15.4" x14ac:dyDescent="0.45">
      <c r="A889" s="4">
        <v>1</v>
      </c>
      <c r="B889" s="85" t="s">
        <v>35</v>
      </c>
      <c r="C889" s="91">
        <v>0</v>
      </c>
      <c r="D889" s="5" t="s">
        <v>32</v>
      </c>
      <c r="E889" s="5" t="s">
        <v>32</v>
      </c>
      <c r="F889" s="5" t="s">
        <v>32</v>
      </c>
      <c r="G889" s="5" t="s">
        <v>32</v>
      </c>
      <c r="H889" s="5">
        <v>4120</v>
      </c>
      <c r="I889" s="5" t="s">
        <v>32</v>
      </c>
      <c r="J889" s="5" t="s">
        <v>32</v>
      </c>
      <c r="K889" s="5" t="s">
        <v>32</v>
      </c>
      <c r="L889" s="52" t="s">
        <v>32</v>
      </c>
      <c r="M889" s="5" t="s">
        <v>32</v>
      </c>
      <c r="N889" s="5" t="s">
        <v>32</v>
      </c>
      <c r="O889" s="7" t="s">
        <v>32</v>
      </c>
      <c r="Q889" s="65">
        <f t="shared" si="173"/>
        <v>45</v>
      </c>
      <c r="R889" s="36">
        <f t="shared" si="174"/>
        <v>45</v>
      </c>
      <c r="S889" s="36">
        <f t="shared" si="175"/>
        <v>45</v>
      </c>
      <c r="T889" s="36">
        <f t="shared" si="176"/>
        <v>45</v>
      </c>
      <c r="U889" s="36">
        <f t="shared" si="184"/>
        <v>63.54</v>
      </c>
      <c r="V889" s="36">
        <f t="shared" si="177"/>
        <v>45</v>
      </c>
      <c r="W889" s="36">
        <f t="shared" si="178"/>
        <v>45</v>
      </c>
      <c r="X889" s="36">
        <f t="shared" si="179"/>
        <v>45</v>
      </c>
      <c r="Y889" s="36">
        <f t="shared" si="180"/>
        <v>45</v>
      </c>
      <c r="Z889" s="36">
        <f t="shared" si="181"/>
        <v>45</v>
      </c>
      <c r="AA889" s="36">
        <f t="shared" si="182"/>
        <v>45</v>
      </c>
      <c r="AB889" s="66">
        <f t="shared" si="183"/>
        <v>45</v>
      </c>
      <c r="AC889" s="28">
        <f t="shared" si="185"/>
        <v>558.54</v>
      </c>
      <c r="AF889" s="28">
        <f>Q889-'2020 Metered Customers'!Q889</f>
        <v>7</v>
      </c>
      <c r="AG889" s="28">
        <f>R889-'2020 Metered Customers'!R889</f>
        <v>7</v>
      </c>
      <c r="AH889" s="28">
        <f>S889-'2020 Metered Customers'!S889</f>
        <v>7</v>
      </c>
      <c r="AI889" s="28">
        <f>T889-'2020 Metered Customers'!T889</f>
        <v>7</v>
      </c>
      <c r="AJ889" s="28">
        <f>U889-'2020 Metered Customers'!U889</f>
        <v>16.475999999999999</v>
      </c>
      <c r="AK889" s="28">
        <f>V889-'2020 Metered Customers'!V889</f>
        <v>7</v>
      </c>
      <c r="AL889" s="28">
        <f>W889-'2020 Metered Customers'!W889</f>
        <v>7</v>
      </c>
      <c r="AM889" s="28">
        <f>X889-'2020 Metered Customers'!X889</f>
        <v>7</v>
      </c>
      <c r="AN889" s="28">
        <f>Y889-'2020 Metered Customers'!Y889</f>
        <v>7</v>
      </c>
      <c r="AO889" s="28">
        <f>Z889-'2020 Metered Customers'!Z889</f>
        <v>7</v>
      </c>
      <c r="AP889" s="28">
        <f>AA889-'2020 Metered Customers'!AA889</f>
        <v>7</v>
      </c>
      <c r="AQ889" s="28">
        <f>AB889-'2020 Metered Customers'!AB889</f>
        <v>7</v>
      </c>
    </row>
    <row r="890" spans="1:43" ht="15.4" x14ac:dyDescent="0.45">
      <c r="A890" s="4">
        <v>1</v>
      </c>
      <c r="B890" s="85" t="s">
        <v>36</v>
      </c>
      <c r="C890" s="91">
        <v>0</v>
      </c>
      <c r="D890" s="5" t="s">
        <v>32</v>
      </c>
      <c r="E890" s="5" t="s">
        <v>32</v>
      </c>
      <c r="F890" s="5" t="s">
        <v>32</v>
      </c>
      <c r="G890" s="5" t="s">
        <v>32</v>
      </c>
      <c r="H890" s="5">
        <v>10380</v>
      </c>
      <c r="I890" s="5">
        <v>21358</v>
      </c>
      <c r="J890" s="5" t="s">
        <v>32</v>
      </c>
      <c r="K890" s="5" t="s">
        <v>32</v>
      </c>
      <c r="L890" s="52" t="s">
        <v>32</v>
      </c>
      <c r="M890" s="5" t="s">
        <v>32</v>
      </c>
      <c r="N890" s="5" t="s">
        <v>32</v>
      </c>
      <c r="O890" s="7" t="s">
        <v>32</v>
      </c>
      <c r="Q890" s="65">
        <f t="shared" si="173"/>
        <v>45</v>
      </c>
      <c r="R890" s="36">
        <f t="shared" si="174"/>
        <v>45</v>
      </c>
      <c r="S890" s="36">
        <f t="shared" si="175"/>
        <v>45</v>
      </c>
      <c r="T890" s="36">
        <f t="shared" si="176"/>
        <v>45</v>
      </c>
      <c r="U890" s="36">
        <f t="shared" si="184"/>
        <v>91.710000000000008</v>
      </c>
      <c r="V890" s="36">
        <f t="shared" si="177"/>
        <v>208.4412510977341</v>
      </c>
      <c r="W890" s="36">
        <f t="shared" si="178"/>
        <v>45</v>
      </c>
      <c r="X890" s="36">
        <f t="shared" si="179"/>
        <v>45</v>
      </c>
      <c r="Y890" s="36">
        <f t="shared" si="180"/>
        <v>45</v>
      </c>
      <c r="Z890" s="36">
        <f t="shared" si="181"/>
        <v>45</v>
      </c>
      <c r="AA890" s="36">
        <f t="shared" si="182"/>
        <v>45</v>
      </c>
      <c r="AB890" s="66">
        <f t="shared" si="183"/>
        <v>45</v>
      </c>
      <c r="AC890" s="28">
        <f t="shared" si="185"/>
        <v>750.15125109773408</v>
      </c>
      <c r="AF890" s="28">
        <f>Q890-'2020 Metered Customers'!Q890</f>
        <v>7</v>
      </c>
      <c r="AG890" s="28">
        <f>R890-'2020 Metered Customers'!R890</f>
        <v>7</v>
      </c>
      <c r="AH890" s="28">
        <f>S890-'2020 Metered Customers'!S890</f>
        <v>7</v>
      </c>
      <c r="AI890" s="28">
        <f>T890-'2020 Metered Customers'!T890</f>
        <v>7</v>
      </c>
      <c r="AJ890" s="28">
        <f>U890-'2020 Metered Customers'!U890</f>
        <v>30.874000000000009</v>
      </c>
      <c r="AK890" s="28">
        <f>V890-'2020 Metered Customers'!V890</f>
        <v>95.401851097734095</v>
      </c>
      <c r="AL890" s="28">
        <f>W890-'2020 Metered Customers'!W890</f>
        <v>7</v>
      </c>
      <c r="AM890" s="28">
        <f>X890-'2020 Metered Customers'!X890</f>
        <v>7</v>
      </c>
      <c r="AN890" s="28">
        <f>Y890-'2020 Metered Customers'!Y890</f>
        <v>7</v>
      </c>
      <c r="AO890" s="28">
        <f>Z890-'2020 Metered Customers'!Z890</f>
        <v>7</v>
      </c>
      <c r="AP890" s="28">
        <f>AA890-'2020 Metered Customers'!AA890</f>
        <v>7</v>
      </c>
      <c r="AQ890" s="28">
        <f>AB890-'2020 Metered Customers'!AB890</f>
        <v>7</v>
      </c>
    </row>
    <row r="891" spans="1:43" ht="15.4" x14ac:dyDescent="0.45">
      <c r="A891" s="4">
        <v>1</v>
      </c>
      <c r="B891" s="85" t="s">
        <v>37</v>
      </c>
      <c r="C891" s="91">
        <v>0</v>
      </c>
      <c r="D891" s="5" t="s">
        <v>32</v>
      </c>
      <c r="E891" s="5" t="s">
        <v>32</v>
      </c>
      <c r="F891" s="5" t="s">
        <v>32</v>
      </c>
      <c r="G891" s="5" t="s">
        <v>32</v>
      </c>
      <c r="H891" s="5">
        <v>1270</v>
      </c>
      <c r="I891" s="5">
        <v>342</v>
      </c>
      <c r="J891" s="5" t="s">
        <v>32</v>
      </c>
      <c r="K891" s="5" t="s">
        <v>32</v>
      </c>
      <c r="L891" s="52" t="s">
        <v>32</v>
      </c>
      <c r="M891" s="5" t="s">
        <v>32</v>
      </c>
      <c r="N891" s="5" t="s">
        <v>32</v>
      </c>
      <c r="O891" s="7" t="s">
        <v>32</v>
      </c>
      <c r="Q891" s="65">
        <f t="shared" si="173"/>
        <v>45</v>
      </c>
      <c r="R891" s="36">
        <f t="shared" si="174"/>
        <v>45</v>
      </c>
      <c r="S891" s="36">
        <f t="shared" si="175"/>
        <v>45</v>
      </c>
      <c r="T891" s="36">
        <f t="shared" si="176"/>
        <v>45</v>
      </c>
      <c r="U891" s="36">
        <f t="shared" si="184"/>
        <v>50.715000000000003</v>
      </c>
      <c r="V891" s="36">
        <f t="shared" si="177"/>
        <v>46.539000000000001</v>
      </c>
      <c r="W891" s="36">
        <f t="shared" si="178"/>
        <v>45</v>
      </c>
      <c r="X891" s="36">
        <f t="shared" si="179"/>
        <v>45</v>
      </c>
      <c r="Y891" s="36">
        <f t="shared" si="180"/>
        <v>45</v>
      </c>
      <c r="Z891" s="36">
        <f t="shared" si="181"/>
        <v>45</v>
      </c>
      <c r="AA891" s="36">
        <f t="shared" si="182"/>
        <v>45</v>
      </c>
      <c r="AB891" s="66">
        <f t="shared" si="183"/>
        <v>45</v>
      </c>
      <c r="AC891" s="28">
        <f t="shared" si="185"/>
        <v>547.25400000000002</v>
      </c>
      <c r="AF891" s="28">
        <f>Q891-'2020 Metered Customers'!Q891</f>
        <v>7</v>
      </c>
      <c r="AG891" s="28">
        <f>R891-'2020 Metered Customers'!R891</f>
        <v>7</v>
      </c>
      <c r="AH891" s="28">
        <f>S891-'2020 Metered Customers'!S891</f>
        <v>7</v>
      </c>
      <c r="AI891" s="28">
        <f>T891-'2020 Metered Customers'!T891</f>
        <v>7</v>
      </c>
      <c r="AJ891" s="28">
        <f>U891-'2020 Metered Customers'!U891</f>
        <v>9.9210000000000065</v>
      </c>
      <c r="AK891" s="28">
        <f>V891-'2020 Metered Customers'!V891</f>
        <v>7.7866</v>
      </c>
      <c r="AL891" s="28">
        <f>W891-'2020 Metered Customers'!W891</f>
        <v>7</v>
      </c>
      <c r="AM891" s="28">
        <f>X891-'2020 Metered Customers'!X891</f>
        <v>7</v>
      </c>
      <c r="AN891" s="28">
        <f>Y891-'2020 Metered Customers'!Y891</f>
        <v>7</v>
      </c>
      <c r="AO891" s="28">
        <f>Z891-'2020 Metered Customers'!Z891</f>
        <v>7</v>
      </c>
      <c r="AP891" s="28">
        <f>AA891-'2020 Metered Customers'!AA891</f>
        <v>7</v>
      </c>
      <c r="AQ891" s="28">
        <f>AB891-'2020 Metered Customers'!AB891</f>
        <v>7</v>
      </c>
    </row>
    <row r="892" spans="1:43" ht="15.4" x14ac:dyDescent="0.45">
      <c r="A892" s="4">
        <v>1</v>
      </c>
      <c r="B892" s="85" t="s">
        <v>38</v>
      </c>
      <c r="C892" s="91">
        <v>0</v>
      </c>
      <c r="D892" s="5" t="s">
        <v>32</v>
      </c>
      <c r="E892" s="5" t="s">
        <v>32</v>
      </c>
      <c r="F892" s="5" t="s">
        <v>32</v>
      </c>
      <c r="G892" s="5" t="s">
        <v>32</v>
      </c>
      <c r="H892" s="5">
        <v>1990</v>
      </c>
      <c r="I892" s="5">
        <v>1300</v>
      </c>
      <c r="J892" s="5">
        <v>520</v>
      </c>
      <c r="K892" s="5">
        <v>830</v>
      </c>
      <c r="L892" s="52">
        <v>350</v>
      </c>
      <c r="M892" s="5">
        <v>580</v>
      </c>
      <c r="N892" s="5">
        <v>334</v>
      </c>
      <c r="O892" s="7" t="s">
        <v>32</v>
      </c>
      <c r="Q892" s="65">
        <f t="shared" si="173"/>
        <v>45</v>
      </c>
      <c r="R892" s="36">
        <f t="shared" si="174"/>
        <v>45</v>
      </c>
      <c r="S892" s="36">
        <f t="shared" si="175"/>
        <v>45</v>
      </c>
      <c r="T892" s="36">
        <f t="shared" si="176"/>
        <v>45</v>
      </c>
      <c r="U892" s="36">
        <f t="shared" si="184"/>
        <v>53.954999999999998</v>
      </c>
      <c r="V892" s="36">
        <f t="shared" si="177"/>
        <v>50.85</v>
      </c>
      <c r="W892" s="36">
        <f t="shared" si="178"/>
        <v>47.34</v>
      </c>
      <c r="X892" s="36">
        <f t="shared" si="179"/>
        <v>48.734999999999999</v>
      </c>
      <c r="Y892" s="36">
        <f t="shared" si="180"/>
        <v>46.575000000000003</v>
      </c>
      <c r="Z892" s="36">
        <f t="shared" si="181"/>
        <v>47.61</v>
      </c>
      <c r="AA892" s="36">
        <f t="shared" si="182"/>
        <v>46.503</v>
      </c>
      <c r="AB892" s="66">
        <f t="shared" si="183"/>
        <v>45</v>
      </c>
      <c r="AC892" s="28">
        <f t="shared" si="185"/>
        <v>566.56799999999998</v>
      </c>
      <c r="AF892" s="28">
        <f>Q892-'2020 Metered Customers'!Q892</f>
        <v>7</v>
      </c>
      <c r="AG892" s="28">
        <f>R892-'2020 Metered Customers'!R892</f>
        <v>7</v>
      </c>
      <c r="AH892" s="28">
        <f>S892-'2020 Metered Customers'!S892</f>
        <v>7</v>
      </c>
      <c r="AI892" s="28">
        <f>T892-'2020 Metered Customers'!T892</f>
        <v>7</v>
      </c>
      <c r="AJ892" s="28">
        <f>U892-'2020 Metered Customers'!U892</f>
        <v>11.576999999999998</v>
      </c>
      <c r="AK892" s="28">
        <f>V892-'2020 Metered Customers'!V892</f>
        <v>9.990000000000002</v>
      </c>
      <c r="AL892" s="28">
        <f>W892-'2020 Metered Customers'!W892</f>
        <v>8.1960000000000051</v>
      </c>
      <c r="AM892" s="28">
        <f>X892-'2020 Metered Customers'!X892</f>
        <v>8.9089999999999989</v>
      </c>
      <c r="AN892" s="28">
        <f>Y892-'2020 Metered Customers'!Y892</f>
        <v>7.8049999999999997</v>
      </c>
      <c r="AO892" s="28">
        <f>Z892-'2020 Metered Customers'!Z892</f>
        <v>8.3339999999999961</v>
      </c>
      <c r="AP892" s="28">
        <f>AA892-'2020 Metered Customers'!AA892</f>
        <v>7.7682000000000002</v>
      </c>
      <c r="AQ892" s="28">
        <f>AB892-'2020 Metered Customers'!AB892</f>
        <v>7</v>
      </c>
    </row>
    <row r="893" spans="1:43" ht="15.4" x14ac:dyDescent="0.45">
      <c r="A893" s="4">
        <v>1</v>
      </c>
      <c r="B893" s="85" t="s">
        <v>39</v>
      </c>
      <c r="C893" s="91">
        <v>0</v>
      </c>
      <c r="D893" s="5" t="s">
        <v>32</v>
      </c>
      <c r="E893" s="5" t="s">
        <v>32</v>
      </c>
      <c r="F893" s="5" t="s">
        <v>32</v>
      </c>
      <c r="G893" s="5" t="s">
        <v>32</v>
      </c>
      <c r="H893" s="5" t="s">
        <v>32</v>
      </c>
      <c r="I893" s="5" t="s">
        <v>32</v>
      </c>
      <c r="J893" s="5" t="s">
        <v>32</v>
      </c>
      <c r="K893" s="5" t="s">
        <v>32</v>
      </c>
      <c r="L893" s="52" t="s">
        <v>32</v>
      </c>
      <c r="M893" s="5" t="s">
        <v>32</v>
      </c>
      <c r="N893" s="5" t="s">
        <v>32</v>
      </c>
      <c r="O893" s="7" t="s">
        <v>32</v>
      </c>
      <c r="Q893" s="65">
        <f t="shared" si="173"/>
        <v>45</v>
      </c>
      <c r="R893" s="36">
        <f t="shared" si="174"/>
        <v>45</v>
      </c>
      <c r="S893" s="36">
        <f t="shared" si="175"/>
        <v>45</v>
      </c>
      <c r="T893" s="36">
        <f t="shared" si="176"/>
        <v>45</v>
      </c>
      <c r="U893" s="36">
        <f t="shared" si="184"/>
        <v>45</v>
      </c>
      <c r="V893" s="36">
        <f t="shared" si="177"/>
        <v>45</v>
      </c>
      <c r="W893" s="36">
        <f t="shared" si="178"/>
        <v>45</v>
      </c>
      <c r="X893" s="36">
        <f t="shared" si="179"/>
        <v>45</v>
      </c>
      <c r="Y893" s="36">
        <f t="shared" si="180"/>
        <v>45</v>
      </c>
      <c r="Z893" s="36">
        <f t="shared" si="181"/>
        <v>45</v>
      </c>
      <c r="AA893" s="36">
        <f t="shared" si="182"/>
        <v>45</v>
      </c>
      <c r="AB893" s="66">
        <f t="shared" si="183"/>
        <v>45</v>
      </c>
      <c r="AC893" s="28">
        <f t="shared" si="185"/>
        <v>540</v>
      </c>
      <c r="AF893" s="28">
        <f>Q893-'2020 Metered Customers'!Q893</f>
        <v>7</v>
      </c>
      <c r="AG893" s="28">
        <f>R893-'2020 Metered Customers'!R893</f>
        <v>7</v>
      </c>
      <c r="AH893" s="28">
        <f>S893-'2020 Metered Customers'!S893</f>
        <v>7</v>
      </c>
      <c r="AI893" s="28">
        <f>T893-'2020 Metered Customers'!T893</f>
        <v>7</v>
      </c>
      <c r="AJ893" s="28">
        <f>U893-'2020 Metered Customers'!U893</f>
        <v>7</v>
      </c>
      <c r="AK893" s="28">
        <f>V893-'2020 Metered Customers'!V893</f>
        <v>7</v>
      </c>
      <c r="AL893" s="28">
        <f>W893-'2020 Metered Customers'!W893</f>
        <v>7</v>
      </c>
      <c r="AM893" s="28">
        <f>X893-'2020 Metered Customers'!X893</f>
        <v>7</v>
      </c>
      <c r="AN893" s="28">
        <f>Y893-'2020 Metered Customers'!Y893</f>
        <v>7</v>
      </c>
      <c r="AO893" s="28">
        <f>Z893-'2020 Metered Customers'!Z893</f>
        <v>7</v>
      </c>
      <c r="AP893" s="28">
        <f>AA893-'2020 Metered Customers'!AA893</f>
        <v>7</v>
      </c>
      <c r="AQ893" s="28">
        <f>AB893-'2020 Metered Customers'!AB893</f>
        <v>7</v>
      </c>
    </row>
    <row r="894" spans="1:43" ht="15.4" x14ac:dyDescent="0.45">
      <c r="A894" s="4">
        <v>1</v>
      </c>
      <c r="B894" s="85" t="s">
        <v>40</v>
      </c>
      <c r="C894" s="91">
        <v>0</v>
      </c>
      <c r="D894" s="5" t="s">
        <v>32</v>
      </c>
      <c r="E894" s="5" t="s">
        <v>32</v>
      </c>
      <c r="F894" s="5" t="s">
        <v>32</v>
      </c>
      <c r="G894" s="5" t="s">
        <v>32</v>
      </c>
      <c r="H894" s="5">
        <v>2110</v>
      </c>
      <c r="I894" s="5">
        <v>160</v>
      </c>
      <c r="J894" s="5">
        <v>30</v>
      </c>
      <c r="K894" s="5">
        <v>30</v>
      </c>
      <c r="L894" s="52">
        <v>7170</v>
      </c>
      <c r="M894" s="5" t="s">
        <v>32</v>
      </c>
      <c r="N894" s="5">
        <v>1238</v>
      </c>
      <c r="O894" s="7" t="s">
        <v>32</v>
      </c>
      <c r="Q894" s="65">
        <f t="shared" si="173"/>
        <v>45</v>
      </c>
      <c r="R894" s="36">
        <f t="shared" si="174"/>
        <v>45</v>
      </c>
      <c r="S894" s="36">
        <f t="shared" si="175"/>
        <v>45</v>
      </c>
      <c r="T894" s="36">
        <f t="shared" si="176"/>
        <v>45</v>
      </c>
      <c r="U894" s="36">
        <f t="shared" si="184"/>
        <v>54.494999999999997</v>
      </c>
      <c r="V894" s="36">
        <f t="shared" si="177"/>
        <v>45.72</v>
      </c>
      <c r="W894" s="36">
        <f t="shared" si="178"/>
        <v>45.134999999999998</v>
      </c>
      <c r="X894" s="36">
        <f t="shared" si="179"/>
        <v>45.134999999999998</v>
      </c>
      <c r="Y894" s="36">
        <f t="shared" si="180"/>
        <v>85.421070375544844</v>
      </c>
      <c r="Z894" s="36">
        <f t="shared" si="181"/>
        <v>45</v>
      </c>
      <c r="AA894" s="36">
        <f t="shared" si="182"/>
        <v>50.570999999999998</v>
      </c>
      <c r="AB894" s="66">
        <f t="shared" si="183"/>
        <v>45</v>
      </c>
      <c r="AC894" s="28">
        <f t="shared" si="185"/>
        <v>596.47707037554483</v>
      </c>
      <c r="AF894" s="28">
        <f>Q894-'2020 Metered Customers'!Q894</f>
        <v>7</v>
      </c>
      <c r="AG894" s="28">
        <f>R894-'2020 Metered Customers'!R894</f>
        <v>7</v>
      </c>
      <c r="AH894" s="28">
        <f>S894-'2020 Metered Customers'!S894</f>
        <v>7</v>
      </c>
      <c r="AI894" s="28">
        <f>T894-'2020 Metered Customers'!T894</f>
        <v>7</v>
      </c>
      <c r="AJ894" s="28">
        <f>U894-'2020 Metered Customers'!U894</f>
        <v>11.852999999999994</v>
      </c>
      <c r="AK894" s="28">
        <f>V894-'2020 Metered Customers'!V894</f>
        <v>7.3680000000000021</v>
      </c>
      <c r="AL894" s="28">
        <f>W894-'2020 Metered Customers'!W894</f>
        <v>7.0689999999999955</v>
      </c>
      <c r="AM894" s="28">
        <f>X894-'2020 Metered Customers'!X894</f>
        <v>7.0689999999999955</v>
      </c>
      <c r="AN894" s="28">
        <f>Y894-'2020 Metered Customers'!Y894</f>
        <v>31.647070375544843</v>
      </c>
      <c r="AO894" s="28">
        <f>Z894-'2020 Metered Customers'!Z894</f>
        <v>7</v>
      </c>
      <c r="AP894" s="28">
        <f>AA894-'2020 Metered Customers'!AA894</f>
        <v>9.8474000000000004</v>
      </c>
      <c r="AQ894" s="28">
        <f>AB894-'2020 Metered Customers'!AB894</f>
        <v>7</v>
      </c>
    </row>
    <row r="895" spans="1:43" ht="15.4" x14ac:dyDescent="0.45">
      <c r="A895" s="4">
        <v>1</v>
      </c>
      <c r="B895" s="85">
        <v>86691135</v>
      </c>
      <c r="C895" s="91">
        <v>1</v>
      </c>
      <c r="D895" s="5"/>
      <c r="E895" s="5"/>
      <c r="F895" s="5"/>
      <c r="G895" s="5"/>
      <c r="H895" s="190">
        <v>17327.951990632318</v>
      </c>
      <c r="I895" s="190">
        <v>11002.91294117647</v>
      </c>
      <c r="J895" s="190">
        <v>15582.223515715948</v>
      </c>
      <c r="K895" s="190">
        <v>15819.897316219371</v>
      </c>
      <c r="L895" s="191">
        <v>25581.466821885915</v>
      </c>
      <c r="M895" s="190">
        <v>17713.876887340302</v>
      </c>
      <c r="N895" s="190">
        <v>7601.4317129629626</v>
      </c>
      <c r="O895" s="7"/>
      <c r="Q895" s="94">
        <f t="shared" ref="Q895:Q958" si="186">IFERROR($AE$6+IF(D895&gt;$AF$6, $AF$6/1000*$AG$6,D895/1000*$AG$6)+IF(IF(D895&gt;$AH$6,($AH$6-$AF$6)/1000*$AI$6,(D895-$AF$6)/1000*$AI$6)&lt;0,0,IF(D895&gt;$AH$6,($AH$6-$AF$6)/1000*$AI$6,(D895-$AF$6)/1000*$AI$6))+IF(D895&gt;$AH$6,(D895-$AH$6)/1000*$AK$6,0),$AE$6)</f>
        <v>45</v>
      </c>
      <c r="R895" s="95">
        <f t="shared" ref="R895:R958" si="187">IFERROR($AE$6+IF(E895&gt;$AF$6, $AF$6/1000*$AG$6,E895/1000*$AG$6)+IF(IF(E895&gt;$AH$6,($AH$6-$AF$6)/1000*$AI$6,(E895-$AF$6)/1000*$AI$6)&lt;0,0,IF(E895&gt;$AH$6,($AH$6-$AF$6)/1000*$AI$6,(E895-$AF$6)/1000*$AI$6))+IF(E895&gt;$AH$6,(E895-$AH$6)/1000*$AK$6,0),$AE$6)</f>
        <v>45</v>
      </c>
      <c r="S895" s="95">
        <f t="shared" ref="S895:S958" si="188">IFERROR($AE$6+IF(F895&gt;$AF$6, $AF$6/1000*$AG$6,F895/1000*$AG$6)+IF(IF(F895&gt;$AH$6,($AH$6-$AF$6)/1000*$AI$6,(F895-$AF$6)/1000*$AI$6)&lt;0,0,IF(F895&gt;$AH$6,($AH$6-$AF$6)/1000*$AI$6,(F895-$AF$6)/1000*$AI$6))+IF(F895&gt;$AH$6,(F895-$AH$6)/1000*$AK$6,0),$AE$6)</f>
        <v>45</v>
      </c>
      <c r="T895" s="95">
        <f t="shared" ref="T895:T958" si="189">IFERROR($AE$6+IF(G895&gt;$AF$6, $AF$6/1000*$AG$6,G895/1000*$AG$6)+IF(IF(G895&gt;$AH$6,($AH$6-$AF$6)/1000*$AI$6,(G895-$AF$6)/1000*$AI$6)&lt;0,0,IF(G895&gt;$AH$6,($AH$6-$AF$6)/1000*$AI$6,(G895-$AF$6)/1000*$AI$6))+IF(G895&gt;$AH$6,(G895-$AH$6)/1000*$AK$6,0),$AE$6)</f>
        <v>45</v>
      </c>
      <c r="U895" s="95">
        <f t="shared" ref="U895:U958" si="190">IFERROR($AE$6+IF(H895&gt;$AF$6*5, $AF$6*5/1000*$AG$6,H895/1000*$AG$6)+IF(IF(H895&gt;$AH$6*5,(($AH$6*5)-($AF$6*5))/1000*$AI$6,(H895-$AF$6*5)/1000*$AI$6)&lt;0,0,IF(H895&gt;$AH$6*5,(($AH$6*5)-($AF$6*5))/1000*$AI$6,(H895-$AF$6*5)/1000*$AI$6))+IF(H895&gt;$AH$6*5,(H895-$AH$6*5)/1000*$AK$6,0),$AE$6)</f>
        <v>122.97578395784544</v>
      </c>
      <c r="V895" s="95">
        <f t="shared" ref="V895:V958" si="191">IFERROR($AE$6+IF(I895&gt;$AF$6, $AF$6/1000*$AG$6,I895/1000*$AG$6)+IF(IF(I895&gt;$AH$6,($AH$6-$AF$6)/1000*$AI$6,(I895-$AF$6)/1000*$AI$6)&lt;0,0,IF(I895&gt;$AH$6,($AH$6-$AF$6)/1000*$AI$6,(I895-$AF$6)/1000*$AI$6))+IF(I895&gt;$AH$6,(I895-$AH$6)/1000*$AK$6,0),$AE$6)</f>
        <v>117.07540335349881</v>
      </c>
      <c r="W895" s="95">
        <f t="shared" ref="W895:W958" si="192">IFERROR($AE$6+IF(J895&gt;$AF$6, $AF$6/1000*$AG$6,J895/1000*$AG$6)+IF(IF(J895&gt;$AH$6,($AH$6-$AF$6)/1000*$AI$6,(J895-$AF$6)/1000*$AI$6)&lt;0,0,IF(J895&gt;$AH$6,($AH$6-$AF$6)/1000*$AI$6,(J895-$AF$6)/1000*$AI$6))+IF(J895&gt;$AH$6,(J895-$AH$6)/1000*$AK$6,0),$AE$6)</f>
        <v>154.89390431100975</v>
      </c>
      <c r="X895" s="95">
        <f t="shared" ref="X895:X958" si="193">IFERROR($AE$6+IF(K895&gt;$AF$6, $AF$6/1000*$AG$6,K895/1000*$AG$6)+IF(IF(K895&gt;$AH$6,($AH$6-$AF$6)/1000*$AI$6,(K895-$AF$6)/1000*$AI$6)&lt;0,0,IF(K895&gt;$AH$6,($AH$6-$AF$6)/1000*$AI$6,(K895-$AF$6)/1000*$AI$6))+IF(K895&gt;$AH$6,(K895-$AH$6)/1000*$AK$6,0),$AE$6)</f>
        <v>156.85674712448673</v>
      </c>
      <c r="Y895" s="95">
        <f t="shared" ref="Y895:Y958" si="194">IFERROR($AE$6+IF(L895&gt;$AF$6, $AF$6/1000*$AG$6,L895/1000*$AG$6)+IF(IF(L895&gt;$AH$6,($AH$6-$AF$6)/1000*$AI$6,(L895-$AF$6)/1000*$AI$6)&lt;0,0,IF(L895&gt;$AH$6,($AH$6-$AF$6)/1000*$AI$6,(L895-$AF$6)/1000*$AI$6))+IF(L895&gt;$AH$6,(L895-$AH$6)/1000*$AK$6,0),$AE$6)</f>
        <v>250.67591931659325</v>
      </c>
      <c r="Z895" s="95">
        <f t="shared" ref="Z895:Z958" si="195">IFERROR($AE$6+IF(M895&gt;$AF$6, $AF$6/1000*$AG$6,M895/1000*$AG$6)+IF(IF(M895&gt;$AH$6,($AH$6-$AF$6)/1000*$AI$6,(M895-$AF$6)/1000*$AI$6)&lt;0,0,IF(M895&gt;$AH$6,($AH$6-$AF$6)/1000*$AI$6,(M895-$AF$6)/1000*$AI$6))+IF(M895&gt;$AH$6,(M895-$AH$6)/1000*$AK$6,0),$AE$6)</f>
        <v>172.49828684057081</v>
      </c>
      <c r="AA895" s="95">
        <f t="shared" ref="AA895:AA958" si="196">IFERROR($AE$6+IF(N895&gt;$AF$6, $AF$6/1000*$AG$6,N895/1000*$AG$6)+IF(IF(N895&gt;$AH$6,($AH$6-$AF$6)/1000*$AI$6,(N895-$AF$6)/1000*$AI$6)&lt;0,0,IF(N895&gt;$AH$6,($AH$6-$AF$6)/1000*$AI$6,(N895-$AF$6)/1000*$AI$6))+IF(N895&gt;$AH$6,(N895-$AH$6)/1000*$AK$6,0),$AE$6)</f>
        <v>88.984074103771178</v>
      </c>
      <c r="AB895" s="96">
        <f t="shared" ref="AB895:AB958" si="197">IFERROR($AE$6+IF(O895&gt;$AF$6, $AF$6/1000*$AG$6,O895/1000*$AG$6)+IF(IF(O895&gt;$AH$6,($AH$6-$AF$6)/1000*$AI$6,(O895-$AF$6)/1000*$AI$6)&lt;0,0,IF(O895&gt;$AH$6,($AH$6-$AF$6)/1000*$AI$6,(O895-$AF$6)/1000*$AI$6))+IF(O895&gt;$AH$6,(O895-$AH$6)/1000*$AK$6,0),$AE$6)</f>
        <v>45</v>
      </c>
      <c r="AC895" s="28">
        <f t="shared" si="185"/>
        <v>1288.9601190077763</v>
      </c>
      <c r="AF895" s="28">
        <f>Q895-'2020 Metered Customers'!Q895</f>
        <v>6.9931621621621645</v>
      </c>
      <c r="AG895" s="28">
        <f>R895-'2020 Metered Customers'!R895</f>
        <v>6.7699861486486483</v>
      </c>
      <c r="AH895" s="28">
        <f>S895-'2020 Metered Customers'!S895</f>
        <v>6.9346018018017972</v>
      </c>
      <c r="AI895" s="28">
        <f>T895-'2020 Metered Customers'!T895</f>
        <v>6.8925754504504511</v>
      </c>
      <c r="AJ895" s="28">
        <f>U895-'2020 Metered Customers'!U895</f>
        <v>35.735783957845442</v>
      </c>
      <c r="AK895" s="28">
        <f>V895-'2020 Metered Customers'!V895</f>
        <v>38.096798961606908</v>
      </c>
      <c r="AL895" s="28">
        <f>W895-'2020 Metered Customers'!W895</f>
        <v>52.400190921370026</v>
      </c>
      <c r="AM895" s="28">
        <f>X895-'2020 Metered Customers'!X895</f>
        <v>55.482258002865095</v>
      </c>
      <c r="AN895" s="28">
        <f>Y895-'2020 Metered Customers'!Y895</f>
        <v>86.585753100377275</v>
      </c>
      <c r="AO895" s="28">
        <f>Z895-'2020 Metered Customers'!Z895</f>
        <v>60.055711322552796</v>
      </c>
      <c r="AP895" s="28">
        <f>AA895-'2020 Metered Customers'!AA895</f>
        <v>24.231456581248651</v>
      </c>
      <c r="AQ895" s="28">
        <f>AB895-'2020 Metered Customers'!AB895</f>
        <v>6.8822554054054095</v>
      </c>
    </row>
    <row r="896" spans="1:43" ht="15.4" x14ac:dyDescent="0.45">
      <c r="A896" s="4">
        <v>1</v>
      </c>
      <c r="B896" s="85">
        <v>86691149</v>
      </c>
      <c r="C896" s="91">
        <v>1</v>
      </c>
      <c r="D896" s="5"/>
      <c r="E896" s="5"/>
      <c r="F896" s="5"/>
      <c r="G896" s="5"/>
      <c r="H896" s="190">
        <v>17327.951990632318</v>
      </c>
      <c r="I896" s="190">
        <v>11002.91294117647</v>
      </c>
      <c r="J896" s="190">
        <v>15582.223515715948</v>
      </c>
      <c r="K896" s="190">
        <v>15819.897316219371</v>
      </c>
      <c r="L896" s="191">
        <v>25581.466821885915</v>
      </c>
      <c r="M896" s="190">
        <v>17713.876887340302</v>
      </c>
      <c r="N896" s="190">
        <v>7601.4317129629626</v>
      </c>
      <c r="O896" s="7"/>
      <c r="Q896" s="94">
        <f t="shared" si="186"/>
        <v>45</v>
      </c>
      <c r="R896" s="95">
        <f t="shared" si="187"/>
        <v>45</v>
      </c>
      <c r="S896" s="95">
        <f t="shared" si="188"/>
        <v>45</v>
      </c>
      <c r="T896" s="95">
        <f t="shared" si="189"/>
        <v>45</v>
      </c>
      <c r="U896" s="95">
        <f t="shared" si="190"/>
        <v>122.97578395784544</v>
      </c>
      <c r="V896" s="95">
        <f t="shared" si="191"/>
        <v>117.07540335349881</v>
      </c>
      <c r="W896" s="95">
        <f t="shared" si="192"/>
        <v>154.89390431100975</v>
      </c>
      <c r="X896" s="95">
        <f t="shared" si="193"/>
        <v>156.85674712448673</v>
      </c>
      <c r="Y896" s="95">
        <f t="shared" si="194"/>
        <v>250.67591931659325</v>
      </c>
      <c r="Z896" s="95">
        <f t="shared" si="195"/>
        <v>172.49828684057081</v>
      </c>
      <c r="AA896" s="95">
        <f t="shared" si="196"/>
        <v>88.984074103771178</v>
      </c>
      <c r="AB896" s="96">
        <f t="shared" si="197"/>
        <v>45</v>
      </c>
      <c r="AC896" s="28">
        <f t="shared" si="185"/>
        <v>1288.9601190077763</v>
      </c>
      <c r="AF896" s="28">
        <f>Q896-'2020 Metered Customers'!Q896</f>
        <v>6.9931621621621645</v>
      </c>
      <c r="AG896" s="28">
        <f>R896-'2020 Metered Customers'!R896</f>
        <v>6.7699861486486483</v>
      </c>
      <c r="AH896" s="28">
        <f>S896-'2020 Metered Customers'!S896</f>
        <v>6.9346018018017972</v>
      </c>
      <c r="AI896" s="28">
        <f>T896-'2020 Metered Customers'!T896</f>
        <v>6.8925754504504511</v>
      </c>
      <c r="AJ896" s="28">
        <f>U896-'2020 Metered Customers'!U896</f>
        <v>35.735783957845442</v>
      </c>
      <c r="AK896" s="28">
        <f>V896-'2020 Metered Customers'!V896</f>
        <v>38.096798961606908</v>
      </c>
      <c r="AL896" s="28">
        <f>W896-'2020 Metered Customers'!W896</f>
        <v>52.400190921370026</v>
      </c>
      <c r="AM896" s="28">
        <f>X896-'2020 Metered Customers'!X896</f>
        <v>55.482258002865095</v>
      </c>
      <c r="AN896" s="28">
        <f>Y896-'2020 Metered Customers'!Y896</f>
        <v>86.585753100377275</v>
      </c>
      <c r="AO896" s="28">
        <f>Z896-'2020 Metered Customers'!Z896</f>
        <v>60.055711322552796</v>
      </c>
      <c r="AP896" s="28">
        <f>AA896-'2020 Metered Customers'!AA896</f>
        <v>24.231456581248651</v>
      </c>
      <c r="AQ896" s="28">
        <f>AB896-'2020 Metered Customers'!AB896</f>
        <v>6.8822554054054095</v>
      </c>
    </row>
    <row r="897" spans="1:43" ht="15.4" x14ac:dyDescent="0.45">
      <c r="A897" s="4">
        <v>1</v>
      </c>
      <c r="B897" s="85">
        <v>87274371</v>
      </c>
      <c r="C897" s="91">
        <v>1</v>
      </c>
      <c r="D897" s="5"/>
      <c r="E897" s="5"/>
      <c r="F897" s="5"/>
      <c r="G897" s="5"/>
      <c r="H897" s="190">
        <v>17327.951990632318</v>
      </c>
      <c r="I897" s="190">
        <v>11002.91294117647</v>
      </c>
      <c r="J897" s="190">
        <v>15582.223515715948</v>
      </c>
      <c r="K897" s="190">
        <v>15819.897316219371</v>
      </c>
      <c r="L897" s="191">
        <v>25581.466821885915</v>
      </c>
      <c r="M897" s="190">
        <v>17713.876887340302</v>
      </c>
      <c r="N897" s="190">
        <v>7601.4317129629626</v>
      </c>
      <c r="O897" s="7"/>
      <c r="Q897" s="94">
        <f t="shared" si="186"/>
        <v>45</v>
      </c>
      <c r="R897" s="95">
        <f t="shared" si="187"/>
        <v>45</v>
      </c>
      <c r="S897" s="95">
        <f t="shared" si="188"/>
        <v>45</v>
      </c>
      <c r="T897" s="95">
        <f t="shared" si="189"/>
        <v>45</v>
      </c>
      <c r="U897" s="95">
        <f t="shared" si="190"/>
        <v>122.97578395784544</v>
      </c>
      <c r="V897" s="95">
        <f t="shared" si="191"/>
        <v>117.07540335349881</v>
      </c>
      <c r="W897" s="95">
        <f t="shared" si="192"/>
        <v>154.89390431100975</v>
      </c>
      <c r="X897" s="95">
        <f t="shared" si="193"/>
        <v>156.85674712448673</v>
      </c>
      <c r="Y897" s="95">
        <f t="shared" si="194"/>
        <v>250.67591931659325</v>
      </c>
      <c r="Z897" s="95">
        <f t="shared" si="195"/>
        <v>172.49828684057081</v>
      </c>
      <c r="AA897" s="95">
        <f t="shared" si="196"/>
        <v>88.984074103771178</v>
      </c>
      <c r="AB897" s="96">
        <f t="shared" si="197"/>
        <v>45</v>
      </c>
      <c r="AC897" s="28">
        <f t="shared" si="185"/>
        <v>1288.9601190077763</v>
      </c>
      <c r="AF897" s="28">
        <f>Q897-'2020 Metered Customers'!Q897</f>
        <v>6.9931621621621645</v>
      </c>
      <c r="AG897" s="28">
        <f>R897-'2020 Metered Customers'!R897</f>
        <v>6.7699861486486483</v>
      </c>
      <c r="AH897" s="28">
        <f>S897-'2020 Metered Customers'!S897</f>
        <v>6.9346018018017972</v>
      </c>
      <c r="AI897" s="28">
        <f>T897-'2020 Metered Customers'!T897</f>
        <v>6.8925754504504511</v>
      </c>
      <c r="AJ897" s="28">
        <f>U897-'2020 Metered Customers'!U897</f>
        <v>35.735783957845442</v>
      </c>
      <c r="AK897" s="28">
        <f>V897-'2020 Metered Customers'!V897</f>
        <v>38.096798961606908</v>
      </c>
      <c r="AL897" s="28">
        <f>W897-'2020 Metered Customers'!W897</f>
        <v>52.400190921370026</v>
      </c>
      <c r="AM897" s="28">
        <f>X897-'2020 Metered Customers'!X897</f>
        <v>55.482258002865095</v>
      </c>
      <c r="AN897" s="28">
        <f>Y897-'2020 Metered Customers'!Y897</f>
        <v>86.585753100377275</v>
      </c>
      <c r="AO897" s="28">
        <f>Z897-'2020 Metered Customers'!Z897</f>
        <v>60.055711322552796</v>
      </c>
      <c r="AP897" s="28">
        <f>AA897-'2020 Metered Customers'!AA897</f>
        <v>24.231456581248651</v>
      </c>
      <c r="AQ897" s="28">
        <f>AB897-'2020 Metered Customers'!AB897</f>
        <v>6.8822554054054095</v>
      </c>
    </row>
    <row r="898" spans="1:43" ht="15.4" x14ac:dyDescent="0.45">
      <c r="A898" s="4">
        <v>1</v>
      </c>
      <c r="B898" s="85">
        <v>87274372</v>
      </c>
      <c r="C898" s="91">
        <v>1</v>
      </c>
      <c r="D898" s="5"/>
      <c r="E898" s="5"/>
      <c r="F898" s="5"/>
      <c r="G898" s="5"/>
      <c r="H898" s="190">
        <v>17327.951990632318</v>
      </c>
      <c r="I898" s="190">
        <v>11002.91294117647</v>
      </c>
      <c r="J898" s="190">
        <v>15582.223515715948</v>
      </c>
      <c r="K898" s="190">
        <v>15819.897316219371</v>
      </c>
      <c r="L898" s="191">
        <v>25581.466821885915</v>
      </c>
      <c r="M898" s="190">
        <v>17713.876887340302</v>
      </c>
      <c r="N898" s="190">
        <v>7601.4317129629626</v>
      </c>
      <c r="O898" s="7"/>
      <c r="Q898" s="94">
        <f t="shared" si="186"/>
        <v>45</v>
      </c>
      <c r="R898" s="95">
        <f t="shared" si="187"/>
        <v>45</v>
      </c>
      <c r="S898" s="95">
        <f t="shared" si="188"/>
        <v>45</v>
      </c>
      <c r="T898" s="95">
        <f t="shared" si="189"/>
        <v>45</v>
      </c>
      <c r="U898" s="95">
        <f t="shared" si="190"/>
        <v>122.97578395784544</v>
      </c>
      <c r="V898" s="95">
        <f t="shared" si="191"/>
        <v>117.07540335349881</v>
      </c>
      <c r="W898" s="95">
        <f t="shared" si="192"/>
        <v>154.89390431100975</v>
      </c>
      <c r="X898" s="95">
        <f t="shared" si="193"/>
        <v>156.85674712448673</v>
      </c>
      <c r="Y898" s="95">
        <f t="shared" si="194"/>
        <v>250.67591931659325</v>
      </c>
      <c r="Z898" s="95">
        <f t="shared" si="195"/>
        <v>172.49828684057081</v>
      </c>
      <c r="AA898" s="95">
        <f t="shared" si="196"/>
        <v>88.984074103771178</v>
      </c>
      <c r="AB898" s="96">
        <f t="shared" si="197"/>
        <v>45</v>
      </c>
      <c r="AC898" s="28">
        <f t="shared" si="185"/>
        <v>1288.9601190077763</v>
      </c>
      <c r="AF898" s="28">
        <f>Q898-'2020 Metered Customers'!Q898</f>
        <v>6.9931621621621645</v>
      </c>
      <c r="AG898" s="28">
        <f>R898-'2020 Metered Customers'!R898</f>
        <v>6.7699861486486483</v>
      </c>
      <c r="AH898" s="28">
        <f>S898-'2020 Metered Customers'!S898</f>
        <v>6.9346018018017972</v>
      </c>
      <c r="AI898" s="28">
        <f>T898-'2020 Metered Customers'!T898</f>
        <v>6.8925754504504511</v>
      </c>
      <c r="AJ898" s="28">
        <f>U898-'2020 Metered Customers'!U898</f>
        <v>35.735783957845442</v>
      </c>
      <c r="AK898" s="28">
        <f>V898-'2020 Metered Customers'!V898</f>
        <v>38.096798961606908</v>
      </c>
      <c r="AL898" s="28">
        <f>W898-'2020 Metered Customers'!W898</f>
        <v>52.400190921370026</v>
      </c>
      <c r="AM898" s="28">
        <f>X898-'2020 Metered Customers'!X898</f>
        <v>55.482258002865095</v>
      </c>
      <c r="AN898" s="28">
        <f>Y898-'2020 Metered Customers'!Y898</f>
        <v>86.585753100377275</v>
      </c>
      <c r="AO898" s="28">
        <f>Z898-'2020 Metered Customers'!Z898</f>
        <v>60.055711322552796</v>
      </c>
      <c r="AP898" s="28">
        <f>AA898-'2020 Metered Customers'!AA898</f>
        <v>24.231456581248651</v>
      </c>
      <c r="AQ898" s="28">
        <f>AB898-'2020 Metered Customers'!AB898</f>
        <v>6.8822554054054095</v>
      </c>
    </row>
    <row r="899" spans="1:43" ht="15.4" x14ac:dyDescent="0.45">
      <c r="A899" s="4">
        <v>1</v>
      </c>
      <c r="B899" s="85">
        <v>87274385</v>
      </c>
      <c r="C899" s="91">
        <v>1</v>
      </c>
      <c r="D899" s="5"/>
      <c r="E899" s="5"/>
      <c r="F899" s="5"/>
      <c r="G899" s="5"/>
      <c r="H899" s="190">
        <v>17327.951990632318</v>
      </c>
      <c r="I899" s="190">
        <v>11002.91294117647</v>
      </c>
      <c r="J899" s="190">
        <v>15582.223515715948</v>
      </c>
      <c r="K899" s="190">
        <v>15819.897316219371</v>
      </c>
      <c r="L899" s="191">
        <v>25581.466821885915</v>
      </c>
      <c r="M899" s="190">
        <v>17713.876887340302</v>
      </c>
      <c r="N899" s="190">
        <v>7601.4317129629626</v>
      </c>
      <c r="O899" s="7"/>
      <c r="Q899" s="94">
        <f t="shared" si="186"/>
        <v>45</v>
      </c>
      <c r="R899" s="95">
        <f t="shared" si="187"/>
        <v>45</v>
      </c>
      <c r="S899" s="95">
        <f t="shared" si="188"/>
        <v>45</v>
      </c>
      <c r="T899" s="95">
        <f t="shared" si="189"/>
        <v>45</v>
      </c>
      <c r="U899" s="95">
        <f t="shared" si="190"/>
        <v>122.97578395784544</v>
      </c>
      <c r="V899" s="95">
        <f t="shared" si="191"/>
        <v>117.07540335349881</v>
      </c>
      <c r="W899" s="95">
        <f t="shared" si="192"/>
        <v>154.89390431100975</v>
      </c>
      <c r="X899" s="95">
        <f t="shared" si="193"/>
        <v>156.85674712448673</v>
      </c>
      <c r="Y899" s="95">
        <f t="shared" si="194"/>
        <v>250.67591931659325</v>
      </c>
      <c r="Z899" s="95">
        <f t="shared" si="195"/>
        <v>172.49828684057081</v>
      </c>
      <c r="AA899" s="95">
        <f t="shared" si="196"/>
        <v>88.984074103771178</v>
      </c>
      <c r="AB899" s="96">
        <f t="shared" si="197"/>
        <v>45</v>
      </c>
      <c r="AC899" s="28">
        <f t="shared" si="185"/>
        <v>1288.9601190077763</v>
      </c>
      <c r="AF899" s="28">
        <f>Q899-'2020 Metered Customers'!Q899</f>
        <v>6.9931621621621645</v>
      </c>
      <c r="AG899" s="28">
        <f>R899-'2020 Metered Customers'!R899</f>
        <v>6.7699861486486483</v>
      </c>
      <c r="AH899" s="28">
        <f>S899-'2020 Metered Customers'!S899</f>
        <v>6.9346018018017972</v>
      </c>
      <c r="AI899" s="28">
        <f>T899-'2020 Metered Customers'!T899</f>
        <v>6.8925754504504511</v>
      </c>
      <c r="AJ899" s="28">
        <f>U899-'2020 Metered Customers'!U899</f>
        <v>35.735783957845442</v>
      </c>
      <c r="AK899" s="28">
        <f>V899-'2020 Metered Customers'!V899</f>
        <v>38.096798961606908</v>
      </c>
      <c r="AL899" s="28">
        <f>W899-'2020 Metered Customers'!W899</f>
        <v>52.400190921370026</v>
      </c>
      <c r="AM899" s="28">
        <f>X899-'2020 Metered Customers'!X899</f>
        <v>55.482258002865095</v>
      </c>
      <c r="AN899" s="28">
        <f>Y899-'2020 Metered Customers'!Y899</f>
        <v>86.585753100377275</v>
      </c>
      <c r="AO899" s="28">
        <f>Z899-'2020 Metered Customers'!Z899</f>
        <v>60.055711322552796</v>
      </c>
      <c r="AP899" s="28">
        <f>AA899-'2020 Metered Customers'!AA899</f>
        <v>24.231456581248651</v>
      </c>
      <c r="AQ899" s="28">
        <f>AB899-'2020 Metered Customers'!AB899</f>
        <v>6.8822554054054095</v>
      </c>
    </row>
    <row r="900" spans="1:43" ht="15.4" x14ac:dyDescent="0.45">
      <c r="A900" s="4">
        <v>1</v>
      </c>
      <c r="B900" s="85">
        <v>87274386</v>
      </c>
      <c r="C900" s="91">
        <v>1</v>
      </c>
      <c r="D900" s="5"/>
      <c r="E900" s="5"/>
      <c r="F900" s="5"/>
      <c r="G900" s="5"/>
      <c r="H900" s="190">
        <v>17327.951990632318</v>
      </c>
      <c r="I900" s="190">
        <v>11002.91294117647</v>
      </c>
      <c r="J900" s="190">
        <v>15582.223515715948</v>
      </c>
      <c r="K900" s="190">
        <v>15819.897316219371</v>
      </c>
      <c r="L900" s="191">
        <v>25581.466821885915</v>
      </c>
      <c r="M900" s="190">
        <v>17713.876887340302</v>
      </c>
      <c r="N900" s="190">
        <v>7601.4317129629626</v>
      </c>
      <c r="O900" s="7"/>
      <c r="Q900" s="94">
        <f t="shared" si="186"/>
        <v>45</v>
      </c>
      <c r="R900" s="95">
        <f t="shared" si="187"/>
        <v>45</v>
      </c>
      <c r="S900" s="95">
        <f t="shared" si="188"/>
        <v>45</v>
      </c>
      <c r="T900" s="95">
        <f t="shared" si="189"/>
        <v>45</v>
      </c>
      <c r="U900" s="95">
        <f t="shared" si="190"/>
        <v>122.97578395784544</v>
      </c>
      <c r="V900" s="95">
        <f t="shared" si="191"/>
        <v>117.07540335349881</v>
      </c>
      <c r="W900" s="95">
        <f t="shared" si="192"/>
        <v>154.89390431100975</v>
      </c>
      <c r="X900" s="95">
        <f t="shared" si="193"/>
        <v>156.85674712448673</v>
      </c>
      <c r="Y900" s="95">
        <f t="shared" si="194"/>
        <v>250.67591931659325</v>
      </c>
      <c r="Z900" s="95">
        <f t="shared" si="195"/>
        <v>172.49828684057081</v>
      </c>
      <c r="AA900" s="95">
        <f t="shared" si="196"/>
        <v>88.984074103771178</v>
      </c>
      <c r="AB900" s="96">
        <f t="shared" si="197"/>
        <v>45</v>
      </c>
      <c r="AC900" s="28">
        <f t="shared" si="185"/>
        <v>1288.9601190077763</v>
      </c>
      <c r="AF900" s="28">
        <f>Q900-'2020 Metered Customers'!Q900</f>
        <v>6.9931621621621645</v>
      </c>
      <c r="AG900" s="28">
        <f>R900-'2020 Metered Customers'!R900</f>
        <v>6.7699861486486483</v>
      </c>
      <c r="AH900" s="28">
        <f>S900-'2020 Metered Customers'!S900</f>
        <v>6.9346018018017972</v>
      </c>
      <c r="AI900" s="28">
        <f>T900-'2020 Metered Customers'!T900</f>
        <v>6.8925754504504511</v>
      </c>
      <c r="AJ900" s="28">
        <f>U900-'2020 Metered Customers'!U900</f>
        <v>35.735783957845442</v>
      </c>
      <c r="AK900" s="28">
        <f>V900-'2020 Metered Customers'!V900</f>
        <v>38.096798961606908</v>
      </c>
      <c r="AL900" s="28">
        <f>W900-'2020 Metered Customers'!W900</f>
        <v>52.400190921370026</v>
      </c>
      <c r="AM900" s="28">
        <f>X900-'2020 Metered Customers'!X900</f>
        <v>55.482258002865095</v>
      </c>
      <c r="AN900" s="28">
        <f>Y900-'2020 Metered Customers'!Y900</f>
        <v>86.585753100377275</v>
      </c>
      <c r="AO900" s="28">
        <f>Z900-'2020 Metered Customers'!Z900</f>
        <v>60.055711322552796</v>
      </c>
      <c r="AP900" s="28">
        <f>AA900-'2020 Metered Customers'!AA900</f>
        <v>24.231456581248651</v>
      </c>
      <c r="AQ900" s="28">
        <f>AB900-'2020 Metered Customers'!AB900</f>
        <v>6.8822554054054095</v>
      </c>
    </row>
    <row r="901" spans="1:43" ht="15.4" x14ac:dyDescent="0.45">
      <c r="A901" s="4">
        <v>1</v>
      </c>
      <c r="B901" s="85">
        <v>87274387</v>
      </c>
      <c r="C901" s="91">
        <v>1</v>
      </c>
      <c r="D901" s="5"/>
      <c r="E901" s="5"/>
      <c r="F901" s="5"/>
      <c r="G901" s="5"/>
      <c r="H901" s="190">
        <v>17327.951990632318</v>
      </c>
      <c r="I901" s="190">
        <v>11002.91294117647</v>
      </c>
      <c r="J901" s="190">
        <v>15582.223515715948</v>
      </c>
      <c r="K901" s="190">
        <v>15819.897316219371</v>
      </c>
      <c r="L901" s="191">
        <v>25581.466821885915</v>
      </c>
      <c r="M901" s="190">
        <v>17713.876887340302</v>
      </c>
      <c r="N901" s="190">
        <v>7601.4317129629626</v>
      </c>
      <c r="O901" s="7"/>
      <c r="Q901" s="94">
        <f t="shared" si="186"/>
        <v>45</v>
      </c>
      <c r="R901" s="95">
        <f t="shared" si="187"/>
        <v>45</v>
      </c>
      <c r="S901" s="95">
        <f t="shared" si="188"/>
        <v>45</v>
      </c>
      <c r="T901" s="95">
        <f t="shared" si="189"/>
        <v>45</v>
      </c>
      <c r="U901" s="95">
        <f t="shared" si="190"/>
        <v>122.97578395784544</v>
      </c>
      <c r="V901" s="95">
        <f t="shared" si="191"/>
        <v>117.07540335349881</v>
      </c>
      <c r="W901" s="95">
        <f t="shared" si="192"/>
        <v>154.89390431100975</v>
      </c>
      <c r="X901" s="95">
        <f t="shared" si="193"/>
        <v>156.85674712448673</v>
      </c>
      <c r="Y901" s="95">
        <f t="shared" si="194"/>
        <v>250.67591931659325</v>
      </c>
      <c r="Z901" s="95">
        <f t="shared" si="195"/>
        <v>172.49828684057081</v>
      </c>
      <c r="AA901" s="95">
        <f t="shared" si="196"/>
        <v>88.984074103771178</v>
      </c>
      <c r="AB901" s="96">
        <f t="shared" si="197"/>
        <v>45</v>
      </c>
      <c r="AC901" s="28">
        <f t="shared" si="185"/>
        <v>1288.9601190077763</v>
      </c>
      <c r="AF901" s="28">
        <f>Q901-'2020 Metered Customers'!Q901</f>
        <v>6.9931621621621645</v>
      </c>
      <c r="AG901" s="28">
        <f>R901-'2020 Metered Customers'!R901</f>
        <v>6.7699861486486483</v>
      </c>
      <c r="AH901" s="28">
        <f>S901-'2020 Metered Customers'!S901</f>
        <v>6.9346018018017972</v>
      </c>
      <c r="AI901" s="28">
        <f>T901-'2020 Metered Customers'!T901</f>
        <v>6.8925754504504511</v>
      </c>
      <c r="AJ901" s="28">
        <f>U901-'2020 Metered Customers'!U901</f>
        <v>35.735783957845442</v>
      </c>
      <c r="AK901" s="28">
        <f>V901-'2020 Metered Customers'!V901</f>
        <v>38.096798961606908</v>
      </c>
      <c r="AL901" s="28">
        <f>W901-'2020 Metered Customers'!W901</f>
        <v>52.400190921370026</v>
      </c>
      <c r="AM901" s="28">
        <f>X901-'2020 Metered Customers'!X901</f>
        <v>55.482258002865095</v>
      </c>
      <c r="AN901" s="28">
        <f>Y901-'2020 Metered Customers'!Y901</f>
        <v>86.585753100377275</v>
      </c>
      <c r="AO901" s="28">
        <f>Z901-'2020 Metered Customers'!Z901</f>
        <v>60.055711322552796</v>
      </c>
      <c r="AP901" s="28">
        <f>AA901-'2020 Metered Customers'!AA901</f>
        <v>24.231456581248651</v>
      </c>
      <c r="AQ901" s="28">
        <f>AB901-'2020 Metered Customers'!AB901</f>
        <v>6.8822554054054095</v>
      </c>
    </row>
    <row r="902" spans="1:43" ht="15.4" x14ac:dyDescent="0.45">
      <c r="A902" s="4">
        <v>1</v>
      </c>
      <c r="B902" s="85">
        <v>87366042</v>
      </c>
      <c r="C902" s="91">
        <v>1</v>
      </c>
      <c r="D902" s="5"/>
      <c r="E902" s="5"/>
      <c r="F902" s="5"/>
      <c r="G902" s="5"/>
      <c r="H902" s="190">
        <v>17327.951990632318</v>
      </c>
      <c r="I902" s="190">
        <v>11002.91294117647</v>
      </c>
      <c r="J902" s="190">
        <v>15582.223515715948</v>
      </c>
      <c r="K902" s="190">
        <v>15819.897316219371</v>
      </c>
      <c r="L902" s="191">
        <v>25581.466821885915</v>
      </c>
      <c r="M902" s="190">
        <v>17713.876887340302</v>
      </c>
      <c r="N902" s="190">
        <v>7601.4317129629626</v>
      </c>
      <c r="O902" s="7"/>
      <c r="Q902" s="94">
        <f t="shared" si="186"/>
        <v>45</v>
      </c>
      <c r="R902" s="95">
        <f t="shared" si="187"/>
        <v>45</v>
      </c>
      <c r="S902" s="95">
        <f t="shared" si="188"/>
        <v>45</v>
      </c>
      <c r="T902" s="95">
        <f t="shared" si="189"/>
        <v>45</v>
      </c>
      <c r="U902" s="95">
        <f t="shared" si="190"/>
        <v>122.97578395784544</v>
      </c>
      <c r="V902" s="95">
        <f t="shared" si="191"/>
        <v>117.07540335349881</v>
      </c>
      <c r="W902" s="95">
        <f t="shared" si="192"/>
        <v>154.89390431100975</v>
      </c>
      <c r="X902" s="95">
        <f t="shared" si="193"/>
        <v>156.85674712448673</v>
      </c>
      <c r="Y902" s="95">
        <f t="shared" si="194"/>
        <v>250.67591931659325</v>
      </c>
      <c r="Z902" s="95">
        <f t="shared" si="195"/>
        <v>172.49828684057081</v>
      </c>
      <c r="AA902" s="95">
        <f t="shared" si="196"/>
        <v>88.984074103771178</v>
      </c>
      <c r="AB902" s="96">
        <f t="shared" si="197"/>
        <v>45</v>
      </c>
      <c r="AC902" s="28">
        <f t="shared" si="185"/>
        <v>1288.9601190077763</v>
      </c>
      <c r="AF902" s="28">
        <f>Q902-'2020 Metered Customers'!Q902</f>
        <v>6.9931621621621645</v>
      </c>
      <c r="AG902" s="28">
        <f>R902-'2020 Metered Customers'!R902</f>
        <v>6.7699861486486483</v>
      </c>
      <c r="AH902" s="28">
        <f>S902-'2020 Metered Customers'!S902</f>
        <v>6.9346018018017972</v>
      </c>
      <c r="AI902" s="28">
        <f>T902-'2020 Metered Customers'!T902</f>
        <v>6.8925754504504511</v>
      </c>
      <c r="AJ902" s="28">
        <f>U902-'2020 Metered Customers'!U902</f>
        <v>35.735783957845442</v>
      </c>
      <c r="AK902" s="28">
        <f>V902-'2020 Metered Customers'!V902</f>
        <v>38.096798961606908</v>
      </c>
      <c r="AL902" s="28">
        <f>W902-'2020 Metered Customers'!W902</f>
        <v>52.400190921370026</v>
      </c>
      <c r="AM902" s="28">
        <f>X902-'2020 Metered Customers'!X902</f>
        <v>55.482258002865095</v>
      </c>
      <c r="AN902" s="28">
        <f>Y902-'2020 Metered Customers'!Y902</f>
        <v>86.585753100377275</v>
      </c>
      <c r="AO902" s="28">
        <f>Z902-'2020 Metered Customers'!Z902</f>
        <v>60.055711322552796</v>
      </c>
      <c r="AP902" s="28">
        <f>AA902-'2020 Metered Customers'!AA902</f>
        <v>24.231456581248651</v>
      </c>
      <c r="AQ902" s="28">
        <f>AB902-'2020 Metered Customers'!AB902</f>
        <v>6.8822554054054095</v>
      </c>
    </row>
    <row r="903" spans="1:43" ht="15.4" x14ac:dyDescent="0.45">
      <c r="A903" s="4">
        <v>1</v>
      </c>
      <c r="B903" s="85">
        <v>87366043</v>
      </c>
      <c r="C903" s="91">
        <v>1</v>
      </c>
      <c r="D903" s="5"/>
      <c r="E903" s="5"/>
      <c r="F903" s="5"/>
      <c r="G903" s="5"/>
      <c r="H903" s="190">
        <v>17327.951990632318</v>
      </c>
      <c r="I903" s="190">
        <v>11002.91294117647</v>
      </c>
      <c r="J903" s="190">
        <v>15582.223515715948</v>
      </c>
      <c r="K903" s="190">
        <v>15819.897316219371</v>
      </c>
      <c r="L903" s="191">
        <v>25581.466821885915</v>
      </c>
      <c r="M903" s="190">
        <v>17713.876887340302</v>
      </c>
      <c r="N903" s="190">
        <v>7601.4317129629626</v>
      </c>
      <c r="O903" s="7"/>
      <c r="Q903" s="94">
        <f t="shared" si="186"/>
        <v>45</v>
      </c>
      <c r="R903" s="95">
        <f t="shared" si="187"/>
        <v>45</v>
      </c>
      <c r="S903" s="95">
        <f t="shared" si="188"/>
        <v>45</v>
      </c>
      <c r="T903" s="95">
        <f t="shared" si="189"/>
        <v>45</v>
      </c>
      <c r="U903" s="95">
        <f t="shared" si="190"/>
        <v>122.97578395784544</v>
      </c>
      <c r="V903" s="95">
        <f t="shared" si="191"/>
        <v>117.07540335349881</v>
      </c>
      <c r="W903" s="95">
        <f t="shared" si="192"/>
        <v>154.89390431100975</v>
      </c>
      <c r="X903" s="95">
        <f t="shared" si="193"/>
        <v>156.85674712448673</v>
      </c>
      <c r="Y903" s="95">
        <f t="shared" si="194"/>
        <v>250.67591931659325</v>
      </c>
      <c r="Z903" s="95">
        <f t="shared" si="195"/>
        <v>172.49828684057081</v>
      </c>
      <c r="AA903" s="95">
        <f t="shared" si="196"/>
        <v>88.984074103771178</v>
      </c>
      <c r="AB903" s="96">
        <f t="shared" si="197"/>
        <v>45</v>
      </c>
      <c r="AC903" s="28">
        <f t="shared" si="185"/>
        <v>1288.9601190077763</v>
      </c>
      <c r="AF903" s="28">
        <f>Q903-'2020 Metered Customers'!Q903</f>
        <v>6.9931621621621645</v>
      </c>
      <c r="AG903" s="28">
        <f>R903-'2020 Metered Customers'!R903</f>
        <v>6.7699861486486483</v>
      </c>
      <c r="AH903" s="28">
        <f>S903-'2020 Metered Customers'!S903</f>
        <v>6.9346018018017972</v>
      </c>
      <c r="AI903" s="28">
        <f>T903-'2020 Metered Customers'!T903</f>
        <v>6.8925754504504511</v>
      </c>
      <c r="AJ903" s="28">
        <f>U903-'2020 Metered Customers'!U903</f>
        <v>35.735783957845442</v>
      </c>
      <c r="AK903" s="28">
        <f>V903-'2020 Metered Customers'!V903</f>
        <v>38.096798961606908</v>
      </c>
      <c r="AL903" s="28">
        <f>W903-'2020 Metered Customers'!W903</f>
        <v>52.400190921370026</v>
      </c>
      <c r="AM903" s="28">
        <f>X903-'2020 Metered Customers'!X903</f>
        <v>55.482258002865095</v>
      </c>
      <c r="AN903" s="28">
        <f>Y903-'2020 Metered Customers'!Y903</f>
        <v>86.585753100377275</v>
      </c>
      <c r="AO903" s="28">
        <f>Z903-'2020 Metered Customers'!Z903</f>
        <v>60.055711322552796</v>
      </c>
      <c r="AP903" s="28">
        <f>AA903-'2020 Metered Customers'!AA903</f>
        <v>24.231456581248651</v>
      </c>
      <c r="AQ903" s="28">
        <f>AB903-'2020 Metered Customers'!AB903</f>
        <v>6.8822554054054095</v>
      </c>
    </row>
    <row r="904" spans="1:43" ht="15.4" x14ac:dyDescent="0.45">
      <c r="A904" s="4">
        <v>1</v>
      </c>
      <c r="B904" s="85">
        <v>87366044</v>
      </c>
      <c r="C904" s="91">
        <v>1</v>
      </c>
      <c r="D904" s="5"/>
      <c r="E904" s="5"/>
      <c r="F904" s="5"/>
      <c r="G904" s="5"/>
      <c r="H904" s="190">
        <v>17327.951990632318</v>
      </c>
      <c r="I904" s="190">
        <v>11002.91294117647</v>
      </c>
      <c r="J904" s="190">
        <v>15582.223515715948</v>
      </c>
      <c r="K904" s="190">
        <v>15819.897316219371</v>
      </c>
      <c r="L904" s="191">
        <v>25581.466821885915</v>
      </c>
      <c r="M904" s="190">
        <v>17713.876887340302</v>
      </c>
      <c r="N904" s="190">
        <v>7601.4317129629626</v>
      </c>
      <c r="O904" s="7"/>
      <c r="Q904" s="94">
        <f t="shared" si="186"/>
        <v>45</v>
      </c>
      <c r="R904" s="95">
        <f t="shared" si="187"/>
        <v>45</v>
      </c>
      <c r="S904" s="95">
        <f t="shared" si="188"/>
        <v>45</v>
      </c>
      <c r="T904" s="95">
        <f t="shared" si="189"/>
        <v>45</v>
      </c>
      <c r="U904" s="95">
        <f t="shared" si="190"/>
        <v>122.97578395784544</v>
      </c>
      <c r="V904" s="95">
        <f t="shared" si="191"/>
        <v>117.07540335349881</v>
      </c>
      <c r="W904" s="95">
        <f t="shared" si="192"/>
        <v>154.89390431100975</v>
      </c>
      <c r="X904" s="95">
        <f t="shared" si="193"/>
        <v>156.85674712448673</v>
      </c>
      <c r="Y904" s="95">
        <f t="shared" si="194"/>
        <v>250.67591931659325</v>
      </c>
      <c r="Z904" s="95">
        <f t="shared" si="195"/>
        <v>172.49828684057081</v>
      </c>
      <c r="AA904" s="95">
        <f t="shared" si="196"/>
        <v>88.984074103771178</v>
      </c>
      <c r="AB904" s="96">
        <f t="shared" si="197"/>
        <v>45</v>
      </c>
      <c r="AC904" s="28">
        <f t="shared" ref="AC904:AC967" si="198">SUM(Q904:AB904)</f>
        <v>1288.9601190077763</v>
      </c>
      <c r="AF904" s="28">
        <f>Q904-'2020 Metered Customers'!Q904</f>
        <v>6.9931621621621645</v>
      </c>
      <c r="AG904" s="28">
        <f>R904-'2020 Metered Customers'!R904</f>
        <v>6.7699861486486483</v>
      </c>
      <c r="AH904" s="28">
        <f>S904-'2020 Metered Customers'!S904</f>
        <v>6.9346018018017972</v>
      </c>
      <c r="AI904" s="28">
        <f>T904-'2020 Metered Customers'!T904</f>
        <v>6.8925754504504511</v>
      </c>
      <c r="AJ904" s="28">
        <f>U904-'2020 Metered Customers'!U904</f>
        <v>35.735783957845442</v>
      </c>
      <c r="AK904" s="28">
        <f>V904-'2020 Metered Customers'!V904</f>
        <v>38.096798961606908</v>
      </c>
      <c r="AL904" s="28">
        <f>W904-'2020 Metered Customers'!W904</f>
        <v>52.400190921370026</v>
      </c>
      <c r="AM904" s="28">
        <f>X904-'2020 Metered Customers'!X904</f>
        <v>55.482258002865095</v>
      </c>
      <c r="AN904" s="28">
        <f>Y904-'2020 Metered Customers'!Y904</f>
        <v>86.585753100377275</v>
      </c>
      <c r="AO904" s="28">
        <f>Z904-'2020 Metered Customers'!Z904</f>
        <v>60.055711322552796</v>
      </c>
      <c r="AP904" s="28">
        <f>AA904-'2020 Metered Customers'!AA904</f>
        <v>24.231456581248651</v>
      </c>
      <c r="AQ904" s="28">
        <f>AB904-'2020 Metered Customers'!AB904</f>
        <v>6.8822554054054095</v>
      </c>
    </row>
    <row r="905" spans="1:43" ht="15.4" x14ac:dyDescent="0.45">
      <c r="A905" s="4">
        <v>1</v>
      </c>
      <c r="B905" s="85">
        <v>87366045</v>
      </c>
      <c r="C905" s="91">
        <v>1</v>
      </c>
      <c r="D905" s="5"/>
      <c r="E905" s="5"/>
      <c r="F905" s="5"/>
      <c r="G905" s="5"/>
      <c r="H905" s="190">
        <v>17327.951990632318</v>
      </c>
      <c r="I905" s="190">
        <v>11002.91294117647</v>
      </c>
      <c r="J905" s="190">
        <v>15582.223515715948</v>
      </c>
      <c r="K905" s="190">
        <v>15819.897316219371</v>
      </c>
      <c r="L905" s="191">
        <v>25581.466821885915</v>
      </c>
      <c r="M905" s="190">
        <v>17713.876887340302</v>
      </c>
      <c r="N905" s="190">
        <v>7601.4317129629626</v>
      </c>
      <c r="O905" s="7"/>
      <c r="Q905" s="94">
        <f t="shared" si="186"/>
        <v>45</v>
      </c>
      <c r="R905" s="95">
        <f t="shared" si="187"/>
        <v>45</v>
      </c>
      <c r="S905" s="95">
        <f t="shared" si="188"/>
        <v>45</v>
      </c>
      <c r="T905" s="95">
        <f t="shared" si="189"/>
        <v>45</v>
      </c>
      <c r="U905" s="95">
        <f t="shared" si="190"/>
        <v>122.97578395784544</v>
      </c>
      <c r="V905" s="95">
        <f t="shared" si="191"/>
        <v>117.07540335349881</v>
      </c>
      <c r="W905" s="95">
        <f t="shared" si="192"/>
        <v>154.89390431100975</v>
      </c>
      <c r="X905" s="95">
        <f t="shared" si="193"/>
        <v>156.85674712448673</v>
      </c>
      <c r="Y905" s="95">
        <f t="shared" si="194"/>
        <v>250.67591931659325</v>
      </c>
      <c r="Z905" s="95">
        <f t="shared" si="195"/>
        <v>172.49828684057081</v>
      </c>
      <c r="AA905" s="95">
        <f t="shared" si="196"/>
        <v>88.984074103771178</v>
      </c>
      <c r="AB905" s="96">
        <f t="shared" si="197"/>
        <v>45</v>
      </c>
      <c r="AC905" s="28">
        <f t="shared" si="198"/>
        <v>1288.9601190077763</v>
      </c>
      <c r="AF905" s="28">
        <f>Q905-'2020 Metered Customers'!Q905</f>
        <v>6.9931621621621645</v>
      </c>
      <c r="AG905" s="28">
        <f>R905-'2020 Metered Customers'!R905</f>
        <v>6.7699861486486483</v>
      </c>
      <c r="AH905" s="28">
        <f>S905-'2020 Metered Customers'!S905</f>
        <v>6.9346018018017972</v>
      </c>
      <c r="AI905" s="28">
        <f>T905-'2020 Metered Customers'!T905</f>
        <v>6.8925754504504511</v>
      </c>
      <c r="AJ905" s="28">
        <f>U905-'2020 Metered Customers'!U905</f>
        <v>35.735783957845442</v>
      </c>
      <c r="AK905" s="28">
        <f>V905-'2020 Metered Customers'!V905</f>
        <v>38.096798961606908</v>
      </c>
      <c r="AL905" s="28">
        <f>W905-'2020 Metered Customers'!W905</f>
        <v>52.400190921370026</v>
      </c>
      <c r="AM905" s="28">
        <f>X905-'2020 Metered Customers'!X905</f>
        <v>55.482258002865095</v>
      </c>
      <c r="AN905" s="28">
        <f>Y905-'2020 Metered Customers'!Y905</f>
        <v>86.585753100377275</v>
      </c>
      <c r="AO905" s="28">
        <f>Z905-'2020 Metered Customers'!Z905</f>
        <v>60.055711322552796</v>
      </c>
      <c r="AP905" s="28">
        <f>AA905-'2020 Metered Customers'!AA905</f>
        <v>24.231456581248651</v>
      </c>
      <c r="AQ905" s="28">
        <f>AB905-'2020 Metered Customers'!AB905</f>
        <v>6.8822554054054095</v>
      </c>
    </row>
    <row r="906" spans="1:43" ht="15.4" x14ac:dyDescent="0.45">
      <c r="A906" s="4">
        <v>1</v>
      </c>
      <c r="B906" s="85">
        <v>87366046</v>
      </c>
      <c r="C906" s="91">
        <v>1</v>
      </c>
      <c r="D906" s="5"/>
      <c r="E906" s="5"/>
      <c r="F906" s="5"/>
      <c r="G906" s="5"/>
      <c r="H906" s="190">
        <v>17327.951990632318</v>
      </c>
      <c r="I906" s="190">
        <v>11002.91294117647</v>
      </c>
      <c r="J906" s="190">
        <v>15582.223515715948</v>
      </c>
      <c r="K906" s="190">
        <v>15819.897316219371</v>
      </c>
      <c r="L906" s="191">
        <v>25581.466821885915</v>
      </c>
      <c r="M906" s="190">
        <v>17713.876887340302</v>
      </c>
      <c r="N906" s="190">
        <v>7601.4317129629626</v>
      </c>
      <c r="O906" s="7"/>
      <c r="Q906" s="94">
        <f t="shared" si="186"/>
        <v>45</v>
      </c>
      <c r="R906" s="95">
        <f t="shared" si="187"/>
        <v>45</v>
      </c>
      <c r="S906" s="95">
        <f t="shared" si="188"/>
        <v>45</v>
      </c>
      <c r="T906" s="95">
        <f t="shared" si="189"/>
        <v>45</v>
      </c>
      <c r="U906" s="95">
        <f t="shared" si="190"/>
        <v>122.97578395784544</v>
      </c>
      <c r="V906" s="95">
        <f t="shared" si="191"/>
        <v>117.07540335349881</v>
      </c>
      <c r="W906" s="95">
        <f t="shared" si="192"/>
        <v>154.89390431100975</v>
      </c>
      <c r="X906" s="95">
        <f t="shared" si="193"/>
        <v>156.85674712448673</v>
      </c>
      <c r="Y906" s="95">
        <f t="shared" si="194"/>
        <v>250.67591931659325</v>
      </c>
      <c r="Z906" s="95">
        <f t="shared" si="195"/>
        <v>172.49828684057081</v>
      </c>
      <c r="AA906" s="95">
        <f t="shared" si="196"/>
        <v>88.984074103771178</v>
      </c>
      <c r="AB906" s="96">
        <f t="shared" si="197"/>
        <v>45</v>
      </c>
      <c r="AC906" s="28">
        <f t="shared" si="198"/>
        <v>1288.9601190077763</v>
      </c>
      <c r="AF906" s="28">
        <f>Q906-'2020 Metered Customers'!Q906</f>
        <v>6.9931621621621645</v>
      </c>
      <c r="AG906" s="28">
        <f>R906-'2020 Metered Customers'!R906</f>
        <v>6.7699861486486483</v>
      </c>
      <c r="AH906" s="28">
        <f>S906-'2020 Metered Customers'!S906</f>
        <v>6.9346018018017972</v>
      </c>
      <c r="AI906" s="28">
        <f>T906-'2020 Metered Customers'!T906</f>
        <v>6.8925754504504511</v>
      </c>
      <c r="AJ906" s="28">
        <f>U906-'2020 Metered Customers'!U906</f>
        <v>35.735783957845442</v>
      </c>
      <c r="AK906" s="28">
        <f>V906-'2020 Metered Customers'!V906</f>
        <v>38.096798961606908</v>
      </c>
      <c r="AL906" s="28">
        <f>W906-'2020 Metered Customers'!W906</f>
        <v>52.400190921370026</v>
      </c>
      <c r="AM906" s="28">
        <f>X906-'2020 Metered Customers'!X906</f>
        <v>55.482258002865095</v>
      </c>
      <c r="AN906" s="28">
        <f>Y906-'2020 Metered Customers'!Y906</f>
        <v>86.585753100377275</v>
      </c>
      <c r="AO906" s="28">
        <f>Z906-'2020 Metered Customers'!Z906</f>
        <v>60.055711322552796</v>
      </c>
      <c r="AP906" s="28">
        <f>AA906-'2020 Metered Customers'!AA906</f>
        <v>24.231456581248651</v>
      </c>
      <c r="AQ906" s="28">
        <f>AB906-'2020 Metered Customers'!AB906</f>
        <v>6.8822554054054095</v>
      </c>
    </row>
    <row r="907" spans="1:43" ht="15.4" x14ac:dyDescent="0.45">
      <c r="A907" s="4">
        <v>1</v>
      </c>
      <c r="B907" s="85">
        <v>87366047</v>
      </c>
      <c r="C907" s="91">
        <v>1</v>
      </c>
      <c r="D907" s="5"/>
      <c r="E907" s="5"/>
      <c r="F907" s="5"/>
      <c r="G907" s="5"/>
      <c r="H907" s="190">
        <v>17327.951990632318</v>
      </c>
      <c r="I907" s="190">
        <v>11002.91294117647</v>
      </c>
      <c r="J907" s="190">
        <v>15582.223515715948</v>
      </c>
      <c r="K907" s="190">
        <v>15819.897316219371</v>
      </c>
      <c r="L907" s="191">
        <v>25581.466821885915</v>
      </c>
      <c r="M907" s="190">
        <v>17713.876887340302</v>
      </c>
      <c r="N907" s="190">
        <v>7601.4317129629626</v>
      </c>
      <c r="O907" s="7"/>
      <c r="Q907" s="94">
        <f t="shared" si="186"/>
        <v>45</v>
      </c>
      <c r="R907" s="95">
        <f t="shared" si="187"/>
        <v>45</v>
      </c>
      <c r="S907" s="95">
        <f t="shared" si="188"/>
        <v>45</v>
      </c>
      <c r="T907" s="95">
        <f t="shared" si="189"/>
        <v>45</v>
      </c>
      <c r="U907" s="95">
        <f t="shared" si="190"/>
        <v>122.97578395784544</v>
      </c>
      <c r="V907" s="95">
        <f t="shared" si="191"/>
        <v>117.07540335349881</v>
      </c>
      <c r="W907" s="95">
        <f t="shared" si="192"/>
        <v>154.89390431100975</v>
      </c>
      <c r="X907" s="95">
        <f t="shared" si="193"/>
        <v>156.85674712448673</v>
      </c>
      <c r="Y907" s="95">
        <f t="shared" si="194"/>
        <v>250.67591931659325</v>
      </c>
      <c r="Z907" s="95">
        <f t="shared" si="195"/>
        <v>172.49828684057081</v>
      </c>
      <c r="AA907" s="95">
        <f t="shared" si="196"/>
        <v>88.984074103771178</v>
      </c>
      <c r="AB907" s="96">
        <f t="shared" si="197"/>
        <v>45</v>
      </c>
      <c r="AC907" s="28">
        <f t="shared" si="198"/>
        <v>1288.9601190077763</v>
      </c>
      <c r="AF907" s="28">
        <f>Q907-'2020 Metered Customers'!Q907</f>
        <v>6.9931621621621645</v>
      </c>
      <c r="AG907" s="28">
        <f>R907-'2020 Metered Customers'!R907</f>
        <v>6.7699861486486483</v>
      </c>
      <c r="AH907" s="28">
        <f>S907-'2020 Metered Customers'!S907</f>
        <v>6.9346018018017972</v>
      </c>
      <c r="AI907" s="28">
        <f>T907-'2020 Metered Customers'!T907</f>
        <v>6.8925754504504511</v>
      </c>
      <c r="AJ907" s="28">
        <f>U907-'2020 Metered Customers'!U907</f>
        <v>35.735783957845442</v>
      </c>
      <c r="AK907" s="28">
        <f>V907-'2020 Metered Customers'!V907</f>
        <v>38.096798961606908</v>
      </c>
      <c r="AL907" s="28">
        <f>W907-'2020 Metered Customers'!W907</f>
        <v>52.400190921370026</v>
      </c>
      <c r="AM907" s="28">
        <f>X907-'2020 Metered Customers'!X907</f>
        <v>55.482258002865095</v>
      </c>
      <c r="AN907" s="28">
        <f>Y907-'2020 Metered Customers'!Y907</f>
        <v>86.585753100377275</v>
      </c>
      <c r="AO907" s="28">
        <f>Z907-'2020 Metered Customers'!Z907</f>
        <v>60.055711322552796</v>
      </c>
      <c r="AP907" s="28">
        <f>AA907-'2020 Metered Customers'!AA907</f>
        <v>24.231456581248651</v>
      </c>
      <c r="AQ907" s="28">
        <f>AB907-'2020 Metered Customers'!AB907</f>
        <v>6.8822554054054095</v>
      </c>
    </row>
    <row r="908" spans="1:43" ht="15.4" x14ac:dyDescent="0.45">
      <c r="A908" s="4">
        <v>1</v>
      </c>
      <c r="B908" s="85">
        <v>87366060</v>
      </c>
      <c r="C908" s="91">
        <v>1</v>
      </c>
      <c r="D908" s="5"/>
      <c r="E908" s="5"/>
      <c r="F908" s="5"/>
      <c r="G908" s="5"/>
      <c r="H908" s="190">
        <v>17327.951990632318</v>
      </c>
      <c r="I908" s="190">
        <v>11002.91294117647</v>
      </c>
      <c r="J908" s="190">
        <v>15582.223515715948</v>
      </c>
      <c r="K908" s="190">
        <v>15819.897316219371</v>
      </c>
      <c r="L908" s="191">
        <v>25581.466821885915</v>
      </c>
      <c r="M908" s="190">
        <v>17713.876887340302</v>
      </c>
      <c r="N908" s="190">
        <v>7601.4317129629626</v>
      </c>
      <c r="O908" s="7"/>
      <c r="Q908" s="94">
        <f t="shared" si="186"/>
        <v>45</v>
      </c>
      <c r="R908" s="95">
        <f t="shared" si="187"/>
        <v>45</v>
      </c>
      <c r="S908" s="95">
        <f t="shared" si="188"/>
        <v>45</v>
      </c>
      <c r="T908" s="95">
        <f t="shared" si="189"/>
        <v>45</v>
      </c>
      <c r="U908" s="95">
        <f t="shared" si="190"/>
        <v>122.97578395784544</v>
      </c>
      <c r="V908" s="95">
        <f t="shared" si="191"/>
        <v>117.07540335349881</v>
      </c>
      <c r="W908" s="95">
        <f t="shared" si="192"/>
        <v>154.89390431100975</v>
      </c>
      <c r="X908" s="95">
        <f t="shared" si="193"/>
        <v>156.85674712448673</v>
      </c>
      <c r="Y908" s="95">
        <f t="shared" si="194"/>
        <v>250.67591931659325</v>
      </c>
      <c r="Z908" s="95">
        <f t="shared" si="195"/>
        <v>172.49828684057081</v>
      </c>
      <c r="AA908" s="95">
        <f t="shared" si="196"/>
        <v>88.984074103771178</v>
      </c>
      <c r="AB908" s="96">
        <f t="shared" si="197"/>
        <v>45</v>
      </c>
      <c r="AC908" s="28">
        <f t="shared" si="198"/>
        <v>1288.9601190077763</v>
      </c>
      <c r="AF908" s="28">
        <f>Q908-'2020 Metered Customers'!Q908</f>
        <v>6.9931621621621645</v>
      </c>
      <c r="AG908" s="28">
        <f>R908-'2020 Metered Customers'!R908</f>
        <v>6.7699861486486483</v>
      </c>
      <c r="AH908" s="28">
        <f>S908-'2020 Metered Customers'!S908</f>
        <v>6.9346018018017972</v>
      </c>
      <c r="AI908" s="28">
        <f>T908-'2020 Metered Customers'!T908</f>
        <v>6.8925754504504511</v>
      </c>
      <c r="AJ908" s="28">
        <f>U908-'2020 Metered Customers'!U908</f>
        <v>35.735783957845442</v>
      </c>
      <c r="AK908" s="28">
        <f>V908-'2020 Metered Customers'!V908</f>
        <v>38.096798961606908</v>
      </c>
      <c r="AL908" s="28">
        <f>W908-'2020 Metered Customers'!W908</f>
        <v>52.400190921370026</v>
      </c>
      <c r="AM908" s="28">
        <f>X908-'2020 Metered Customers'!X908</f>
        <v>55.482258002865095</v>
      </c>
      <c r="AN908" s="28">
        <f>Y908-'2020 Metered Customers'!Y908</f>
        <v>86.585753100377275</v>
      </c>
      <c r="AO908" s="28">
        <f>Z908-'2020 Metered Customers'!Z908</f>
        <v>60.055711322552796</v>
      </c>
      <c r="AP908" s="28">
        <f>AA908-'2020 Metered Customers'!AA908</f>
        <v>24.231456581248651</v>
      </c>
      <c r="AQ908" s="28">
        <f>AB908-'2020 Metered Customers'!AB908</f>
        <v>6.8822554054054095</v>
      </c>
    </row>
    <row r="909" spans="1:43" ht="15.4" x14ac:dyDescent="0.45">
      <c r="A909" s="4">
        <v>1</v>
      </c>
      <c r="B909" s="85">
        <v>87366061</v>
      </c>
      <c r="C909" s="91">
        <v>1</v>
      </c>
      <c r="D909" s="5"/>
      <c r="E909" s="5"/>
      <c r="F909" s="5"/>
      <c r="G909" s="5"/>
      <c r="H909" s="190">
        <v>17327.951990632318</v>
      </c>
      <c r="I909" s="190">
        <v>11002.91294117647</v>
      </c>
      <c r="J909" s="190">
        <v>15582.223515715948</v>
      </c>
      <c r="K909" s="190">
        <v>15819.897316219371</v>
      </c>
      <c r="L909" s="191">
        <v>25581.466821885915</v>
      </c>
      <c r="M909" s="190">
        <v>17713.876887340302</v>
      </c>
      <c r="N909" s="190">
        <v>7601.4317129629626</v>
      </c>
      <c r="O909" s="7"/>
      <c r="Q909" s="94">
        <f t="shared" si="186"/>
        <v>45</v>
      </c>
      <c r="R909" s="95">
        <f t="shared" si="187"/>
        <v>45</v>
      </c>
      <c r="S909" s="95">
        <f t="shared" si="188"/>
        <v>45</v>
      </c>
      <c r="T909" s="95">
        <f t="shared" si="189"/>
        <v>45</v>
      </c>
      <c r="U909" s="95">
        <f t="shared" si="190"/>
        <v>122.97578395784544</v>
      </c>
      <c r="V909" s="95">
        <f t="shared" si="191"/>
        <v>117.07540335349881</v>
      </c>
      <c r="W909" s="95">
        <f t="shared" si="192"/>
        <v>154.89390431100975</v>
      </c>
      <c r="X909" s="95">
        <f t="shared" si="193"/>
        <v>156.85674712448673</v>
      </c>
      <c r="Y909" s="95">
        <f t="shared" si="194"/>
        <v>250.67591931659325</v>
      </c>
      <c r="Z909" s="95">
        <f t="shared" si="195"/>
        <v>172.49828684057081</v>
      </c>
      <c r="AA909" s="95">
        <f t="shared" si="196"/>
        <v>88.984074103771178</v>
      </c>
      <c r="AB909" s="96">
        <f t="shared" si="197"/>
        <v>45</v>
      </c>
      <c r="AC909" s="28">
        <f t="shared" si="198"/>
        <v>1288.9601190077763</v>
      </c>
      <c r="AF909" s="28">
        <f>Q909-'2020 Metered Customers'!Q909</f>
        <v>6.9931621621621645</v>
      </c>
      <c r="AG909" s="28">
        <f>R909-'2020 Metered Customers'!R909</f>
        <v>6.7699861486486483</v>
      </c>
      <c r="AH909" s="28">
        <f>S909-'2020 Metered Customers'!S909</f>
        <v>6.9346018018017972</v>
      </c>
      <c r="AI909" s="28">
        <f>T909-'2020 Metered Customers'!T909</f>
        <v>6.8925754504504511</v>
      </c>
      <c r="AJ909" s="28">
        <f>U909-'2020 Metered Customers'!U909</f>
        <v>35.735783957845442</v>
      </c>
      <c r="AK909" s="28">
        <f>V909-'2020 Metered Customers'!V909</f>
        <v>38.096798961606908</v>
      </c>
      <c r="AL909" s="28">
        <f>W909-'2020 Metered Customers'!W909</f>
        <v>52.400190921370026</v>
      </c>
      <c r="AM909" s="28">
        <f>X909-'2020 Metered Customers'!X909</f>
        <v>55.482258002865095</v>
      </c>
      <c r="AN909" s="28">
        <f>Y909-'2020 Metered Customers'!Y909</f>
        <v>86.585753100377275</v>
      </c>
      <c r="AO909" s="28">
        <f>Z909-'2020 Metered Customers'!Z909</f>
        <v>60.055711322552796</v>
      </c>
      <c r="AP909" s="28">
        <f>AA909-'2020 Metered Customers'!AA909</f>
        <v>24.231456581248651</v>
      </c>
      <c r="AQ909" s="28">
        <f>AB909-'2020 Metered Customers'!AB909</f>
        <v>6.8822554054054095</v>
      </c>
    </row>
    <row r="910" spans="1:43" ht="15.4" x14ac:dyDescent="0.45">
      <c r="A910" s="4">
        <v>1</v>
      </c>
      <c r="B910" s="85">
        <v>87366062</v>
      </c>
      <c r="C910" s="91">
        <v>1</v>
      </c>
      <c r="D910" s="5"/>
      <c r="E910" s="5"/>
      <c r="F910" s="5"/>
      <c r="G910" s="5"/>
      <c r="H910" s="190">
        <v>17327.951990632318</v>
      </c>
      <c r="I910" s="190">
        <v>11002.91294117647</v>
      </c>
      <c r="J910" s="190">
        <v>15582.223515715948</v>
      </c>
      <c r="K910" s="190">
        <v>15819.897316219371</v>
      </c>
      <c r="L910" s="191">
        <v>25581.466821885915</v>
      </c>
      <c r="M910" s="190">
        <v>17713.876887340302</v>
      </c>
      <c r="N910" s="190">
        <v>7601.4317129629626</v>
      </c>
      <c r="O910" s="7"/>
      <c r="Q910" s="94">
        <f t="shared" si="186"/>
        <v>45</v>
      </c>
      <c r="R910" s="95">
        <f t="shared" si="187"/>
        <v>45</v>
      </c>
      <c r="S910" s="95">
        <f t="shared" si="188"/>
        <v>45</v>
      </c>
      <c r="T910" s="95">
        <f t="shared" si="189"/>
        <v>45</v>
      </c>
      <c r="U910" s="95">
        <f t="shared" si="190"/>
        <v>122.97578395784544</v>
      </c>
      <c r="V910" s="95">
        <f t="shared" si="191"/>
        <v>117.07540335349881</v>
      </c>
      <c r="W910" s="95">
        <f t="shared" si="192"/>
        <v>154.89390431100975</v>
      </c>
      <c r="X910" s="95">
        <f t="shared" si="193"/>
        <v>156.85674712448673</v>
      </c>
      <c r="Y910" s="95">
        <f t="shared" si="194"/>
        <v>250.67591931659325</v>
      </c>
      <c r="Z910" s="95">
        <f t="shared" si="195"/>
        <v>172.49828684057081</v>
      </c>
      <c r="AA910" s="95">
        <f t="shared" si="196"/>
        <v>88.984074103771178</v>
      </c>
      <c r="AB910" s="96">
        <f t="shared" si="197"/>
        <v>45</v>
      </c>
      <c r="AC910" s="28">
        <f t="shared" si="198"/>
        <v>1288.9601190077763</v>
      </c>
      <c r="AF910" s="28">
        <f>Q910-'2020 Metered Customers'!Q910</f>
        <v>6.9931621621621645</v>
      </c>
      <c r="AG910" s="28">
        <f>R910-'2020 Metered Customers'!R910</f>
        <v>6.7699861486486483</v>
      </c>
      <c r="AH910" s="28">
        <f>S910-'2020 Metered Customers'!S910</f>
        <v>6.9346018018017972</v>
      </c>
      <c r="AI910" s="28">
        <f>T910-'2020 Metered Customers'!T910</f>
        <v>6.8925754504504511</v>
      </c>
      <c r="AJ910" s="28">
        <f>U910-'2020 Metered Customers'!U910</f>
        <v>35.735783957845442</v>
      </c>
      <c r="AK910" s="28">
        <f>V910-'2020 Metered Customers'!V910</f>
        <v>38.096798961606908</v>
      </c>
      <c r="AL910" s="28">
        <f>W910-'2020 Metered Customers'!W910</f>
        <v>52.400190921370026</v>
      </c>
      <c r="AM910" s="28">
        <f>X910-'2020 Metered Customers'!X910</f>
        <v>55.482258002865095</v>
      </c>
      <c r="AN910" s="28">
        <f>Y910-'2020 Metered Customers'!Y910</f>
        <v>86.585753100377275</v>
      </c>
      <c r="AO910" s="28">
        <f>Z910-'2020 Metered Customers'!Z910</f>
        <v>60.055711322552796</v>
      </c>
      <c r="AP910" s="28">
        <f>AA910-'2020 Metered Customers'!AA910</f>
        <v>24.231456581248651</v>
      </c>
      <c r="AQ910" s="28">
        <f>AB910-'2020 Metered Customers'!AB910</f>
        <v>6.8822554054054095</v>
      </c>
    </row>
    <row r="911" spans="1:43" ht="15.4" x14ac:dyDescent="0.45">
      <c r="A911" s="4">
        <v>1</v>
      </c>
      <c r="B911" s="85">
        <v>87366063</v>
      </c>
      <c r="C911" s="91">
        <v>1</v>
      </c>
      <c r="D911" s="5"/>
      <c r="E911" s="5"/>
      <c r="F911" s="5"/>
      <c r="G911" s="5"/>
      <c r="H911" s="190">
        <v>17327.951990632318</v>
      </c>
      <c r="I911" s="190">
        <v>11002.91294117647</v>
      </c>
      <c r="J911" s="190">
        <v>15582.223515715948</v>
      </c>
      <c r="K911" s="190">
        <v>15819.897316219371</v>
      </c>
      <c r="L911" s="191">
        <v>25581.466821885915</v>
      </c>
      <c r="M911" s="190">
        <v>17713.876887340302</v>
      </c>
      <c r="N911" s="190">
        <v>7601.4317129629626</v>
      </c>
      <c r="O911" s="7"/>
      <c r="Q911" s="94">
        <f t="shared" si="186"/>
        <v>45</v>
      </c>
      <c r="R911" s="95">
        <f t="shared" si="187"/>
        <v>45</v>
      </c>
      <c r="S911" s="95">
        <f t="shared" si="188"/>
        <v>45</v>
      </c>
      <c r="T911" s="95">
        <f t="shared" si="189"/>
        <v>45</v>
      </c>
      <c r="U911" s="95">
        <f t="shared" si="190"/>
        <v>122.97578395784544</v>
      </c>
      <c r="V911" s="95">
        <f t="shared" si="191"/>
        <v>117.07540335349881</v>
      </c>
      <c r="W911" s="95">
        <f t="shared" si="192"/>
        <v>154.89390431100975</v>
      </c>
      <c r="X911" s="95">
        <f t="shared" si="193"/>
        <v>156.85674712448673</v>
      </c>
      <c r="Y911" s="95">
        <f t="shared" si="194"/>
        <v>250.67591931659325</v>
      </c>
      <c r="Z911" s="95">
        <f t="shared" si="195"/>
        <v>172.49828684057081</v>
      </c>
      <c r="AA911" s="95">
        <f t="shared" si="196"/>
        <v>88.984074103771178</v>
      </c>
      <c r="AB911" s="96">
        <f t="shared" si="197"/>
        <v>45</v>
      </c>
      <c r="AC911" s="28">
        <f t="shared" si="198"/>
        <v>1288.9601190077763</v>
      </c>
      <c r="AF911" s="28">
        <f>Q911-'2020 Metered Customers'!Q911</f>
        <v>6.9931621621621645</v>
      </c>
      <c r="AG911" s="28">
        <f>R911-'2020 Metered Customers'!R911</f>
        <v>6.7699861486486483</v>
      </c>
      <c r="AH911" s="28">
        <f>S911-'2020 Metered Customers'!S911</f>
        <v>6.9346018018017972</v>
      </c>
      <c r="AI911" s="28">
        <f>T911-'2020 Metered Customers'!T911</f>
        <v>6.8925754504504511</v>
      </c>
      <c r="AJ911" s="28">
        <f>U911-'2020 Metered Customers'!U911</f>
        <v>35.735783957845442</v>
      </c>
      <c r="AK911" s="28">
        <f>V911-'2020 Metered Customers'!V911</f>
        <v>38.096798961606908</v>
      </c>
      <c r="AL911" s="28">
        <f>W911-'2020 Metered Customers'!W911</f>
        <v>52.400190921370026</v>
      </c>
      <c r="AM911" s="28">
        <f>X911-'2020 Metered Customers'!X911</f>
        <v>55.482258002865095</v>
      </c>
      <c r="AN911" s="28">
        <f>Y911-'2020 Metered Customers'!Y911</f>
        <v>86.585753100377275</v>
      </c>
      <c r="AO911" s="28">
        <f>Z911-'2020 Metered Customers'!Z911</f>
        <v>60.055711322552796</v>
      </c>
      <c r="AP911" s="28">
        <f>AA911-'2020 Metered Customers'!AA911</f>
        <v>24.231456581248651</v>
      </c>
      <c r="AQ911" s="28">
        <f>AB911-'2020 Metered Customers'!AB911</f>
        <v>6.8822554054054095</v>
      </c>
    </row>
    <row r="912" spans="1:43" ht="15.4" x14ac:dyDescent="0.45">
      <c r="A912" s="4">
        <v>1</v>
      </c>
      <c r="B912" s="85">
        <v>87366064</v>
      </c>
      <c r="C912" s="91">
        <v>1</v>
      </c>
      <c r="D912" s="5"/>
      <c r="E912" s="5"/>
      <c r="F912" s="5"/>
      <c r="G912" s="5"/>
      <c r="H912" s="190">
        <v>17327.951990632318</v>
      </c>
      <c r="I912" s="190">
        <v>11002.91294117647</v>
      </c>
      <c r="J912" s="190">
        <v>15582.223515715948</v>
      </c>
      <c r="K912" s="190">
        <v>15819.897316219371</v>
      </c>
      <c r="L912" s="191">
        <v>25581.466821885915</v>
      </c>
      <c r="M912" s="190">
        <v>17713.876887340302</v>
      </c>
      <c r="N912" s="190">
        <v>7601.4317129629626</v>
      </c>
      <c r="O912" s="7"/>
      <c r="Q912" s="94">
        <f t="shared" si="186"/>
        <v>45</v>
      </c>
      <c r="R912" s="95">
        <f t="shared" si="187"/>
        <v>45</v>
      </c>
      <c r="S912" s="95">
        <f t="shared" si="188"/>
        <v>45</v>
      </c>
      <c r="T912" s="95">
        <f t="shared" si="189"/>
        <v>45</v>
      </c>
      <c r="U912" s="95">
        <f t="shared" si="190"/>
        <v>122.97578395784544</v>
      </c>
      <c r="V912" s="95">
        <f t="shared" si="191"/>
        <v>117.07540335349881</v>
      </c>
      <c r="W912" s="95">
        <f t="shared" si="192"/>
        <v>154.89390431100975</v>
      </c>
      <c r="X912" s="95">
        <f t="shared" si="193"/>
        <v>156.85674712448673</v>
      </c>
      <c r="Y912" s="95">
        <f t="shared" si="194"/>
        <v>250.67591931659325</v>
      </c>
      <c r="Z912" s="95">
        <f t="shared" si="195"/>
        <v>172.49828684057081</v>
      </c>
      <c r="AA912" s="95">
        <f t="shared" si="196"/>
        <v>88.984074103771178</v>
      </c>
      <c r="AB912" s="96">
        <f t="shared" si="197"/>
        <v>45</v>
      </c>
      <c r="AC912" s="28">
        <f t="shared" si="198"/>
        <v>1288.9601190077763</v>
      </c>
      <c r="AF912" s="28">
        <f>Q912-'2020 Metered Customers'!Q912</f>
        <v>6.9931621621621645</v>
      </c>
      <c r="AG912" s="28">
        <f>R912-'2020 Metered Customers'!R912</f>
        <v>6.7699861486486483</v>
      </c>
      <c r="AH912" s="28">
        <f>S912-'2020 Metered Customers'!S912</f>
        <v>6.9346018018017972</v>
      </c>
      <c r="AI912" s="28">
        <f>T912-'2020 Metered Customers'!T912</f>
        <v>6.8925754504504511</v>
      </c>
      <c r="AJ912" s="28">
        <f>U912-'2020 Metered Customers'!U912</f>
        <v>35.735783957845442</v>
      </c>
      <c r="AK912" s="28">
        <f>V912-'2020 Metered Customers'!V912</f>
        <v>38.096798961606908</v>
      </c>
      <c r="AL912" s="28">
        <f>W912-'2020 Metered Customers'!W912</f>
        <v>52.400190921370026</v>
      </c>
      <c r="AM912" s="28">
        <f>X912-'2020 Metered Customers'!X912</f>
        <v>55.482258002865095</v>
      </c>
      <c r="AN912" s="28">
        <f>Y912-'2020 Metered Customers'!Y912</f>
        <v>86.585753100377275</v>
      </c>
      <c r="AO912" s="28">
        <f>Z912-'2020 Metered Customers'!Z912</f>
        <v>60.055711322552796</v>
      </c>
      <c r="AP912" s="28">
        <f>AA912-'2020 Metered Customers'!AA912</f>
        <v>24.231456581248651</v>
      </c>
      <c r="AQ912" s="28">
        <f>AB912-'2020 Metered Customers'!AB912</f>
        <v>6.8822554054054095</v>
      </c>
    </row>
    <row r="913" spans="1:43" ht="15.4" x14ac:dyDescent="0.45">
      <c r="A913" s="4">
        <v>1</v>
      </c>
      <c r="B913" s="85">
        <v>87366065</v>
      </c>
      <c r="C913" s="91">
        <v>1</v>
      </c>
      <c r="D913" s="5"/>
      <c r="E913" s="5"/>
      <c r="F913" s="5"/>
      <c r="G913" s="5"/>
      <c r="H913" s="190">
        <v>17327.951990632318</v>
      </c>
      <c r="I913" s="190">
        <v>11002.91294117647</v>
      </c>
      <c r="J913" s="190">
        <v>15582.223515715948</v>
      </c>
      <c r="K913" s="190">
        <v>15819.897316219371</v>
      </c>
      <c r="L913" s="191">
        <v>25581.466821885915</v>
      </c>
      <c r="M913" s="190">
        <v>17713.876887340302</v>
      </c>
      <c r="N913" s="190">
        <v>7601.4317129629626</v>
      </c>
      <c r="O913" s="7"/>
      <c r="Q913" s="94">
        <f t="shared" si="186"/>
        <v>45</v>
      </c>
      <c r="R913" s="95">
        <f t="shared" si="187"/>
        <v>45</v>
      </c>
      <c r="S913" s="95">
        <f t="shared" si="188"/>
        <v>45</v>
      </c>
      <c r="T913" s="95">
        <f t="shared" si="189"/>
        <v>45</v>
      </c>
      <c r="U913" s="95">
        <f t="shared" si="190"/>
        <v>122.97578395784544</v>
      </c>
      <c r="V913" s="95">
        <f t="shared" si="191"/>
        <v>117.07540335349881</v>
      </c>
      <c r="W913" s="95">
        <f t="shared" si="192"/>
        <v>154.89390431100975</v>
      </c>
      <c r="X913" s="95">
        <f t="shared" si="193"/>
        <v>156.85674712448673</v>
      </c>
      <c r="Y913" s="95">
        <f t="shared" si="194"/>
        <v>250.67591931659325</v>
      </c>
      <c r="Z913" s="95">
        <f t="shared" si="195"/>
        <v>172.49828684057081</v>
      </c>
      <c r="AA913" s="95">
        <f t="shared" si="196"/>
        <v>88.984074103771178</v>
      </c>
      <c r="AB913" s="96">
        <f t="shared" si="197"/>
        <v>45</v>
      </c>
      <c r="AC913" s="28">
        <f t="shared" si="198"/>
        <v>1288.9601190077763</v>
      </c>
      <c r="AF913" s="28">
        <f>Q913-'2020 Metered Customers'!Q913</f>
        <v>6.9931621621621645</v>
      </c>
      <c r="AG913" s="28">
        <f>R913-'2020 Metered Customers'!R913</f>
        <v>6.7699861486486483</v>
      </c>
      <c r="AH913" s="28">
        <f>S913-'2020 Metered Customers'!S913</f>
        <v>6.9346018018017972</v>
      </c>
      <c r="AI913" s="28">
        <f>T913-'2020 Metered Customers'!T913</f>
        <v>6.8925754504504511</v>
      </c>
      <c r="AJ913" s="28">
        <f>U913-'2020 Metered Customers'!U913</f>
        <v>35.735783957845442</v>
      </c>
      <c r="AK913" s="28">
        <f>V913-'2020 Metered Customers'!V913</f>
        <v>38.096798961606908</v>
      </c>
      <c r="AL913" s="28">
        <f>W913-'2020 Metered Customers'!W913</f>
        <v>52.400190921370026</v>
      </c>
      <c r="AM913" s="28">
        <f>X913-'2020 Metered Customers'!X913</f>
        <v>55.482258002865095</v>
      </c>
      <c r="AN913" s="28">
        <f>Y913-'2020 Metered Customers'!Y913</f>
        <v>86.585753100377275</v>
      </c>
      <c r="AO913" s="28">
        <f>Z913-'2020 Metered Customers'!Z913</f>
        <v>60.055711322552796</v>
      </c>
      <c r="AP913" s="28">
        <f>AA913-'2020 Metered Customers'!AA913</f>
        <v>24.231456581248651</v>
      </c>
      <c r="AQ913" s="28">
        <f>AB913-'2020 Metered Customers'!AB913</f>
        <v>6.8822554054054095</v>
      </c>
    </row>
    <row r="914" spans="1:43" ht="15.4" x14ac:dyDescent="0.45">
      <c r="A914" s="4">
        <v>1</v>
      </c>
      <c r="B914" s="85">
        <v>87533982</v>
      </c>
      <c r="C914" s="91">
        <v>1</v>
      </c>
      <c r="D914" s="5"/>
      <c r="E914" s="5"/>
      <c r="F914" s="5"/>
      <c r="G914" s="5"/>
      <c r="H914" s="190">
        <v>17327.951990632318</v>
      </c>
      <c r="I914" s="190">
        <v>11002.91294117647</v>
      </c>
      <c r="J914" s="190">
        <v>15582.223515715948</v>
      </c>
      <c r="K914" s="190">
        <v>15819.897316219371</v>
      </c>
      <c r="L914" s="191">
        <v>25581.466821885915</v>
      </c>
      <c r="M914" s="190">
        <v>17713.876887340302</v>
      </c>
      <c r="N914" s="190">
        <v>7601.4317129629626</v>
      </c>
      <c r="O914" s="7"/>
      <c r="Q914" s="94">
        <f t="shared" si="186"/>
        <v>45</v>
      </c>
      <c r="R914" s="95">
        <f t="shared" si="187"/>
        <v>45</v>
      </c>
      <c r="S914" s="95">
        <f t="shared" si="188"/>
        <v>45</v>
      </c>
      <c r="T914" s="95">
        <f t="shared" si="189"/>
        <v>45</v>
      </c>
      <c r="U914" s="95">
        <f t="shared" si="190"/>
        <v>122.97578395784544</v>
      </c>
      <c r="V914" s="95">
        <f t="shared" si="191"/>
        <v>117.07540335349881</v>
      </c>
      <c r="W914" s="95">
        <f t="shared" si="192"/>
        <v>154.89390431100975</v>
      </c>
      <c r="X914" s="95">
        <f t="shared" si="193"/>
        <v>156.85674712448673</v>
      </c>
      <c r="Y914" s="95">
        <f t="shared" si="194"/>
        <v>250.67591931659325</v>
      </c>
      <c r="Z914" s="95">
        <f t="shared" si="195"/>
        <v>172.49828684057081</v>
      </c>
      <c r="AA914" s="95">
        <f t="shared" si="196"/>
        <v>88.984074103771178</v>
      </c>
      <c r="AB914" s="96">
        <f t="shared" si="197"/>
        <v>45</v>
      </c>
      <c r="AC914" s="28">
        <f t="shared" si="198"/>
        <v>1288.9601190077763</v>
      </c>
      <c r="AF914" s="28">
        <f>Q914-'2020 Metered Customers'!Q914</f>
        <v>6.9931621621621645</v>
      </c>
      <c r="AG914" s="28">
        <f>R914-'2020 Metered Customers'!R914</f>
        <v>6.7699861486486483</v>
      </c>
      <c r="AH914" s="28">
        <f>S914-'2020 Metered Customers'!S914</f>
        <v>6.9346018018017972</v>
      </c>
      <c r="AI914" s="28">
        <f>T914-'2020 Metered Customers'!T914</f>
        <v>6.8925754504504511</v>
      </c>
      <c r="AJ914" s="28">
        <f>U914-'2020 Metered Customers'!U914</f>
        <v>35.735783957845442</v>
      </c>
      <c r="AK914" s="28">
        <f>V914-'2020 Metered Customers'!V914</f>
        <v>38.096798961606908</v>
      </c>
      <c r="AL914" s="28">
        <f>W914-'2020 Metered Customers'!W914</f>
        <v>52.400190921370026</v>
      </c>
      <c r="AM914" s="28">
        <f>X914-'2020 Metered Customers'!X914</f>
        <v>55.482258002865095</v>
      </c>
      <c r="AN914" s="28">
        <f>Y914-'2020 Metered Customers'!Y914</f>
        <v>86.585753100377275</v>
      </c>
      <c r="AO914" s="28">
        <f>Z914-'2020 Metered Customers'!Z914</f>
        <v>60.055711322552796</v>
      </c>
      <c r="AP914" s="28">
        <f>AA914-'2020 Metered Customers'!AA914</f>
        <v>24.231456581248651</v>
      </c>
      <c r="AQ914" s="28">
        <f>AB914-'2020 Metered Customers'!AB914</f>
        <v>6.8822554054054095</v>
      </c>
    </row>
    <row r="915" spans="1:43" ht="15.4" x14ac:dyDescent="0.45">
      <c r="A915" s="4">
        <v>1</v>
      </c>
      <c r="B915" s="85">
        <v>87533983</v>
      </c>
      <c r="C915" s="91">
        <v>1</v>
      </c>
      <c r="D915" s="5"/>
      <c r="E915" s="5"/>
      <c r="F915" s="5"/>
      <c r="G915" s="5"/>
      <c r="H915" s="190">
        <v>17327.951990632318</v>
      </c>
      <c r="I915" s="190">
        <v>11002.91294117647</v>
      </c>
      <c r="J915" s="190">
        <v>15582.223515715948</v>
      </c>
      <c r="K915" s="190">
        <v>15819.897316219371</v>
      </c>
      <c r="L915" s="191">
        <v>25581.466821885915</v>
      </c>
      <c r="M915" s="190">
        <v>17713.876887340302</v>
      </c>
      <c r="N915" s="190">
        <v>7601.4317129629626</v>
      </c>
      <c r="O915" s="7"/>
      <c r="Q915" s="94">
        <f t="shared" si="186"/>
        <v>45</v>
      </c>
      <c r="R915" s="95">
        <f t="shared" si="187"/>
        <v>45</v>
      </c>
      <c r="S915" s="95">
        <f t="shared" si="188"/>
        <v>45</v>
      </c>
      <c r="T915" s="95">
        <f t="shared" si="189"/>
        <v>45</v>
      </c>
      <c r="U915" s="95">
        <f t="shared" si="190"/>
        <v>122.97578395784544</v>
      </c>
      <c r="V915" s="95">
        <f t="shared" si="191"/>
        <v>117.07540335349881</v>
      </c>
      <c r="W915" s="95">
        <f t="shared" si="192"/>
        <v>154.89390431100975</v>
      </c>
      <c r="X915" s="95">
        <f t="shared" si="193"/>
        <v>156.85674712448673</v>
      </c>
      <c r="Y915" s="95">
        <f t="shared" si="194"/>
        <v>250.67591931659325</v>
      </c>
      <c r="Z915" s="95">
        <f t="shared" si="195"/>
        <v>172.49828684057081</v>
      </c>
      <c r="AA915" s="95">
        <f t="shared" si="196"/>
        <v>88.984074103771178</v>
      </c>
      <c r="AB915" s="96">
        <f t="shared" si="197"/>
        <v>45</v>
      </c>
      <c r="AC915" s="28">
        <f t="shared" si="198"/>
        <v>1288.9601190077763</v>
      </c>
      <c r="AF915" s="28">
        <f>Q915-'2020 Metered Customers'!Q915</f>
        <v>6.9931621621621645</v>
      </c>
      <c r="AG915" s="28">
        <f>R915-'2020 Metered Customers'!R915</f>
        <v>6.7699861486486483</v>
      </c>
      <c r="AH915" s="28">
        <f>S915-'2020 Metered Customers'!S915</f>
        <v>6.9346018018017972</v>
      </c>
      <c r="AI915" s="28">
        <f>T915-'2020 Metered Customers'!T915</f>
        <v>6.8925754504504511</v>
      </c>
      <c r="AJ915" s="28">
        <f>U915-'2020 Metered Customers'!U915</f>
        <v>35.735783957845442</v>
      </c>
      <c r="AK915" s="28">
        <f>V915-'2020 Metered Customers'!V915</f>
        <v>38.096798961606908</v>
      </c>
      <c r="AL915" s="28">
        <f>W915-'2020 Metered Customers'!W915</f>
        <v>52.400190921370026</v>
      </c>
      <c r="AM915" s="28">
        <f>X915-'2020 Metered Customers'!X915</f>
        <v>55.482258002865095</v>
      </c>
      <c r="AN915" s="28">
        <f>Y915-'2020 Metered Customers'!Y915</f>
        <v>86.585753100377275</v>
      </c>
      <c r="AO915" s="28">
        <f>Z915-'2020 Metered Customers'!Z915</f>
        <v>60.055711322552796</v>
      </c>
      <c r="AP915" s="28">
        <f>AA915-'2020 Metered Customers'!AA915</f>
        <v>24.231456581248651</v>
      </c>
      <c r="AQ915" s="28">
        <f>AB915-'2020 Metered Customers'!AB915</f>
        <v>6.8822554054054095</v>
      </c>
    </row>
    <row r="916" spans="1:43" ht="15.4" x14ac:dyDescent="0.45">
      <c r="A916" s="4">
        <v>1</v>
      </c>
      <c r="B916" s="85">
        <v>87533984</v>
      </c>
      <c r="C916" s="91">
        <v>1</v>
      </c>
      <c r="D916" s="5"/>
      <c r="E916" s="5"/>
      <c r="F916" s="5"/>
      <c r="G916" s="5"/>
      <c r="H916" s="190">
        <v>17327.951990632318</v>
      </c>
      <c r="I916" s="190">
        <v>11002.91294117647</v>
      </c>
      <c r="J916" s="190">
        <v>15582.223515715948</v>
      </c>
      <c r="K916" s="190">
        <v>15819.897316219371</v>
      </c>
      <c r="L916" s="191">
        <v>25581.466821885915</v>
      </c>
      <c r="M916" s="190">
        <v>17713.876887340302</v>
      </c>
      <c r="N916" s="190">
        <v>7601.4317129629626</v>
      </c>
      <c r="O916" s="7"/>
      <c r="Q916" s="94">
        <f t="shared" si="186"/>
        <v>45</v>
      </c>
      <c r="R916" s="95">
        <f t="shared" si="187"/>
        <v>45</v>
      </c>
      <c r="S916" s="95">
        <f t="shared" si="188"/>
        <v>45</v>
      </c>
      <c r="T916" s="95">
        <f t="shared" si="189"/>
        <v>45</v>
      </c>
      <c r="U916" s="95">
        <f t="shared" si="190"/>
        <v>122.97578395784544</v>
      </c>
      <c r="V916" s="95">
        <f t="shared" si="191"/>
        <v>117.07540335349881</v>
      </c>
      <c r="W916" s="95">
        <f t="shared" si="192"/>
        <v>154.89390431100975</v>
      </c>
      <c r="X916" s="95">
        <f t="shared" si="193"/>
        <v>156.85674712448673</v>
      </c>
      <c r="Y916" s="95">
        <f t="shared" si="194"/>
        <v>250.67591931659325</v>
      </c>
      <c r="Z916" s="95">
        <f t="shared" si="195"/>
        <v>172.49828684057081</v>
      </c>
      <c r="AA916" s="95">
        <f t="shared" si="196"/>
        <v>88.984074103771178</v>
      </c>
      <c r="AB916" s="96">
        <f t="shared" si="197"/>
        <v>45</v>
      </c>
      <c r="AC916" s="28">
        <f t="shared" si="198"/>
        <v>1288.9601190077763</v>
      </c>
      <c r="AF916" s="28">
        <f>Q916-'2020 Metered Customers'!Q916</f>
        <v>6.9931621621621645</v>
      </c>
      <c r="AG916" s="28">
        <f>R916-'2020 Metered Customers'!R916</f>
        <v>6.7699861486486483</v>
      </c>
      <c r="AH916" s="28">
        <f>S916-'2020 Metered Customers'!S916</f>
        <v>6.9346018018017972</v>
      </c>
      <c r="AI916" s="28">
        <f>T916-'2020 Metered Customers'!T916</f>
        <v>6.8925754504504511</v>
      </c>
      <c r="AJ916" s="28">
        <f>U916-'2020 Metered Customers'!U916</f>
        <v>35.735783957845442</v>
      </c>
      <c r="AK916" s="28">
        <f>V916-'2020 Metered Customers'!V916</f>
        <v>38.096798961606908</v>
      </c>
      <c r="AL916" s="28">
        <f>W916-'2020 Metered Customers'!W916</f>
        <v>52.400190921370026</v>
      </c>
      <c r="AM916" s="28">
        <f>X916-'2020 Metered Customers'!X916</f>
        <v>55.482258002865095</v>
      </c>
      <c r="AN916" s="28">
        <f>Y916-'2020 Metered Customers'!Y916</f>
        <v>86.585753100377275</v>
      </c>
      <c r="AO916" s="28">
        <f>Z916-'2020 Metered Customers'!Z916</f>
        <v>60.055711322552796</v>
      </c>
      <c r="AP916" s="28">
        <f>AA916-'2020 Metered Customers'!AA916</f>
        <v>24.231456581248651</v>
      </c>
      <c r="AQ916" s="28">
        <f>AB916-'2020 Metered Customers'!AB916</f>
        <v>6.8822554054054095</v>
      </c>
    </row>
    <row r="917" spans="1:43" ht="15.4" x14ac:dyDescent="0.45">
      <c r="A917" s="4">
        <v>1</v>
      </c>
      <c r="B917" s="85">
        <v>87533985</v>
      </c>
      <c r="C917" s="91">
        <v>1</v>
      </c>
      <c r="D917" s="5"/>
      <c r="E917" s="5"/>
      <c r="F917" s="5"/>
      <c r="G917" s="5"/>
      <c r="H917" s="190">
        <v>17327.951990632318</v>
      </c>
      <c r="I917" s="190">
        <v>11002.91294117647</v>
      </c>
      <c r="J917" s="190">
        <v>15582.223515715948</v>
      </c>
      <c r="K917" s="190">
        <v>15819.897316219371</v>
      </c>
      <c r="L917" s="191">
        <v>25581.466821885915</v>
      </c>
      <c r="M917" s="190">
        <v>17713.876887340302</v>
      </c>
      <c r="N917" s="190">
        <v>7601.4317129629626</v>
      </c>
      <c r="O917" s="7"/>
      <c r="Q917" s="94">
        <f t="shared" si="186"/>
        <v>45</v>
      </c>
      <c r="R917" s="95">
        <f t="shared" si="187"/>
        <v>45</v>
      </c>
      <c r="S917" s="95">
        <f t="shared" si="188"/>
        <v>45</v>
      </c>
      <c r="T917" s="95">
        <f t="shared" si="189"/>
        <v>45</v>
      </c>
      <c r="U917" s="95">
        <f t="shared" si="190"/>
        <v>122.97578395784544</v>
      </c>
      <c r="V917" s="95">
        <f t="shared" si="191"/>
        <v>117.07540335349881</v>
      </c>
      <c r="W917" s="95">
        <f t="shared" si="192"/>
        <v>154.89390431100975</v>
      </c>
      <c r="X917" s="95">
        <f t="shared" si="193"/>
        <v>156.85674712448673</v>
      </c>
      <c r="Y917" s="95">
        <f t="shared" si="194"/>
        <v>250.67591931659325</v>
      </c>
      <c r="Z917" s="95">
        <f t="shared" si="195"/>
        <v>172.49828684057081</v>
      </c>
      <c r="AA917" s="95">
        <f t="shared" si="196"/>
        <v>88.984074103771178</v>
      </c>
      <c r="AB917" s="96">
        <f t="shared" si="197"/>
        <v>45</v>
      </c>
      <c r="AC917" s="28">
        <f t="shared" si="198"/>
        <v>1288.9601190077763</v>
      </c>
      <c r="AF917" s="28">
        <f>Q917-'2020 Metered Customers'!Q917</f>
        <v>6.9931621621621645</v>
      </c>
      <c r="AG917" s="28">
        <f>R917-'2020 Metered Customers'!R917</f>
        <v>6.7699861486486483</v>
      </c>
      <c r="AH917" s="28">
        <f>S917-'2020 Metered Customers'!S917</f>
        <v>6.9346018018017972</v>
      </c>
      <c r="AI917" s="28">
        <f>T917-'2020 Metered Customers'!T917</f>
        <v>6.8925754504504511</v>
      </c>
      <c r="AJ917" s="28">
        <f>U917-'2020 Metered Customers'!U917</f>
        <v>35.735783957845442</v>
      </c>
      <c r="AK917" s="28">
        <f>V917-'2020 Metered Customers'!V917</f>
        <v>38.096798961606908</v>
      </c>
      <c r="AL917" s="28">
        <f>W917-'2020 Metered Customers'!W917</f>
        <v>52.400190921370026</v>
      </c>
      <c r="AM917" s="28">
        <f>X917-'2020 Metered Customers'!X917</f>
        <v>55.482258002865095</v>
      </c>
      <c r="AN917" s="28">
        <f>Y917-'2020 Metered Customers'!Y917</f>
        <v>86.585753100377275</v>
      </c>
      <c r="AO917" s="28">
        <f>Z917-'2020 Metered Customers'!Z917</f>
        <v>60.055711322552796</v>
      </c>
      <c r="AP917" s="28">
        <f>AA917-'2020 Metered Customers'!AA917</f>
        <v>24.231456581248651</v>
      </c>
      <c r="AQ917" s="28">
        <f>AB917-'2020 Metered Customers'!AB917</f>
        <v>6.8822554054054095</v>
      </c>
    </row>
    <row r="918" spans="1:43" ht="15.4" x14ac:dyDescent="0.45">
      <c r="A918" s="4">
        <v>1</v>
      </c>
      <c r="B918" s="85">
        <v>87533986</v>
      </c>
      <c r="C918" s="91">
        <v>1</v>
      </c>
      <c r="D918" s="5"/>
      <c r="E918" s="5"/>
      <c r="F918" s="5"/>
      <c r="G918" s="5"/>
      <c r="H918" s="190">
        <v>17327.951990632318</v>
      </c>
      <c r="I918" s="190">
        <v>11002.91294117647</v>
      </c>
      <c r="J918" s="190">
        <v>15582.223515715948</v>
      </c>
      <c r="K918" s="190">
        <v>15819.897316219371</v>
      </c>
      <c r="L918" s="191">
        <v>25581.466821885915</v>
      </c>
      <c r="M918" s="190">
        <v>17713.876887340302</v>
      </c>
      <c r="N918" s="190">
        <v>7601.4317129629626</v>
      </c>
      <c r="O918" s="7"/>
      <c r="Q918" s="94">
        <f t="shared" si="186"/>
        <v>45</v>
      </c>
      <c r="R918" s="95">
        <f t="shared" si="187"/>
        <v>45</v>
      </c>
      <c r="S918" s="95">
        <f t="shared" si="188"/>
        <v>45</v>
      </c>
      <c r="T918" s="95">
        <f t="shared" si="189"/>
        <v>45</v>
      </c>
      <c r="U918" s="95">
        <f t="shared" si="190"/>
        <v>122.97578395784544</v>
      </c>
      <c r="V918" s="95">
        <f t="shared" si="191"/>
        <v>117.07540335349881</v>
      </c>
      <c r="W918" s="95">
        <f t="shared" si="192"/>
        <v>154.89390431100975</v>
      </c>
      <c r="X918" s="95">
        <f t="shared" si="193"/>
        <v>156.85674712448673</v>
      </c>
      <c r="Y918" s="95">
        <f t="shared" si="194"/>
        <v>250.67591931659325</v>
      </c>
      <c r="Z918" s="95">
        <f t="shared" si="195"/>
        <v>172.49828684057081</v>
      </c>
      <c r="AA918" s="95">
        <f t="shared" si="196"/>
        <v>88.984074103771178</v>
      </c>
      <c r="AB918" s="96">
        <f t="shared" si="197"/>
        <v>45</v>
      </c>
      <c r="AC918" s="28">
        <f t="shared" si="198"/>
        <v>1288.9601190077763</v>
      </c>
      <c r="AF918" s="28">
        <f>Q918-'2020 Metered Customers'!Q918</f>
        <v>6.9931621621621645</v>
      </c>
      <c r="AG918" s="28">
        <f>R918-'2020 Metered Customers'!R918</f>
        <v>6.7699861486486483</v>
      </c>
      <c r="AH918" s="28">
        <f>S918-'2020 Metered Customers'!S918</f>
        <v>6.9346018018017972</v>
      </c>
      <c r="AI918" s="28">
        <f>T918-'2020 Metered Customers'!T918</f>
        <v>6.8925754504504511</v>
      </c>
      <c r="AJ918" s="28">
        <f>U918-'2020 Metered Customers'!U918</f>
        <v>35.735783957845442</v>
      </c>
      <c r="AK918" s="28">
        <f>V918-'2020 Metered Customers'!V918</f>
        <v>38.096798961606908</v>
      </c>
      <c r="AL918" s="28">
        <f>W918-'2020 Metered Customers'!W918</f>
        <v>52.400190921370026</v>
      </c>
      <c r="AM918" s="28">
        <f>X918-'2020 Metered Customers'!X918</f>
        <v>55.482258002865095</v>
      </c>
      <c r="AN918" s="28">
        <f>Y918-'2020 Metered Customers'!Y918</f>
        <v>86.585753100377275</v>
      </c>
      <c r="AO918" s="28">
        <f>Z918-'2020 Metered Customers'!Z918</f>
        <v>60.055711322552796</v>
      </c>
      <c r="AP918" s="28">
        <f>AA918-'2020 Metered Customers'!AA918</f>
        <v>24.231456581248651</v>
      </c>
      <c r="AQ918" s="28">
        <f>AB918-'2020 Metered Customers'!AB918</f>
        <v>6.8822554054054095</v>
      </c>
    </row>
    <row r="919" spans="1:43" ht="15.4" x14ac:dyDescent="0.45">
      <c r="A919" s="4">
        <v>1</v>
      </c>
      <c r="B919" s="85">
        <v>87533987</v>
      </c>
      <c r="C919" s="91">
        <v>1</v>
      </c>
      <c r="D919" s="5"/>
      <c r="E919" s="5"/>
      <c r="F919" s="5"/>
      <c r="G919" s="5"/>
      <c r="H919" s="190">
        <v>17327.951990632318</v>
      </c>
      <c r="I919" s="190">
        <v>11002.91294117647</v>
      </c>
      <c r="J919" s="190">
        <v>15582.223515715948</v>
      </c>
      <c r="K919" s="190">
        <v>15819.897316219371</v>
      </c>
      <c r="L919" s="191">
        <v>25581.466821885915</v>
      </c>
      <c r="M919" s="190">
        <v>17713.876887340302</v>
      </c>
      <c r="N919" s="190">
        <v>7601.4317129629626</v>
      </c>
      <c r="O919" s="7"/>
      <c r="Q919" s="94">
        <f t="shared" si="186"/>
        <v>45</v>
      </c>
      <c r="R919" s="95">
        <f t="shared" si="187"/>
        <v>45</v>
      </c>
      <c r="S919" s="95">
        <f t="shared" si="188"/>
        <v>45</v>
      </c>
      <c r="T919" s="95">
        <f t="shared" si="189"/>
        <v>45</v>
      </c>
      <c r="U919" s="95">
        <f t="shared" si="190"/>
        <v>122.97578395784544</v>
      </c>
      <c r="V919" s="95">
        <f t="shared" si="191"/>
        <v>117.07540335349881</v>
      </c>
      <c r="W919" s="95">
        <f t="shared" si="192"/>
        <v>154.89390431100975</v>
      </c>
      <c r="X919" s="95">
        <f t="shared" si="193"/>
        <v>156.85674712448673</v>
      </c>
      <c r="Y919" s="95">
        <f t="shared" si="194"/>
        <v>250.67591931659325</v>
      </c>
      <c r="Z919" s="95">
        <f t="shared" si="195"/>
        <v>172.49828684057081</v>
      </c>
      <c r="AA919" s="95">
        <f t="shared" si="196"/>
        <v>88.984074103771178</v>
      </c>
      <c r="AB919" s="96">
        <f t="shared" si="197"/>
        <v>45</v>
      </c>
      <c r="AC919" s="28">
        <f t="shared" si="198"/>
        <v>1288.9601190077763</v>
      </c>
      <c r="AF919" s="28">
        <f>Q919-'2020 Metered Customers'!Q919</f>
        <v>6.9931621621621645</v>
      </c>
      <c r="AG919" s="28">
        <f>R919-'2020 Metered Customers'!R919</f>
        <v>6.7699861486486483</v>
      </c>
      <c r="AH919" s="28">
        <f>S919-'2020 Metered Customers'!S919</f>
        <v>6.9346018018017972</v>
      </c>
      <c r="AI919" s="28">
        <f>T919-'2020 Metered Customers'!T919</f>
        <v>6.8925754504504511</v>
      </c>
      <c r="AJ919" s="28">
        <f>U919-'2020 Metered Customers'!U919</f>
        <v>35.735783957845442</v>
      </c>
      <c r="AK919" s="28">
        <f>V919-'2020 Metered Customers'!V919</f>
        <v>38.096798961606908</v>
      </c>
      <c r="AL919" s="28">
        <f>W919-'2020 Metered Customers'!W919</f>
        <v>52.400190921370026</v>
      </c>
      <c r="AM919" s="28">
        <f>X919-'2020 Metered Customers'!X919</f>
        <v>55.482258002865095</v>
      </c>
      <c r="AN919" s="28">
        <f>Y919-'2020 Metered Customers'!Y919</f>
        <v>86.585753100377275</v>
      </c>
      <c r="AO919" s="28">
        <f>Z919-'2020 Metered Customers'!Z919</f>
        <v>60.055711322552796</v>
      </c>
      <c r="AP919" s="28">
        <f>AA919-'2020 Metered Customers'!AA919</f>
        <v>24.231456581248651</v>
      </c>
      <c r="AQ919" s="28">
        <f>AB919-'2020 Metered Customers'!AB919</f>
        <v>6.8822554054054095</v>
      </c>
    </row>
    <row r="920" spans="1:43" ht="15.4" x14ac:dyDescent="0.45">
      <c r="A920" s="4">
        <v>1</v>
      </c>
      <c r="B920" s="85">
        <v>87591891</v>
      </c>
      <c r="C920" s="91">
        <v>1</v>
      </c>
      <c r="D920" s="5"/>
      <c r="E920" s="5"/>
      <c r="F920" s="5"/>
      <c r="G920" s="5"/>
      <c r="H920" s="190">
        <v>17327.951990632318</v>
      </c>
      <c r="I920" s="190">
        <v>11002.91294117647</v>
      </c>
      <c r="J920" s="190">
        <v>15582.223515715948</v>
      </c>
      <c r="K920" s="190">
        <v>15819.897316219371</v>
      </c>
      <c r="L920" s="191">
        <v>25581.466821885915</v>
      </c>
      <c r="M920" s="190">
        <v>17713.876887340302</v>
      </c>
      <c r="N920" s="190">
        <v>7601.4317129629626</v>
      </c>
      <c r="O920" s="7"/>
      <c r="Q920" s="94">
        <f t="shared" si="186"/>
        <v>45</v>
      </c>
      <c r="R920" s="95">
        <f t="shared" si="187"/>
        <v>45</v>
      </c>
      <c r="S920" s="95">
        <f t="shared" si="188"/>
        <v>45</v>
      </c>
      <c r="T920" s="95">
        <f t="shared" si="189"/>
        <v>45</v>
      </c>
      <c r="U920" s="95">
        <f t="shared" si="190"/>
        <v>122.97578395784544</v>
      </c>
      <c r="V920" s="95">
        <f t="shared" si="191"/>
        <v>117.07540335349881</v>
      </c>
      <c r="W920" s="95">
        <f t="shared" si="192"/>
        <v>154.89390431100975</v>
      </c>
      <c r="X920" s="95">
        <f t="shared" si="193"/>
        <v>156.85674712448673</v>
      </c>
      <c r="Y920" s="95">
        <f t="shared" si="194"/>
        <v>250.67591931659325</v>
      </c>
      <c r="Z920" s="95">
        <f t="shared" si="195"/>
        <v>172.49828684057081</v>
      </c>
      <c r="AA920" s="95">
        <f t="shared" si="196"/>
        <v>88.984074103771178</v>
      </c>
      <c r="AB920" s="96">
        <f t="shared" si="197"/>
        <v>45</v>
      </c>
      <c r="AC920" s="28">
        <f t="shared" si="198"/>
        <v>1288.9601190077763</v>
      </c>
      <c r="AF920" s="28">
        <f>Q920-'2020 Metered Customers'!Q920</f>
        <v>6.9931621621621645</v>
      </c>
      <c r="AG920" s="28">
        <f>R920-'2020 Metered Customers'!R920</f>
        <v>6.7699861486486483</v>
      </c>
      <c r="AH920" s="28">
        <f>S920-'2020 Metered Customers'!S920</f>
        <v>6.9346018018017972</v>
      </c>
      <c r="AI920" s="28">
        <f>T920-'2020 Metered Customers'!T920</f>
        <v>6.8925754504504511</v>
      </c>
      <c r="AJ920" s="28">
        <f>U920-'2020 Metered Customers'!U920</f>
        <v>35.735783957845442</v>
      </c>
      <c r="AK920" s="28">
        <f>V920-'2020 Metered Customers'!V920</f>
        <v>38.096798961606908</v>
      </c>
      <c r="AL920" s="28">
        <f>W920-'2020 Metered Customers'!W920</f>
        <v>52.400190921370026</v>
      </c>
      <c r="AM920" s="28">
        <f>X920-'2020 Metered Customers'!X920</f>
        <v>55.482258002865095</v>
      </c>
      <c r="AN920" s="28">
        <f>Y920-'2020 Metered Customers'!Y920</f>
        <v>86.585753100377275</v>
      </c>
      <c r="AO920" s="28">
        <f>Z920-'2020 Metered Customers'!Z920</f>
        <v>60.055711322552796</v>
      </c>
      <c r="AP920" s="28">
        <f>AA920-'2020 Metered Customers'!AA920</f>
        <v>24.231456581248651</v>
      </c>
      <c r="AQ920" s="28">
        <f>AB920-'2020 Metered Customers'!AB920</f>
        <v>6.8822554054054095</v>
      </c>
    </row>
    <row r="921" spans="1:43" ht="15.4" x14ac:dyDescent="0.45">
      <c r="A921" s="4">
        <v>1</v>
      </c>
      <c r="B921" s="85">
        <v>87591892</v>
      </c>
      <c r="C921" s="91">
        <v>1</v>
      </c>
      <c r="D921" s="5"/>
      <c r="E921" s="5"/>
      <c r="F921" s="5"/>
      <c r="G921" s="5"/>
      <c r="H921" s="190">
        <v>17327.951990632318</v>
      </c>
      <c r="I921" s="190">
        <v>11002.91294117647</v>
      </c>
      <c r="J921" s="190">
        <v>15582.223515715948</v>
      </c>
      <c r="K921" s="190">
        <v>15819.897316219371</v>
      </c>
      <c r="L921" s="191">
        <v>25581.466821885915</v>
      </c>
      <c r="M921" s="190">
        <v>17713.876887340302</v>
      </c>
      <c r="N921" s="190">
        <v>7601.4317129629626</v>
      </c>
      <c r="O921" s="7"/>
      <c r="Q921" s="94">
        <f t="shared" si="186"/>
        <v>45</v>
      </c>
      <c r="R921" s="95">
        <f t="shared" si="187"/>
        <v>45</v>
      </c>
      <c r="S921" s="95">
        <f t="shared" si="188"/>
        <v>45</v>
      </c>
      <c r="T921" s="95">
        <f t="shared" si="189"/>
        <v>45</v>
      </c>
      <c r="U921" s="95">
        <f t="shared" si="190"/>
        <v>122.97578395784544</v>
      </c>
      <c r="V921" s="95">
        <f t="shared" si="191"/>
        <v>117.07540335349881</v>
      </c>
      <c r="W921" s="95">
        <f t="shared" si="192"/>
        <v>154.89390431100975</v>
      </c>
      <c r="X921" s="95">
        <f t="shared" si="193"/>
        <v>156.85674712448673</v>
      </c>
      <c r="Y921" s="95">
        <f t="shared" si="194"/>
        <v>250.67591931659325</v>
      </c>
      <c r="Z921" s="95">
        <f t="shared" si="195"/>
        <v>172.49828684057081</v>
      </c>
      <c r="AA921" s="95">
        <f t="shared" si="196"/>
        <v>88.984074103771178</v>
      </c>
      <c r="AB921" s="96">
        <f t="shared" si="197"/>
        <v>45</v>
      </c>
      <c r="AC921" s="28">
        <f t="shared" si="198"/>
        <v>1288.9601190077763</v>
      </c>
      <c r="AF921" s="28">
        <f>Q921-'2020 Metered Customers'!Q921</f>
        <v>6.9931621621621645</v>
      </c>
      <c r="AG921" s="28">
        <f>R921-'2020 Metered Customers'!R921</f>
        <v>6.7699861486486483</v>
      </c>
      <c r="AH921" s="28">
        <f>S921-'2020 Metered Customers'!S921</f>
        <v>6.9346018018017972</v>
      </c>
      <c r="AI921" s="28">
        <f>T921-'2020 Metered Customers'!T921</f>
        <v>6.8925754504504511</v>
      </c>
      <c r="AJ921" s="28">
        <f>U921-'2020 Metered Customers'!U921</f>
        <v>35.735783957845442</v>
      </c>
      <c r="AK921" s="28">
        <f>V921-'2020 Metered Customers'!V921</f>
        <v>38.096798961606908</v>
      </c>
      <c r="AL921" s="28">
        <f>W921-'2020 Metered Customers'!W921</f>
        <v>52.400190921370026</v>
      </c>
      <c r="AM921" s="28">
        <f>X921-'2020 Metered Customers'!X921</f>
        <v>55.482258002865095</v>
      </c>
      <c r="AN921" s="28">
        <f>Y921-'2020 Metered Customers'!Y921</f>
        <v>86.585753100377275</v>
      </c>
      <c r="AO921" s="28">
        <f>Z921-'2020 Metered Customers'!Z921</f>
        <v>60.055711322552796</v>
      </c>
      <c r="AP921" s="28">
        <f>AA921-'2020 Metered Customers'!AA921</f>
        <v>24.231456581248651</v>
      </c>
      <c r="AQ921" s="28">
        <f>AB921-'2020 Metered Customers'!AB921</f>
        <v>6.8822554054054095</v>
      </c>
    </row>
    <row r="922" spans="1:43" ht="15.4" x14ac:dyDescent="0.45">
      <c r="A922" s="4">
        <v>1</v>
      </c>
      <c r="B922" s="85">
        <v>87591893</v>
      </c>
      <c r="C922" s="91">
        <v>1</v>
      </c>
      <c r="D922" s="5"/>
      <c r="E922" s="5"/>
      <c r="F922" s="5"/>
      <c r="G922" s="5"/>
      <c r="H922" s="190">
        <v>17327.951990632318</v>
      </c>
      <c r="I922" s="190">
        <v>11002.91294117647</v>
      </c>
      <c r="J922" s="190">
        <v>15582.223515715948</v>
      </c>
      <c r="K922" s="190">
        <v>15819.897316219371</v>
      </c>
      <c r="L922" s="191">
        <v>25581.466821885915</v>
      </c>
      <c r="M922" s="190">
        <v>17713.876887340302</v>
      </c>
      <c r="N922" s="190">
        <v>7601.4317129629626</v>
      </c>
      <c r="O922" s="7"/>
      <c r="Q922" s="94">
        <f t="shared" si="186"/>
        <v>45</v>
      </c>
      <c r="R922" s="95">
        <f t="shared" si="187"/>
        <v>45</v>
      </c>
      <c r="S922" s="95">
        <f t="shared" si="188"/>
        <v>45</v>
      </c>
      <c r="T922" s="95">
        <f t="shared" si="189"/>
        <v>45</v>
      </c>
      <c r="U922" s="95">
        <f t="shared" si="190"/>
        <v>122.97578395784544</v>
      </c>
      <c r="V922" s="95">
        <f t="shared" si="191"/>
        <v>117.07540335349881</v>
      </c>
      <c r="W922" s="95">
        <f t="shared" si="192"/>
        <v>154.89390431100975</v>
      </c>
      <c r="X922" s="95">
        <f t="shared" si="193"/>
        <v>156.85674712448673</v>
      </c>
      <c r="Y922" s="95">
        <f t="shared" si="194"/>
        <v>250.67591931659325</v>
      </c>
      <c r="Z922" s="95">
        <f t="shared" si="195"/>
        <v>172.49828684057081</v>
      </c>
      <c r="AA922" s="95">
        <f t="shared" si="196"/>
        <v>88.984074103771178</v>
      </c>
      <c r="AB922" s="96">
        <f t="shared" si="197"/>
        <v>45</v>
      </c>
      <c r="AC922" s="28">
        <f t="shared" si="198"/>
        <v>1288.9601190077763</v>
      </c>
      <c r="AF922" s="28">
        <f>Q922-'2020 Metered Customers'!Q922</f>
        <v>6.9931621621621645</v>
      </c>
      <c r="AG922" s="28">
        <f>R922-'2020 Metered Customers'!R922</f>
        <v>6.7699861486486483</v>
      </c>
      <c r="AH922" s="28">
        <f>S922-'2020 Metered Customers'!S922</f>
        <v>6.9346018018017972</v>
      </c>
      <c r="AI922" s="28">
        <f>T922-'2020 Metered Customers'!T922</f>
        <v>6.8925754504504511</v>
      </c>
      <c r="AJ922" s="28">
        <f>U922-'2020 Metered Customers'!U922</f>
        <v>35.735783957845442</v>
      </c>
      <c r="AK922" s="28">
        <f>V922-'2020 Metered Customers'!V922</f>
        <v>38.096798961606908</v>
      </c>
      <c r="AL922" s="28">
        <f>W922-'2020 Metered Customers'!W922</f>
        <v>52.400190921370026</v>
      </c>
      <c r="AM922" s="28">
        <f>X922-'2020 Metered Customers'!X922</f>
        <v>55.482258002865095</v>
      </c>
      <c r="AN922" s="28">
        <f>Y922-'2020 Metered Customers'!Y922</f>
        <v>86.585753100377275</v>
      </c>
      <c r="AO922" s="28">
        <f>Z922-'2020 Metered Customers'!Z922</f>
        <v>60.055711322552796</v>
      </c>
      <c r="AP922" s="28">
        <f>AA922-'2020 Metered Customers'!AA922</f>
        <v>24.231456581248651</v>
      </c>
      <c r="AQ922" s="28">
        <f>AB922-'2020 Metered Customers'!AB922</f>
        <v>6.8822554054054095</v>
      </c>
    </row>
    <row r="923" spans="1:43" ht="15.4" x14ac:dyDescent="0.45">
      <c r="A923" s="4">
        <v>1</v>
      </c>
      <c r="B923" s="85">
        <v>87591894</v>
      </c>
      <c r="C923" s="91">
        <v>1</v>
      </c>
      <c r="D923" s="5"/>
      <c r="E923" s="5"/>
      <c r="F923" s="5"/>
      <c r="G923" s="5"/>
      <c r="H923" s="190">
        <v>17327.951990632318</v>
      </c>
      <c r="I923" s="190">
        <v>11002.91294117647</v>
      </c>
      <c r="J923" s="190">
        <v>15582.223515715948</v>
      </c>
      <c r="K923" s="190">
        <v>15819.897316219371</v>
      </c>
      <c r="L923" s="191">
        <v>25581.466821885915</v>
      </c>
      <c r="M923" s="190">
        <v>17713.876887340302</v>
      </c>
      <c r="N923" s="190">
        <v>7601.4317129629626</v>
      </c>
      <c r="O923" s="7"/>
      <c r="Q923" s="94">
        <f t="shared" si="186"/>
        <v>45</v>
      </c>
      <c r="R923" s="95">
        <f t="shared" si="187"/>
        <v>45</v>
      </c>
      <c r="S923" s="95">
        <f t="shared" si="188"/>
        <v>45</v>
      </c>
      <c r="T923" s="95">
        <f t="shared" si="189"/>
        <v>45</v>
      </c>
      <c r="U923" s="95">
        <f t="shared" si="190"/>
        <v>122.97578395784544</v>
      </c>
      <c r="V923" s="95">
        <f t="shared" si="191"/>
        <v>117.07540335349881</v>
      </c>
      <c r="W923" s="95">
        <f t="shared" si="192"/>
        <v>154.89390431100975</v>
      </c>
      <c r="X923" s="95">
        <f t="shared" si="193"/>
        <v>156.85674712448673</v>
      </c>
      <c r="Y923" s="95">
        <f t="shared" si="194"/>
        <v>250.67591931659325</v>
      </c>
      <c r="Z923" s="95">
        <f t="shared" si="195"/>
        <v>172.49828684057081</v>
      </c>
      <c r="AA923" s="95">
        <f t="shared" si="196"/>
        <v>88.984074103771178</v>
      </c>
      <c r="AB923" s="96">
        <f t="shared" si="197"/>
        <v>45</v>
      </c>
      <c r="AC923" s="28">
        <f t="shared" si="198"/>
        <v>1288.9601190077763</v>
      </c>
      <c r="AF923" s="28">
        <f>Q923-'2020 Metered Customers'!Q923</f>
        <v>6.9931621621621645</v>
      </c>
      <c r="AG923" s="28">
        <f>R923-'2020 Metered Customers'!R923</f>
        <v>6.7699861486486483</v>
      </c>
      <c r="AH923" s="28">
        <f>S923-'2020 Metered Customers'!S923</f>
        <v>6.9346018018017972</v>
      </c>
      <c r="AI923" s="28">
        <f>T923-'2020 Metered Customers'!T923</f>
        <v>6.8925754504504511</v>
      </c>
      <c r="AJ923" s="28">
        <f>U923-'2020 Metered Customers'!U923</f>
        <v>35.735783957845442</v>
      </c>
      <c r="AK923" s="28">
        <f>V923-'2020 Metered Customers'!V923</f>
        <v>38.096798961606908</v>
      </c>
      <c r="AL923" s="28">
        <f>W923-'2020 Metered Customers'!W923</f>
        <v>52.400190921370026</v>
      </c>
      <c r="AM923" s="28">
        <f>X923-'2020 Metered Customers'!X923</f>
        <v>55.482258002865095</v>
      </c>
      <c r="AN923" s="28">
        <f>Y923-'2020 Metered Customers'!Y923</f>
        <v>86.585753100377275</v>
      </c>
      <c r="AO923" s="28">
        <f>Z923-'2020 Metered Customers'!Z923</f>
        <v>60.055711322552796</v>
      </c>
      <c r="AP923" s="28">
        <f>AA923-'2020 Metered Customers'!AA923</f>
        <v>24.231456581248651</v>
      </c>
      <c r="AQ923" s="28">
        <f>AB923-'2020 Metered Customers'!AB923</f>
        <v>6.8822554054054095</v>
      </c>
    </row>
    <row r="924" spans="1:43" ht="15.4" x14ac:dyDescent="0.45">
      <c r="A924" s="4">
        <v>1</v>
      </c>
      <c r="B924" s="85">
        <v>87591895</v>
      </c>
      <c r="C924" s="91">
        <v>1</v>
      </c>
      <c r="D924" s="5"/>
      <c r="E924" s="5"/>
      <c r="F924" s="5"/>
      <c r="G924" s="5"/>
      <c r="H924" s="190">
        <v>17327.951990632318</v>
      </c>
      <c r="I924" s="190">
        <v>11002.91294117647</v>
      </c>
      <c r="J924" s="190">
        <v>15582.223515715948</v>
      </c>
      <c r="K924" s="190">
        <v>15819.897316219371</v>
      </c>
      <c r="L924" s="191">
        <v>25581.466821885915</v>
      </c>
      <c r="M924" s="190">
        <v>17713.876887340302</v>
      </c>
      <c r="N924" s="190">
        <v>7601.4317129629626</v>
      </c>
      <c r="O924" s="7"/>
      <c r="Q924" s="94">
        <f t="shared" si="186"/>
        <v>45</v>
      </c>
      <c r="R924" s="95">
        <f t="shared" si="187"/>
        <v>45</v>
      </c>
      <c r="S924" s="95">
        <f t="shared" si="188"/>
        <v>45</v>
      </c>
      <c r="T924" s="95">
        <f t="shared" si="189"/>
        <v>45</v>
      </c>
      <c r="U924" s="95">
        <f t="shared" si="190"/>
        <v>122.97578395784544</v>
      </c>
      <c r="V924" s="95">
        <f t="shared" si="191"/>
        <v>117.07540335349881</v>
      </c>
      <c r="W924" s="95">
        <f t="shared" si="192"/>
        <v>154.89390431100975</v>
      </c>
      <c r="X924" s="95">
        <f t="shared" si="193"/>
        <v>156.85674712448673</v>
      </c>
      <c r="Y924" s="95">
        <f t="shared" si="194"/>
        <v>250.67591931659325</v>
      </c>
      <c r="Z924" s="95">
        <f t="shared" si="195"/>
        <v>172.49828684057081</v>
      </c>
      <c r="AA924" s="95">
        <f t="shared" si="196"/>
        <v>88.984074103771178</v>
      </c>
      <c r="AB924" s="96">
        <f t="shared" si="197"/>
        <v>45</v>
      </c>
      <c r="AC924" s="28">
        <f t="shared" si="198"/>
        <v>1288.9601190077763</v>
      </c>
      <c r="AF924" s="28">
        <f>Q924-'2020 Metered Customers'!Q924</f>
        <v>6.9931621621621645</v>
      </c>
      <c r="AG924" s="28">
        <f>R924-'2020 Metered Customers'!R924</f>
        <v>6.7699861486486483</v>
      </c>
      <c r="AH924" s="28">
        <f>S924-'2020 Metered Customers'!S924</f>
        <v>6.9346018018017972</v>
      </c>
      <c r="AI924" s="28">
        <f>T924-'2020 Metered Customers'!T924</f>
        <v>6.8925754504504511</v>
      </c>
      <c r="AJ924" s="28">
        <f>U924-'2020 Metered Customers'!U924</f>
        <v>35.735783957845442</v>
      </c>
      <c r="AK924" s="28">
        <f>V924-'2020 Metered Customers'!V924</f>
        <v>38.096798961606908</v>
      </c>
      <c r="AL924" s="28">
        <f>W924-'2020 Metered Customers'!W924</f>
        <v>52.400190921370026</v>
      </c>
      <c r="AM924" s="28">
        <f>X924-'2020 Metered Customers'!X924</f>
        <v>55.482258002865095</v>
      </c>
      <c r="AN924" s="28">
        <f>Y924-'2020 Metered Customers'!Y924</f>
        <v>86.585753100377275</v>
      </c>
      <c r="AO924" s="28">
        <f>Z924-'2020 Metered Customers'!Z924</f>
        <v>60.055711322552796</v>
      </c>
      <c r="AP924" s="28">
        <f>AA924-'2020 Metered Customers'!AA924</f>
        <v>24.231456581248651</v>
      </c>
      <c r="AQ924" s="28">
        <f>AB924-'2020 Metered Customers'!AB924</f>
        <v>6.8822554054054095</v>
      </c>
    </row>
    <row r="925" spans="1:43" ht="15.4" x14ac:dyDescent="0.45">
      <c r="A925" s="4">
        <v>1</v>
      </c>
      <c r="B925" s="85">
        <v>87591896</v>
      </c>
      <c r="C925" s="91">
        <v>1</v>
      </c>
      <c r="D925" s="5"/>
      <c r="E925" s="5"/>
      <c r="F925" s="5"/>
      <c r="G925" s="5"/>
      <c r="H925" s="190">
        <v>17327.951990632318</v>
      </c>
      <c r="I925" s="190">
        <v>11002.91294117647</v>
      </c>
      <c r="J925" s="190">
        <v>15582.223515715948</v>
      </c>
      <c r="K925" s="190">
        <v>15819.897316219371</v>
      </c>
      <c r="L925" s="191">
        <v>25581.466821885915</v>
      </c>
      <c r="M925" s="190">
        <v>17713.876887340302</v>
      </c>
      <c r="N925" s="190">
        <v>7601.4317129629626</v>
      </c>
      <c r="O925" s="7"/>
      <c r="Q925" s="94">
        <f t="shared" si="186"/>
        <v>45</v>
      </c>
      <c r="R925" s="95">
        <f t="shared" si="187"/>
        <v>45</v>
      </c>
      <c r="S925" s="95">
        <f t="shared" si="188"/>
        <v>45</v>
      </c>
      <c r="T925" s="95">
        <f t="shared" si="189"/>
        <v>45</v>
      </c>
      <c r="U925" s="95">
        <f t="shared" si="190"/>
        <v>122.97578395784544</v>
      </c>
      <c r="V925" s="95">
        <f t="shared" si="191"/>
        <v>117.07540335349881</v>
      </c>
      <c r="W925" s="95">
        <f t="shared" si="192"/>
        <v>154.89390431100975</v>
      </c>
      <c r="X925" s="95">
        <f t="shared" si="193"/>
        <v>156.85674712448673</v>
      </c>
      <c r="Y925" s="95">
        <f t="shared" si="194"/>
        <v>250.67591931659325</v>
      </c>
      <c r="Z925" s="95">
        <f t="shared" si="195"/>
        <v>172.49828684057081</v>
      </c>
      <c r="AA925" s="95">
        <f t="shared" si="196"/>
        <v>88.984074103771178</v>
      </c>
      <c r="AB925" s="96">
        <f t="shared" si="197"/>
        <v>45</v>
      </c>
      <c r="AC925" s="28">
        <f t="shared" si="198"/>
        <v>1288.9601190077763</v>
      </c>
      <c r="AF925" s="28">
        <f>Q925-'2020 Metered Customers'!Q925</f>
        <v>6.9931621621621645</v>
      </c>
      <c r="AG925" s="28">
        <f>R925-'2020 Metered Customers'!R925</f>
        <v>6.7699861486486483</v>
      </c>
      <c r="AH925" s="28">
        <f>S925-'2020 Metered Customers'!S925</f>
        <v>6.9346018018017972</v>
      </c>
      <c r="AI925" s="28">
        <f>T925-'2020 Metered Customers'!T925</f>
        <v>6.8925754504504511</v>
      </c>
      <c r="AJ925" s="28">
        <f>U925-'2020 Metered Customers'!U925</f>
        <v>35.735783957845442</v>
      </c>
      <c r="AK925" s="28">
        <f>V925-'2020 Metered Customers'!V925</f>
        <v>38.096798961606908</v>
      </c>
      <c r="AL925" s="28">
        <f>W925-'2020 Metered Customers'!W925</f>
        <v>52.400190921370026</v>
      </c>
      <c r="AM925" s="28">
        <f>X925-'2020 Metered Customers'!X925</f>
        <v>55.482258002865095</v>
      </c>
      <c r="AN925" s="28">
        <f>Y925-'2020 Metered Customers'!Y925</f>
        <v>86.585753100377275</v>
      </c>
      <c r="AO925" s="28">
        <f>Z925-'2020 Metered Customers'!Z925</f>
        <v>60.055711322552796</v>
      </c>
      <c r="AP925" s="28">
        <f>AA925-'2020 Metered Customers'!AA925</f>
        <v>24.231456581248651</v>
      </c>
      <c r="AQ925" s="28">
        <f>AB925-'2020 Metered Customers'!AB925</f>
        <v>6.8822554054054095</v>
      </c>
    </row>
    <row r="926" spans="1:43" ht="15.4" x14ac:dyDescent="0.45">
      <c r="A926" s="4">
        <v>1</v>
      </c>
      <c r="B926" s="85">
        <v>87591897</v>
      </c>
      <c r="C926" s="91">
        <v>1</v>
      </c>
      <c r="D926" s="5"/>
      <c r="E926" s="5"/>
      <c r="F926" s="5"/>
      <c r="G926" s="5"/>
      <c r="H926" s="190">
        <v>17327.951990632318</v>
      </c>
      <c r="I926" s="190">
        <v>11002.91294117647</v>
      </c>
      <c r="J926" s="190">
        <v>15582.223515715948</v>
      </c>
      <c r="K926" s="190">
        <v>15819.897316219371</v>
      </c>
      <c r="L926" s="191">
        <v>25581.466821885915</v>
      </c>
      <c r="M926" s="190">
        <v>17713.876887340302</v>
      </c>
      <c r="N926" s="190">
        <v>7601.4317129629626</v>
      </c>
      <c r="O926" s="7"/>
      <c r="Q926" s="94">
        <f t="shared" si="186"/>
        <v>45</v>
      </c>
      <c r="R926" s="95">
        <f t="shared" si="187"/>
        <v>45</v>
      </c>
      <c r="S926" s="95">
        <f t="shared" si="188"/>
        <v>45</v>
      </c>
      <c r="T926" s="95">
        <f t="shared" si="189"/>
        <v>45</v>
      </c>
      <c r="U926" s="95">
        <f t="shared" si="190"/>
        <v>122.97578395784544</v>
      </c>
      <c r="V926" s="95">
        <f t="shared" si="191"/>
        <v>117.07540335349881</v>
      </c>
      <c r="W926" s="95">
        <f t="shared" si="192"/>
        <v>154.89390431100975</v>
      </c>
      <c r="X926" s="95">
        <f t="shared" si="193"/>
        <v>156.85674712448673</v>
      </c>
      <c r="Y926" s="95">
        <f t="shared" si="194"/>
        <v>250.67591931659325</v>
      </c>
      <c r="Z926" s="95">
        <f t="shared" si="195"/>
        <v>172.49828684057081</v>
      </c>
      <c r="AA926" s="95">
        <f t="shared" si="196"/>
        <v>88.984074103771178</v>
      </c>
      <c r="AB926" s="96">
        <f t="shared" si="197"/>
        <v>45</v>
      </c>
      <c r="AC926" s="28">
        <f t="shared" si="198"/>
        <v>1288.9601190077763</v>
      </c>
      <c r="AF926" s="28">
        <f>Q926-'2020 Metered Customers'!Q926</f>
        <v>6.9931621621621645</v>
      </c>
      <c r="AG926" s="28">
        <f>R926-'2020 Metered Customers'!R926</f>
        <v>6.7699861486486483</v>
      </c>
      <c r="AH926" s="28">
        <f>S926-'2020 Metered Customers'!S926</f>
        <v>6.9346018018017972</v>
      </c>
      <c r="AI926" s="28">
        <f>T926-'2020 Metered Customers'!T926</f>
        <v>6.8925754504504511</v>
      </c>
      <c r="AJ926" s="28">
        <f>U926-'2020 Metered Customers'!U926</f>
        <v>35.735783957845442</v>
      </c>
      <c r="AK926" s="28">
        <f>V926-'2020 Metered Customers'!V926</f>
        <v>38.096798961606908</v>
      </c>
      <c r="AL926" s="28">
        <f>W926-'2020 Metered Customers'!W926</f>
        <v>52.400190921370026</v>
      </c>
      <c r="AM926" s="28">
        <f>X926-'2020 Metered Customers'!X926</f>
        <v>55.482258002865095</v>
      </c>
      <c r="AN926" s="28">
        <f>Y926-'2020 Metered Customers'!Y926</f>
        <v>86.585753100377275</v>
      </c>
      <c r="AO926" s="28">
        <f>Z926-'2020 Metered Customers'!Z926</f>
        <v>60.055711322552796</v>
      </c>
      <c r="AP926" s="28">
        <f>AA926-'2020 Metered Customers'!AA926</f>
        <v>24.231456581248651</v>
      </c>
      <c r="AQ926" s="28">
        <f>AB926-'2020 Metered Customers'!AB926</f>
        <v>6.8822554054054095</v>
      </c>
    </row>
    <row r="927" spans="1:43" ht="15.4" x14ac:dyDescent="0.45">
      <c r="A927" s="4">
        <v>1</v>
      </c>
      <c r="B927" s="85">
        <v>87591898</v>
      </c>
      <c r="C927" s="91">
        <v>1</v>
      </c>
      <c r="D927" s="5"/>
      <c r="E927" s="5"/>
      <c r="F927" s="5"/>
      <c r="G927" s="5"/>
      <c r="H927" s="190">
        <v>17327.951990632318</v>
      </c>
      <c r="I927" s="190">
        <v>11002.91294117647</v>
      </c>
      <c r="J927" s="190">
        <v>15582.223515715948</v>
      </c>
      <c r="K927" s="190">
        <v>15819.897316219371</v>
      </c>
      <c r="L927" s="191">
        <v>25581.466821885915</v>
      </c>
      <c r="M927" s="190">
        <v>17713.876887340302</v>
      </c>
      <c r="N927" s="190">
        <v>7601.4317129629626</v>
      </c>
      <c r="O927" s="7"/>
      <c r="Q927" s="94">
        <f t="shared" si="186"/>
        <v>45</v>
      </c>
      <c r="R927" s="95">
        <f t="shared" si="187"/>
        <v>45</v>
      </c>
      <c r="S927" s="95">
        <f t="shared" si="188"/>
        <v>45</v>
      </c>
      <c r="T927" s="95">
        <f t="shared" si="189"/>
        <v>45</v>
      </c>
      <c r="U927" s="95">
        <f t="shared" si="190"/>
        <v>122.97578395784544</v>
      </c>
      <c r="V927" s="95">
        <f t="shared" si="191"/>
        <v>117.07540335349881</v>
      </c>
      <c r="W927" s="95">
        <f t="shared" si="192"/>
        <v>154.89390431100975</v>
      </c>
      <c r="X927" s="95">
        <f t="shared" si="193"/>
        <v>156.85674712448673</v>
      </c>
      <c r="Y927" s="95">
        <f t="shared" si="194"/>
        <v>250.67591931659325</v>
      </c>
      <c r="Z927" s="95">
        <f t="shared" si="195"/>
        <v>172.49828684057081</v>
      </c>
      <c r="AA927" s="95">
        <f t="shared" si="196"/>
        <v>88.984074103771178</v>
      </c>
      <c r="AB927" s="96">
        <f t="shared" si="197"/>
        <v>45</v>
      </c>
      <c r="AC927" s="28">
        <f t="shared" si="198"/>
        <v>1288.9601190077763</v>
      </c>
      <c r="AF927" s="28">
        <f>Q927-'2020 Metered Customers'!Q927</f>
        <v>6.9931621621621645</v>
      </c>
      <c r="AG927" s="28">
        <f>R927-'2020 Metered Customers'!R927</f>
        <v>6.7699861486486483</v>
      </c>
      <c r="AH927" s="28">
        <f>S927-'2020 Metered Customers'!S927</f>
        <v>6.9346018018017972</v>
      </c>
      <c r="AI927" s="28">
        <f>T927-'2020 Metered Customers'!T927</f>
        <v>6.8925754504504511</v>
      </c>
      <c r="AJ927" s="28">
        <f>U927-'2020 Metered Customers'!U927</f>
        <v>35.735783957845442</v>
      </c>
      <c r="AK927" s="28">
        <f>V927-'2020 Metered Customers'!V927</f>
        <v>38.096798961606908</v>
      </c>
      <c r="AL927" s="28">
        <f>W927-'2020 Metered Customers'!W927</f>
        <v>52.400190921370026</v>
      </c>
      <c r="AM927" s="28">
        <f>X927-'2020 Metered Customers'!X927</f>
        <v>55.482258002865095</v>
      </c>
      <c r="AN927" s="28">
        <f>Y927-'2020 Metered Customers'!Y927</f>
        <v>86.585753100377275</v>
      </c>
      <c r="AO927" s="28">
        <f>Z927-'2020 Metered Customers'!Z927</f>
        <v>60.055711322552796</v>
      </c>
      <c r="AP927" s="28">
        <f>AA927-'2020 Metered Customers'!AA927</f>
        <v>24.231456581248651</v>
      </c>
      <c r="AQ927" s="28">
        <f>AB927-'2020 Metered Customers'!AB927</f>
        <v>6.8822554054054095</v>
      </c>
    </row>
    <row r="928" spans="1:43" ht="15.4" x14ac:dyDescent="0.45">
      <c r="A928" s="4">
        <v>1</v>
      </c>
      <c r="B928" s="85">
        <v>87591899</v>
      </c>
      <c r="C928" s="91">
        <v>1</v>
      </c>
      <c r="D928" s="5"/>
      <c r="E928" s="5"/>
      <c r="F928" s="5"/>
      <c r="G928" s="5"/>
      <c r="H928" s="190">
        <v>17327.951990632318</v>
      </c>
      <c r="I928" s="190">
        <v>11002.91294117647</v>
      </c>
      <c r="J928" s="190">
        <v>15582.223515715948</v>
      </c>
      <c r="K928" s="190">
        <v>15819.897316219371</v>
      </c>
      <c r="L928" s="191">
        <v>25581.466821885915</v>
      </c>
      <c r="M928" s="190">
        <v>17713.876887340302</v>
      </c>
      <c r="N928" s="190">
        <v>7601.4317129629626</v>
      </c>
      <c r="O928" s="7"/>
      <c r="Q928" s="94">
        <f t="shared" si="186"/>
        <v>45</v>
      </c>
      <c r="R928" s="95">
        <f t="shared" si="187"/>
        <v>45</v>
      </c>
      <c r="S928" s="95">
        <f t="shared" si="188"/>
        <v>45</v>
      </c>
      <c r="T928" s="95">
        <f t="shared" si="189"/>
        <v>45</v>
      </c>
      <c r="U928" s="95">
        <f t="shared" si="190"/>
        <v>122.97578395784544</v>
      </c>
      <c r="V928" s="95">
        <f t="shared" si="191"/>
        <v>117.07540335349881</v>
      </c>
      <c r="W928" s="95">
        <f t="shared" si="192"/>
        <v>154.89390431100975</v>
      </c>
      <c r="X928" s="95">
        <f t="shared" si="193"/>
        <v>156.85674712448673</v>
      </c>
      <c r="Y928" s="95">
        <f t="shared" si="194"/>
        <v>250.67591931659325</v>
      </c>
      <c r="Z928" s="95">
        <f t="shared" si="195"/>
        <v>172.49828684057081</v>
      </c>
      <c r="AA928" s="95">
        <f t="shared" si="196"/>
        <v>88.984074103771178</v>
      </c>
      <c r="AB928" s="96">
        <f t="shared" si="197"/>
        <v>45</v>
      </c>
      <c r="AC928" s="28">
        <f t="shared" si="198"/>
        <v>1288.9601190077763</v>
      </c>
      <c r="AF928" s="28">
        <f>Q928-'2020 Metered Customers'!Q928</f>
        <v>6.9931621621621645</v>
      </c>
      <c r="AG928" s="28">
        <f>R928-'2020 Metered Customers'!R928</f>
        <v>6.7699861486486483</v>
      </c>
      <c r="AH928" s="28">
        <f>S928-'2020 Metered Customers'!S928</f>
        <v>6.9346018018017972</v>
      </c>
      <c r="AI928" s="28">
        <f>T928-'2020 Metered Customers'!T928</f>
        <v>6.8925754504504511</v>
      </c>
      <c r="AJ928" s="28">
        <f>U928-'2020 Metered Customers'!U928</f>
        <v>35.735783957845442</v>
      </c>
      <c r="AK928" s="28">
        <f>V928-'2020 Metered Customers'!V928</f>
        <v>38.096798961606908</v>
      </c>
      <c r="AL928" s="28">
        <f>W928-'2020 Metered Customers'!W928</f>
        <v>52.400190921370026</v>
      </c>
      <c r="AM928" s="28">
        <f>X928-'2020 Metered Customers'!X928</f>
        <v>55.482258002865095</v>
      </c>
      <c r="AN928" s="28">
        <f>Y928-'2020 Metered Customers'!Y928</f>
        <v>86.585753100377275</v>
      </c>
      <c r="AO928" s="28">
        <f>Z928-'2020 Metered Customers'!Z928</f>
        <v>60.055711322552796</v>
      </c>
      <c r="AP928" s="28">
        <f>AA928-'2020 Metered Customers'!AA928</f>
        <v>24.231456581248651</v>
      </c>
      <c r="AQ928" s="28">
        <f>AB928-'2020 Metered Customers'!AB928</f>
        <v>6.8822554054054095</v>
      </c>
    </row>
    <row r="929" spans="1:43" ht="15.4" x14ac:dyDescent="0.45">
      <c r="A929" s="4">
        <v>1</v>
      </c>
      <c r="B929" s="85">
        <v>87591900</v>
      </c>
      <c r="C929" s="91">
        <v>1</v>
      </c>
      <c r="D929" s="5"/>
      <c r="E929" s="5"/>
      <c r="F929" s="5"/>
      <c r="G929" s="5"/>
      <c r="H929" s="190">
        <v>17327.951990632318</v>
      </c>
      <c r="I929" s="190">
        <v>11002.91294117647</v>
      </c>
      <c r="J929" s="190">
        <v>15582.223515715948</v>
      </c>
      <c r="K929" s="190">
        <v>15819.897316219371</v>
      </c>
      <c r="L929" s="191">
        <v>25581.466821885915</v>
      </c>
      <c r="M929" s="190">
        <v>17713.876887340302</v>
      </c>
      <c r="N929" s="190">
        <v>7601.4317129629626</v>
      </c>
      <c r="O929" s="7"/>
      <c r="Q929" s="94">
        <f t="shared" si="186"/>
        <v>45</v>
      </c>
      <c r="R929" s="95">
        <f t="shared" si="187"/>
        <v>45</v>
      </c>
      <c r="S929" s="95">
        <f t="shared" si="188"/>
        <v>45</v>
      </c>
      <c r="T929" s="95">
        <f t="shared" si="189"/>
        <v>45</v>
      </c>
      <c r="U929" s="95">
        <f t="shared" si="190"/>
        <v>122.97578395784544</v>
      </c>
      <c r="V929" s="95">
        <f t="shared" si="191"/>
        <v>117.07540335349881</v>
      </c>
      <c r="W929" s="95">
        <f t="shared" si="192"/>
        <v>154.89390431100975</v>
      </c>
      <c r="X929" s="95">
        <f t="shared" si="193"/>
        <v>156.85674712448673</v>
      </c>
      <c r="Y929" s="95">
        <f t="shared" si="194"/>
        <v>250.67591931659325</v>
      </c>
      <c r="Z929" s="95">
        <f t="shared" si="195"/>
        <v>172.49828684057081</v>
      </c>
      <c r="AA929" s="95">
        <f t="shared" si="196"/>
        <v>88.984074103771178</v>
      </c>
      <c r="AB929" s="96">
        <f t="shared" si="197"/>
        <v>45</v>
      </c>
      <c r="AC929" s="28">
        <f t="shared" si="198"/>
        <v>1288.9601190077763</v>
      </c>
      <c r="AF929" s="28">
        <f>Q929-'2020 Metered Customers'!Q929</f>
        <v>6.9931621621621645</v>
      </c>
      <c r="AG929" s="28">
        <f>R929-'2020 Metered Customers'!R929</f>
        <v>6.7699861486486483</v>
      </c>
      <c r="AH929" s="28">
        <f>S929-'2020 Metered Customers'!S929</f>
        <v>6.9346018018017972</v>
      </c>
      <c r="AI929" s="28">
        <f>T929-'2020 Metered Customers'!T929</f>
        <v>6.8925754504504511</v>
      </c>
      <c r="AJ929" s="28">
        <f>U929-'2020 Metered Customers'!U929</f>
        <v>35.735783957845442</v>
      </c>
      <c r="AK929" s="28">
        <f>V929-'2020 Metered Customers'!V929</f>
        <v>38.096798961606908</v>
      </c>
      <c r="AL929" s="28">
        <f>W929-'2020 Metered Customers'!W929</f>
        <v>52.400190921370026</v>
      </c>
      <c r="AM929" s="28">
        <f>X929-'2020 Metered Customers'!X929</f>
        <v>55.482258002865095</v>
      </c>
      <c r="AN929" s="28">
        <f>Y929-'2020 Metered Customers'!Y929</f>
        <v>86.585753100377275</v>
      </c>
      <c r="AO929" s="28">
        <f>Z929-'2020 Metered Customers'!Z929</f>
        <v>60.055711322552796</v>
      </c>
      <c r="AP929" s="28">
        <f>AA929-'2020 Metered Customers'!AA929</f>
        <v>24.231456581248651</v>
      </c>
      <c r="AQ929" s="28">
        <f>AB929-'2020 Metered Customers'!AB929</f>
        <v>6.8822554054054095</v>
      </c>
    </row>
    <row r="930" spans="1:43" ht="15.4" x14ac:dyDescent="0.45">
      <c r="A930" s="4">
        <v>1</v>
      </c>
      <c r="B930" s="85">
        <v>87591901</v>
      </c>
      <c r="C930" s="91">
        <v>1</v>
      </c>
      <c r="D930" s="5"/>
      <c r="E930" s="5"/>
      <c r="F930" s="5"/>
      <c r="G930" s="5"/>
      <c r="H930" s="190">
        <v>17327.951990632318</v>
      </c>
      <c r="I930" s="190">
        <v>11002.91294117647</v>
      </c>
      <c r="J930" s="190">
        <v>15582.223515715948</v>
      </c>
      <c r="K930" s="190">
        <v>15819.897316219371</v>
      </c>
      <c r="L930" s="191">
        <v>25581.466821885915</v>
      </c>
      <c r="M930" s="190">
        <v>17713.876887340302</v>
      </c>
      <c r="N930" s="190">
        <v>7601.4317129629626</v>
      </c>
      <c r="O930" s="7"/>
      <c r="Q930" s="94">
        <f t="shared" si="186"/>
        <v>45</v>
      </c>
      <c r="R930" s="95">
        <f t="shared" si="187"/>
        <v>45</v>
      </c>
      <c r="S930" s="95">
        <f t="shared" si="188"/>
        <v>45</v>
      </c>
      <c r="T930" s="95">
        <f t="shared" si="189"/>
        <v>45</v>
      </c>
      <c r="U930" s="95">
        <f t="shared" si="190"/>
        <v>122.97578395784544</v>
      </c>
      <c r="V930" s="95">
        <f t="shared" si="191"/>
        <v>117.07540335349881</v>
      </c>
      <c r="W930" s="95">
        <f t="shared" si="192"/>
        <v>154.89390431100975</v>
      </c>
      <c r="X930" s="95">
        <f t="shared" si="193"/>
        <v>156.85674712448673</v>
      </c>
      <c r="Y930" s="95">
        <f t="shared" si="194"/>
        <v>250.67591931659325</v>
      </c>
      <c r="Z930" s="95">
        <f t="shared" si="195"/>
        <v>172.49828684057081</v>
      </c>
      <c r="AA930" s="95">
        <f t="shared" si="196"/>
        <v>88.984074103771178</v>
      </c>
      <c r="AB930" s="96">
        <f t="shared" si="197"/>
        <v>45</v>
      </c>
      <c r="AC930" s="28">
        <f t="shared" si="198"/>
        <v>1288.9601190077763</v>
      </c>
      <c r="AF930" s="28">
        <f>Q930-'2020 Metered Customers'!Q930</f>
        <v>6.9931621621621645</v>
      </c>
      <c r="AG930" s="28">
        <f>R930-'2020 Metered Customers'!R930</f>
        <v>6.7699861486486483</v>
      </c>
      <c r="AH930" s="28">
        <f>S930-'2020 Metered Customers'!S930</f>
        <v>6.9346018018017972</v>
      </c>
      <c r="AI930" s="28">
        <f>T930-'2020 Metered Customers'!T930</f>
        <v>6.8925754504504511</v>
      </c>
      <c r="AJ930" s="28">
        <f>U930-'2020 Metered Customers'!U930</f>
        <v>35.735783957845442</v>
      </c>
      <c r="AK930" s="28">
        <f>V930-'2020 Metered Customers'!V930</f>
        <v>38.096798961606908</v>
      </c>
      <c r="AL930" s="28">
        <f>W930-'2020 Metered Customers'!W930</f>
        <v>52.400190921370026</v>
      </c>
      <c r="AM930" s="28">
        <f>X930-'2020 Metered Customers'!X930</f>
        <v>55.482258002865095</v>
      </c>
      <c r="AN930" s="28">
        <f>Y930-'2020 Metered Customers'!Y930</f>
        <v>86.585753100377275</v>
      </c>
      <c r="AO930" s="28">
        <f>Z930-'2020 Metered Customers'!Z930</f>
        <v>60.055711322552796</v>
      </c>
      <c r="AP930" s="28">
        <f>AA930-'2020 Metered Customers'!AA930</f>
        <v>24.231456581248651</v>
      </c>
      <c r="AQ930" s="28">
        <f>AB930-'2020 Metered Customers'!AB930</f>
        <v>6.8822554054054095</v>
      </c>
    </row>
    <row r="931" spans="1:43" ht="15.4" x14ac:dyDescent="0.45">
      <c r="A931" s="4">
        <v>1</v>
      </c>
      <c r="B931" s="85">
        <v>87591902</v>
      </c>
      <c r="C931" s="91">
        <v>1</v>
      </c>
      <c r="D931" s="5"/>
      <c r="E931" s="5"/>
      <c r="F931" s="5"/>
      <c r="G931" s="5"/>
      <c r="H931" s="190">
        <v>17327.951990632318</v>
      </c>
      <c r="I931" s="190">
        <v>11002.91294117647</v>
      </c>
      <c r="J931" s="190">
        <v>15582.223515715948</v>
      </c>
      <c r="K931" s="190">
        <v>15819.897316219371</v>
      </c>
      <c r="L931" s="191">
        <v>25581.466821885915</v>
      </c>
      <c r="M931" s="190">
        <v>17713.876887340302</v>
      </c>
      <c r="N931" s="190">
        <v>7601.4317129629626</v>
      </c>
      <c r="O931" s="7"/>
      <c r="Q931" s="94">
        <f t="shared" si="186"/>
        <v>45</v>
      </c>
      <c r="R931" s="95">
        <f t="shared" si="187"/>
        <v>45</v>
      </c>
      <c r="S931" s="95">
        <f t="shared" si="188"/>
        <v>45</v>
      </c>
      <c r="T931" s="95">
        <f t="shared" si="189"/>
        <v>45</v>
      </c>
      <c r="U931" s="95">
        <f t="shared" si="190"/>
        <v>122.97578395784544</v>
      </c>
      <c r="V931" s="95">
        <f t="shared" si="191"/>
        <v>117.07540335349881</v>
      </c>
      <c r="W931" s="95">
        <f t="shared" si="192"/>
        <v>154.89390431100975</v>
      </c>
      <c r="X931" s="95">
        <f t="shared" si="193"/>
        <v>156.85674712448673</v>
      </c>
      <c r="Y931" s="95">
        <f t="shared" si="194"/>
        <v>250.67591931659325</v>
      </c>
      <c r="Z931" s="95">
        <f t="shared" si="195"/>
        <v>172.49828684057081</v>
      </c>
      <c r="AA931" s="95">
        <f t="shared" si="196"/>
        <v>88.984074103771178</v>
      </c>
      <c r="AB931" s="96">
        <f t="shared" si="197"/>
        <v>45</v>
      </c>
      <c r="AC931" s="28">
        <f t="shared" si="198"/>
        <v>1288.9601190077763</v>
      </c>
      <c r="AF931" s="28">
        <f>Q931-'2020 Metered Customers'!Q931</f>
        <v>6.9931621621621645</v>
      </c>
      <c r="AG931" s="28">
        <f>R931-'2020 Metered Customers'!R931</f>
        <v>6.7699861486486483</v>
      </c>
      <c r="AH931" s="28">
        <f>S931-'2020 Metered Customers'!S931</f>
        <v>6.9346018018017972</v>
      </c>
      <c r="AI931" s="28">
        <f>T931-'2020 Metered Customers'!T931</f>
        <v>6.8925754504504511</v>
      </c>
      <c r="AJ931" s="28">
        <f>U931-'2020 Metered Customers'!U931</f>
        <v>35.735783957845442</v>
      </c>
      <c r="AK931" s="28">
        <f>V931-'2020 Metered Customers'!V931</f>
        <v>38.096798961606908</v>
      </c>
      <c r="AL931" s="28">
        <f>W931-'2020 Metered Customers'!W931</f>
        <v>52.400190921370026</v>
      </c>
      <c r="AM931" s="28">
        <f>X931-'2020 Metered Customers'!X931</f>
        <v>55.482258002865095</v>
      </c>
      <c r="AN931" s="28">
        <f>Y931-'2020 Metered Customers'!Y931</f>
        <v>86.585753100377275</v>
      </c>
      <c r="AO931" s="28">
        <f>Z931-'2020 Metered Customers'!Z931</f>
        <v>60.055711322552796</v>
      </c>
      <c r="AP931" s="28">
        <f>AA931-'2020 Metered Customers'!AA931</f>
        <v>24.231456581248651</v>
      </c>
      <c r="AQ931" s="28">
        <f>AB931-'2020 Metered Customers'!AB931</f>
        <v>6.8822554054054095</v>
      </c>
    </row>
    <row r="932" spans="1:43" ht="15.4" x14ac:dyDescent="0.45">
      <c r="A932" s="4">
        <v>1</v>
      </c>
      <c r="B932" s="85">
        <v>87591915</v>
      </c>
      <c r="C932" s="91">
        <v>1</v>
      </c>
      <c r="D932" s="5"/>
      <c r="E932" s="5"/>
      <c r="F932" s="5"/>
      <c r="G932" s="5"/>
      <c r="H932" s="190">
        <v>17327.951990632318</v>
      </c>
      <c r="I932" s="190">
        <v>11002.91294117647</v>
      </c>
      <c r="J932" s="190">
        <v>15582.223515715948</v>
      </c>
      <c r="K932" s="190">
        <v>15819.897316219371</v>
      </c>
      <c r="L932" s="191">
        <v>25581.466821885915</v>
      </c>
      <c r="M932" s="190">
        <v>17713.876887340302</v>
      </c>
      <c r="N932" s="190">
        <v>7601.4317129629626</v>
      </c>
      <c r="O932" s="7"/>
      <c r="Q932" s="94">
        <f t="shared" si="186"/>
        <v>45</v>
      </c>
      <c r="R932" s="95">
        <f t="shared" si="187"/>
        <v>45</v>
      </c>
      <c r="S932" s="95">
        <f t="shared" si="188"/>
        <v>45</v>
      </c>
      <c r="T932" s="95">
        <f t="shared" si="189"/>
        <v>45</v>
      </c>
      <c r="U932" s="95">
        <f t="shared" si="190"/>
        <v>122.97578395784544</v>
      </c>
      <c r="V932" s="95">
        <f t="shared" si="191"/>
        <v>117.07540335349881</v>
      </c>
      <c r="W932" s="95">
        <f t="shared" si="192"/>
        <v>154.89390431100975</v>
      </c>
      <c r="X932" s="95">
        <f t="shared" si="193"/>
        <v>156.85674712448673</v>
      </c>
      <c r="Y932" s="95">
        <f t="shared" si="194"/>
        <v>250.67591931659325</v>
      </c>
      <c r="Z932" s="95">
        <f t="shared" si="195"/>
        <v>172.49828684057081</v>
      </c>
      <c r="AA932" s="95">
        <f t="shared" si="196"/>
        <v>88.984074103771178</v>
      </c>
      <c r="AB932" s="96">
        <f t="shared" si="197"/>
        <v>45</v>
      </c>
      <c r="AC932" s="28">
        <f t="shared" si="198"/>
        <v>1288.9601190077763</v>
      </c>
      <c r="AF932" s="28">
        <f>Q932-'2020 Metered Customers'!Q932</f>
        <v>6.9931621621621645</v>
      </c>
      <c r="AG932" s="28">
        <f>R932-'2020 Metered Customers'!R932</f>
        <v>6.7699861486486483</v>
      </c>
      <c r="AH932" s="28">
        <f>S932-'2020 Metered Customers'!S932</f>
        <v>6.9346018018017972</v>
      </c>
      <c r="AI932" s="28">
        <f>T932-'2020 Metered Customers'!T932</f>
        <v>6.8925754504504511</v>
      </c>
      <c r="AJ932" s="28">
        <f>U932-'2020 Metered Customers'!U932</f>
        <v>35.735783957845442</v>
      </c>
      <c r="AK932" s="28">
        <f>V932-'2020 Metered Customers'!V932</f>
        <v>38.096798961606908</v>
      </c>
      <c r="AL932" s="28">
        <f>W932-'2020 Metered Customers'!W932</f>
        <v>52.400190921370026</v>
      </c>
      <c r="AM932" s="28">
        <f>X932-'2020 Metered Customers'!X932</f>
        <v>55.482258002865095</v>
      </c>
      <c r="AN932" s="28">
        <f>Y932-'2020 Metered Customers'!Y932</f>
        <v>86.585753100377275</v>
      </c>
      <c r="AO932" s="28">
        <f>Z932-'2020 Metered Customers'!Z932</f>
        <v>60.055711322552796</v>
      </c>
      <c r="AP932" s="28">
        <f>AA932-'2020 Metered Customers'!AA932</f>
        <v>24.231456581248651</v>
      </c>
      <c r="AQ932" s="28">
        <f>AB932-'2020 Metered Customers'!AB932</f>
        <v>6.8822554054054095</v>
      </c>
    </row>
    <row r="933" spans="1:43" ht="15.4" x14ac:dyDescent="0.45">
      <c r="A933" s="4">
        <v>1</v>
      </c>
      <c r="B933" s="85">
        <v>87591916</v>
      </c>
      <c r="C933" s="91">
        <v>1</v>
      </c>
      <c r="D933" s="5"/>
      <c r="E933" s="5"/>
      <c r="F933" s="5"/>
      <c r="G933" s="5"/>
      <c r="H933" s="190">
        <v>17327.951990632318</v>
      </c>
      <c r="I933" s="190">
        <v>11002.91294117647</v>
      </c>
      <c r="J933" s="190">
        <v>15582.223515715948</v>
      </c>
      <c r="K933" s="190">
        <v>15819.897316219371</v>
      </c>
      <c r="L933" s="191">
        <v>25581.466821885915</v>
      </c>
      <c r="M933" s="190">
        <v>17713.876887340302</v>
      </c>
      <c r="N933" s="190">
        <v>7601.4317129629626</v>
      </c>
      <c r="O933" s="7"/>
      <c r="Q933" s="94">
        <f t="shared" si="186"/>
        <v>45</v>
      </c>
      <c r="R933" s="95">
        <f t="shared" si="187"/>
        <v>45</v>
      </c>
      <c r="S933" s="95">
        <f t="shared" si="188"/>
        <v>45</v>
      </c>
      <c r="T933" s="95">
        <f t="shared" si="189"/>
        <v>45</v>
      </c>
      <c r="U933" s="95">
        <f t="shared" si="190"/>
        <v>122.97578395784544</v>
      </c>
      <c r="V933" s="95">
        <f t="shared" si="191"/>
        <v>117.07540335349881</v>
      </c>
      <c r="W933" s="95">
        <f t="shared" si="192"/>
        <v>154.89390431100975</v>
      </c>
      <c r="X933" s="95">
        <f t="shared" si="193"/>
        <v>156.85674712448673</v>
      </c>
      <c r="Y933" s="95">
        <f t="shared" si="194"/>
        <v>250.67591931659325</v>
      </c>
      <c r="Z933" s="95">
        <f t="shared" si="195"/>
        <v>172.49828684057081</v>
      </c>
      <c r="AA933" s="95">
        <f t="shared" si="196"/>
        <v>88.984074103771178</v>
      </c>
      <c r="AB933" s="96">
        <f t="shared" si="197"/>
        <v>45</v>
      </c>
      <c r="AC933" s="28">
        <f t="shared" si="198"/>
        <v>1288.9601190077763</v>
      </c>
      <c r="AF933" s="28">
        <f>Q933-'2020 Metered Customers'!Q933</f>
        <v>6.9931621621621645</v>
      </c>
      <c r="AG933" s="28">
        <f>R933-'2020 Metered Customers'!R933</f>
        <v>6.7699861486486483</v>
      </c>
      <c r="AH933" s="28">
        <f>S933-'2020 Metered Customers'!S933</f>
        <v>6.9346018018017972</v>
      </c>
      <c r="AI933" s="28">
        <f>T933-'2020 Metered Customers'!T933</f>
        <v>6.8925754504504511</v>
      </c>
      <c r="AJ933" s="28">
        <f>U933-'2020 Metered Customers'!U933</f>
        <v>35.735783957845442</v>
      </c>
      <c r="AK933" s="28">
        <f>V933-'2020 Metered Customers'!V933</f>
        <v>38.096798961606908</v>
      </c>
      <c r="AL933" s="28">
        <f>W933-'2020 Metered Customers'!W933</f>
        <v>52.400190921370026</v>
      </c>
      <c r="AM933" s="28">
        <f>X933-'2020 Metered Customers'!X933</f>
        <v>55.482258002865095</v>
      </c>
      <c r="AN933" s="28">
        <f>Y933-'2020 Metered Customers'!Y933</f>
        <v>86.585753100377275</v>
      </c>
      <c r="AO933" s="28">
        <f>Z933-'2020 Metered Customers'!Z933</f>
        <v>60.055711322552796</v>
      </c>
      <c r="AP933" s="28">
        <f>AA933-'2020 Metered Customers'!AA933</f>
        <v>24.231456581248651</v>
      </c>
      <c r="AQ933" s="28">
        <f>AB933-'2020 Metered Customers'!AB933</f>
        <v>6.8822554054054095</v>
      </c>
    </row>
    <row r="934" spans="1:43" ht="15.4" x14ac:dyDescent="0.45">
      <c r="A934" s="4">
        <v>1</v>
      </c>
      <c r="B934" s="85">
        <v>87591917</v>
      </c>
      <c r="C934" s="91">
        <v>1</v>
      </c>
      <c r="D934" s="5"/>
      <c r="E934" s="5"/>
      <c r="F934" s="5"/>
      <c r="G934" s="5"/>
      <c r="H934" s="190">
        <v>17327.951990632318</v>
      </c>
      <c r="I934" s="190">
        <v>11002.91294117647</v>
      </c>
      <c r="J934" s="190">
        <v>15582.223515715948</v>
      </c>
      <c r="K934" s="190">
        <v>15819.897316219371</v>
      </c>
      <c r="L934" s="191">
        <v>25581.466821885915</v>
      </c>
      <c r="M934" s="190">
        <v>17713.876887340302</v>
      </c>
      <c r="N934" s="190">
        <v>7601.4317129629626</v>
      </c>
      <c r="O934" s="7"/>
      <c r="Q934" s="94">
        <f t="shared" si="186"/>
        <v>45</v>
      </c>
      <c r="R934" s="95">
        <f t="shared" si="187"/>
        <v>45</v>
      </c>
      <c r="S934" s="95">
        <f t="shared" si="188"/>
        <v>45</v>
      </c>
      <c r="T934" s="95">
        <f t="shared" si="189"/>
        <v>45</v>
      </c>
      <c r="U934" s="95">
        <f t="shared" si="190"/>
        <v>122.97578395784544</v>
      </c>
      <c r="V934" s="95">
        <f t="shared" si="191"/>
        <v>117.07540335349881</v>
      </c>
      <c r="W934" s="95">
        <f t="shared" si="192"/>
        <v>154.89390431100975</v>
      </c>
      <c r="X934" s="95">
        <f t="shared" si="193"/>
        <v>156.85674712448673</v>
      </c>
      <c r="Y934" s="95">
        <f t="shared" si="194"/>
        <v>250.67591931659325</v>
      </c>
      <c r="Z934" s="95">
        <f t="shared" si="195"/>
        <v>172.49828684057081</v>
      </c>
      <c r="AA934" s="95">
        <f t="shared" si="196"/>
        <v>88.984074103771178</v>
      </c>
      <c r="AB934" s="96">
        <f t="shared" si="197"/>
        <v>45</v>
      </c>
      <c r="AC934" s="28">
        <f t="shared" si="198"/>
        <v>1288.9601190077763</v>
      </c>
      <c r="AF934" s="28">
        <f>Q934-'2020 Metered Customers'!Q934</f>
        <v>6.9931621621621645</v>
      </c>
      <c r="AG934" s="28">
        <f>R934-'2020 Metered Customers'!R934</f>
        <v>6.7699861486486483</v>
      </c>
      <c r="AH934" s="28">
        <f>S934-'2020 Metered Customers'!S934</f>
        <v>6.9346018018017972</v>
      </c>
      <c r="AI934" s="28">
        <f>T934-'2020 Metered Customers'!T934</f>
        <v>6.8925754504504511</v>
      </c>
      <c r="AJ934" s="28">
        <f>U934-'2020 Metered Customers'!U934</f>
        <v>35.735783957845442</v>
      </c>
      <c r="AK934" s="28">
        <f>V934-'2020 Metered Customers'!V934</f>
        <v>38.096798961606908</v>
      </c>
      <c r="AL934" s="28">
        <f>W934-'2020 Metered Customers'!W934</f>
        <v>52.400190921370026</v>
      </c>
      <c r="AM934" s="28">
        <f>X934-'2020 Metered Customers'!X934</f>
        <v>55.482258002865095</v>
      </c>
      <c r="AN934" s="28">
        <f>Y934-'2020 Metered Customers'!Y934</f>
        <v>86.585753100377275</v>
      </c>
      <c r="AO934" s="28">
        <f>Z934-'2020 Metered Customers'!Z934</f>
        <v>60.055711322552796</v>
      </c>
      <c r="AP934" s="28">
        <f>AA934-'2020 Metered Customers'!AA934</f>
        <v>24.231456581248651</v>
      </c>
      <c r="AQ934" s="28">
        <f>AB934-'2020 Metered Customers'!AB934</f>
        <v>6.8822554054054095</v>
      </c>
    </row>
    <row r="935" spans="1:43" ht="15.4" x14ac:dyDescent="0.45">
      <c r="A935" s="4">
        <v>1</v>
      </c>
      <c r="B935" s="85">
        <v>87591918</v>
      </c>
      <c r="C935" s="91">
        <v>1</v>
      </c>
      <c r="D935" s="5"/>
      <c r="E935" s="5"/>
      <c r="F935" s="5"/>
      <c r="G935" s="5"/>
      <c r="H935" s="190">
        <v>17327.951990632318</v>
      </c>
      <c r="I935" s="190">
        <v>11002.91294117647</v>
      </c>
      <c r="J935" s="190">
        <v>15582.223515715948</v>
      </c>
      <c r="K935" s="190">
        <v>15819.897316219371</v>
      </c>
      <c r="L935" s="191">
        <v>25581.466821885915</v>
      </c>
      <c r="M935" s="190">
        <v>17713.876887340302</v>
      </c>
      <c r="N935" s="190">
        <v>7601.4317129629626</v>
      </c>
      <c r="O935" s="7"/>
      <c r="Q935" s="94">
        <f t="shared" si="186"/>
        <v>45</v>
      </c>
      <c r="R935" s="95">
        <f t="shared" si="187"/>
        <v>45</v>
      </c>
      <c r="S935" s="95">
        <f t="shared" si="188"/>
        <v>45</v>
      </c>
      <c r="T935" s="95">
        <f t="shared" si="189"/>
        <v>45</v>
      </c>
      <c r="U935" s="95">
        <f t="shared" si="190"/>
        <v>122.97578395784544</v>
      </c>
      <c r="V935" s="95">
        <f t="shared" si="191"/>
        <v>117.07540335349881</v>
      </c>
      <c r="W935" s="95">
        <f t="shared" si="192"/>
        <v>154.89390431100975</v>
      </c>
      <c r="X935" s="95">
        <f t="shared" si="193"/>
        <v>156.85674712448673</v>
      </c>
      <c r="Y935" s="95">
        <f t="shared" si="194"/>
        <v>250.67591931659325</v>
      </c>
      <c r="Z935" s="95">
        <f t="shared" si="195"/>
        <v>172.49828684057081</v>
      </c>
      <c r="AA935" s="95">
        <f t="shared" si="196"/>
        <v>88.984074103771178</v>
      </c>
      <c r="AB935" s="96">
        <f t="shared" si="197"/>
        <v>45</v>
      </c>
      <c r="AC935" s="28">
        <f t="shared" si="198"/>
        <v>1288.9601190077763</v>
      </c>
      <c r="AF935" s="28">
        <f>Q935-'2020 Metered Customers'!Q935</f>
        <v>6.9931621621621645</v>
      </c>
      <c r="AG935" s="28">
        <f>R935-'2020 Metered Customers'!R935</f>
        <v>6.7699861486486483</v>
      </c>
      <c r="AH935" s="28">
        <f>S935-'2020 Metered Customers'!S935</f>
        <v>6.9346018018017972</v>
      </c>
      <c r="AI935" s="28">
        <f>T935-'2020 Metered Customers'!T935</f>
        <v>6.8925754504504511</v>
      </c>
      <c r="AJ935" s="28">
        <f>U935-'2020 Metered Customers'!U935</f>
        <v>35.735783957845442</v>
      </c>
      <c r="AK935" s="28">
        <f>V935-'2020 Metered Customers'!V935</f>
        <v>38.096798961606908</v>
      </c>
      <c r="AL935" s="28">
        <f>W935-'2020 Metered Customers'!W935</f>
        <v>52.400190921370026</v>
      </c>
      <c r="AM935" s="28">
        <f>X935-'2020 Metered Customers'!X935</f>
        <v>55.482258002865095</v>
      </c>
      <c r="AN935" s="28">
        <f>Y935-'2020 Metered Customers'!Y935</f>
        <v>86.585753100377275</v>
      </c>
      <c r="AO935" s="28">
        <f>Z935-'2020 Metered Customers'!Z935</f>
        <v>60.055711322552796</v>
      </c>
      <c r="AP935" s="28">
        <f>AA935-'2020 Metered Customers'!AA935</f>
        <v>24.231456581248651</v>
      </c>
      <c r="AQ935" s="28">
        <f>AB935-'2020 Metered Customers'!AB935</f>
        <v>6.8822554054054095</v>
      </c>
    </row>
    <row r="936" spans="1:43" ht="15.4" x14ac:dyDescent="0.45">
      <c r="A936" s="4">
        <v>1</v>
      </c>
      <c r="B936" s="85">
        <v>87591919</v>
      </c>
      <c r="C936" s="91">
        <v>1</v>
      </c>
      <c r="D936" s="5"/>
      <c r="E936" s="5"/>
      <c r="F936" s="5"/>
      <c r="G936" s="5"/>
      <c r="H936" s="190">
        <v>17327.951990632318</v>
      </c>
      <c r="I936" s="190">
        <v>11002.91294117647</v>
      </c>
      <c r="J936" s="190">
        <v>15582.223515715948</v>
      </c>
      <c r="K936" s="190">
        <v>15819.897316219371</v>
      </c>
      <c r="L936" s="191">
        <v>25581.466821885915</v>
      </c>
      <c r="M936" s="190">
        <v>17713.876887340302</v>
      </c>
      <c r="N936" s="190">
        <v>7601.4317129629626</v>
      </c>
      <c r="O936" s="7"/>
      <c r="Q936" s="94">
        <f t="shared" si="186"/>
        <v>45</v>
      </c>
      <c r="R936" s="95">
        <f t="shared" si="187"/>
        <v>45</v>
      </c>
      <c r="S936" s="95">
        <f t="shared" si="188"/>
        <v>45</v>
      </c>
      <c r="T936" s="95">
        <f t="shared" si="189"/>
        <v>45</v>
      </c>
      <c r="U936" s="95">
        <f t="shared" si="190"/>
        <v>122.97578395784544</v>
      </c>
      <c r="V936" s="95">
        <f t="shared" si="191"/>
        <v>117.07540335349881</v>
      </c>
      <c r="W936" s="95">
        <f t="shared" si="192"/>
        <v>154.89390431100975</v>
      </c>
      <c r="X936" s="95">
        <f t="shared" si="193"/>
        <v>156.85674712448673</v>
      </c>
      <c r="Y936" s="95">
        <f t="shared" si="194"/>
        <v>250.67591931659325</v>
      </c>
      <c r="Z936" s="95">
        <f t="shared" si="195"/>
        <v>172.49828684057081</v>
      </c>
      <c r="AA936" s="95">
        <f t="shared" si="196"/>
        <v>88.984074103771178</v>
      </c>
      <c r="AB936" s="96">
        <f t="shared" si="197"/>
        <v>45</v>
      </c>
      <c r="AC936" s="28">
        <f t="shared" si="198"/>
        <v>1288.9601190077763</v>
      </c>
      <c r="AF936" s="28">
        <f>Q936-'2020 Metered Customers'!Q936</f>
        <v>6.9931621621621645</v>
      </c>
      <c r="AG936" s="28">
        <f>R936-'2020 Metered Customers'!R936</f>
        <v>6.7699861486486483</v>
      </c>
      <c r="AH936" s="28">
        <f>S936-'2020 Metered Customers'!S936</f>
        <v>6.9346018018017972</v>
      </c>
      <c r="AI936" s="28">
        <f>T936-'2020 Metered Customers'!T936</f>
        <v>6.8925754504504511</v>
      </c>
      <c r="AJ936" s="28">
        <f>U936-'2020 Metered Customers'!U936</f>
        <v>35.735783957845442</v>
      </c>
      <c r="AK936" s="28">
        <f>V936-'2020 Metered Customers'!V936</f>
        <v>38.096798961606908</v>
      </c>
      <c r="AL936" s="28">
        <f>W936-'2020 Metered Customers'!W936</f>
        <v>52.400190921370026</v>
      </c>
      <c r="AM936" s="28">
        <f>X936-'2020 Metered Customers'!X936</f>
        <v>55.482258002865095</v>
      </c>
      <c r="AN936" s="28">
        <f>Y936-'2020 Metered Customers'!Y936</f>
        <v>86.585753100377275</v>
      </c>
      <c r="AO936" s="28">
        <f>Z936-'2020 Metered Customers'!Z936</f>
        <v>60.055711322552796</v>
      </c>
      <c r="AP936" s="28">
        <f>AA936-'2020 Metered Customers'!AA936</f>
        <v>24.231456581248651</v>
      </c>
      <c r="AQ936" s="28">
        <f>AB936-'2020 Metered Customers'!AB936</f>
        <v>6.8822554054054095</v>
      </c>
    </row>
    <row r="937" spans="1:43" ht="15.4" x14ac:dyDescent="0.45">
      <c r="A937" s="4">
        <v>1</v>
      </c>
      <c r="B937" s="85">
        <v>87591920</v>
      </c>
      <c r="C937" s="91">
        <v>1</v>
      </c>
      <c r="D937" s="5"/>
      <c r="E937" s="5"/>
      <c r="F937" s="5"/>
      <c r="G937" s="5"/>
      <c r="H937" s="190">
        <v>17327.951990632318</v>
      </c>
      <c r="I937" s="190">
        <v>11002.91294117647</v>
      </c>
      <c r="J937" s="190">
        <v>15582.223515715948</v>
      </c>
      <c r="K937" s="190">
        <v>15819.897316219371</v>
      </c>
      <c r="L937" s="191">
        <v>25581.466821885915</v>
      </c>
      <c r="M937" s="190">
        <v>17713.876887340302</v>
      </c>
      <c r="N937" s="190">
        <v>7601.4317129629626</v>
      </c>
      <c r="O937" s="7"/>
      <c r="Q937" s="94">
        <f t="shared" si="186"/>
        <v>45</v>
      </c>
      <c r="R937" s="95">
        <f t="shared" si="187"/>
        <v>45</v>
      </c>
      <c r="S937" s="95">
        <f t="shared" si="188"/>
        <v>45</v>
      </c>
      <c r="T937" s="95">
        <f t="shared" si="189"/>
        <v>45</v>
      </c>
      <c r="U937" s="95">
        <f t="shared" si="190"/>
        <v>122.97578395784544</v>
      </c>
      <c r="V937" s="95">
        <f t="shared" si="191"/>
        <v>117.07540335349881</v>
      </c>
      <c r="W937" s="95">
        <f t="shared" si="192"/>
        <v>154.89390431100975</v>
      </c>
      <c r="X937" s="95">
        <f t="shared" si="193"/>
        <v>156.85674712448673</v>
      </c>
      <c r="Y937" s="95">
        <f t="shared" si="194"/>
        <v>250.67591931659325</v>
      </c>
      <c r="Z937" s="95">
        <f t="shared" si="195"/>
        <v>172.49828684057081</v>
      </c>
      <c r="AA937" s="95">
        <f t="shared" si="196"/>
        <v>88.984074103771178</v>
      </c>
      <c r="AB937" s="96">
        <f t="shared" si="197"/>
        <v>45</v>
      </c>
      <c r="AC937" s="28">
        <f t="shared" si="198"/>
        <v>1288.9601190077763</v>
      </c>
      <c r="AF937" s="28">
        <f>Q937-'2020 Metered Customers'!Q937</f>
        <v>6.9931621621621645</v>
      </c>
      <c r="AG937" s="28">
        <f>R937-'2020 Metered Customers'!R937</f>
        <v>6.7699861486486483</v>
      </c>
      <c r="AH937" s="28">
        <f>S937-'2020 Metered Customers'!S937</f>
        <v>6.9346018018017972</v>
      </c>
      <c r="AI937" s="28">
        <f>T937-'2020 Metered Customers'!T937</f>
        <v>6.8925754504504511</v>
      </c>
      <c r="AJ937" s="28">
        <f>U937-'2020 Metered Customers'!U937</f>
        <v>35.735783957845442</v>
      </c>
      <c r="AK937" s="28">
        <f>V937-'2020 Metered Customers'!V937</f>
        <v>38.096798961606908</v>
      </c>
      <c r="AL937" s="28">
        <f>W937-'2020 Metered Customers'!W937</f>
        <v>52.400190921370026</v>
      </c>
      <c r="AM937" s="28">
        <f>X937-'2020 Metered Customers'!X937</f>
        <v>55.482258002865095</v>
      </c>
      <c r="AN937" s="28">
        <f>Y937-'2020 Metered Customers'!Y937</f>
        <v>86.585753100377275</v>
      </c>
      <c r="AO937" s="28">
        <f>Z937-'2020 Metered Customers'!Z937</f>
        <v>60.055711322552796</v>
      </c>
      <c r="AP937" s="28">
        <f>AA937-'2020 Metered Customers'!AA937</f>
        <v>24.231456581248651</v>
      </c>
      <c r="AQ937" s="28">
        <f>AB937-'2020 Metered Customers'!AB937</f>
        <v>6.8822554054054095</v>
      </c>
    </row>
    <row r="938" spans="1:43" ht="15.4" x14ac:dyDescent="0.45">
      <c r="A938" s="4">
        <v>1</v>
      </c>
      <c r="B938" s="85">
        <v>87591921</v>
      </c>
      <c r="C938" s="91">
        <v>1</v>
      </c>
      <c r="D938" s="5"/>
      <c r="E938" s="5"/>
      <c r="F938" s="5"/>
      <c r="G938" s="5"/>
      <c r="H938" s="190">
        <v>17327.951990632318</v>
      </c>
      <c r="I938" s="190">
        <v>11002.91294117647</v>
      </c>
      <c r="J938" s="190">
        <v>15582.223515715948</v>
      </c>
      <c r="K938" s="190">
        <v>15819.897316219371</v>
      </c>
      <c r="L938" s="191">
        <v>25581.466821885915</v>
      </c>
      <c r="M938" s="190">
        <v>17713.876887340302</v>
      </c>
      <c r="N938" s="190">
        <v>7601.4317129629626</v>
      </c>
      <c r="O938" s="7"/>
      <c r="Q938" s="94">
        <f t="shared" si="186"/>
        <v>45</v>
      </c>
      <c r="R938" s="95">
        <f t="shared" si="187"/>
        <v>45</v>
      </c>
      <c r="S938" s="95">
        <f t="shared" si="188"/>
        <v>45</v>
      </c>
      <c r="T938" s="95">
        <f t="shared" si="189"/>
        <v>45</v>
      </c>
      <c r="U938" s="95">
        <f t="shared" si="190"/>
        <v>122.97578395784544</v>
      </c>
      <c r="V938" s="95">
        <f t="shared" si="191"/>
        <v>117.07540335349881</v>
      </c>
      <c r="W938" s="95">
        <f t="shared" si="192"/>
        <v>154.89390431100975</v>
      </c>
      <c r="X938" s="95">
        <f t="shared" si="193"/>
        <v>156.85674712448673</v>
      </c>
      <c r="Y938" s="95">
        <f t="shared" si="194"/>
        <v>250.67591931659325</v>
      </c>
      <c r="Z938" s="95">
        <f t="shared" si="195"/>
        <v>172.49828684057081</v>
      </c>
      <c r="AA938" s="95">
        <f t="shared" si="196"/>
        <v>88.984074103771178</v>
      </c>
      <c r="AB938" s="96">
        <f t="shared" si="197"/>
        <v>45</v>
      </c>
      <c r="AC938" s="28">
        <f t="shared" si="198"/>
        <v>1288.9601190077763</v>
      </c>
      <c r="AF938" s="28">
        <f>Q938-'2020 Metered Customers'!Q938</f>
        <v>6.9931621621621645</v>
      </c>
      <c r="AG938" s="28">
        <f>R938-'2020 Metered Customers'!R938</f>
        <v>6.7699861486486483</v>
      </c>
      <c r="AH938" s="28">
        <f>S938-'2020 Metered Customers'!S938</f>
        <v>6.9346018018017972</v>
      </c>
      <c r="AI938" s="28">
        <f>T938-'2020 Metered Customers'!T938</f>
        <v>6.8925754504504511</v>
      </c>
      <c r="AJ938" s="28">
        <f>U938-'2020 Metered Customers'!U938</f>
        <v>35.735783957845442</v>
      </c>
      <c r="AK938" s="28">
        <f>V938-'2020 Metered Customers'!V938</f>
        <v>38.096798961606908</v>
      </c>
      <c r="AL938" s="28">
        <f>W938-'2020 Metered Customers'!W938</f>
        <v>52.400190921370026</v>
      </c>
      <c r="AM938" s="28">
        <f>X938-'2020 Metered Customers'!X938</f>
        <v>55.482258002865095</v>
      </c>
      <c r="AN938" s="28">
        <f>Y938-'2020 Metered Customers'!Y938</f>
        <v>86.585753100377275</v>
      </c>
      <c r="AO938" s="28">
        <f>Z938-'2020 Metered Customers'!Z938</f>
        <v>60.055711322552796</v>
      </c>
      <c r="AP938" s="28">
        <f>AA938-'2020 Metered Customers'!AA938</f>
        <v>24.231456581248651</v>
      </c>
      <c r="AQ938" s="28">
        <f>AB938-'2020 Metered Customers'!AB938</f>
        <v>6.8822554054054095</v>
      </c>
    </row>
    <row r="939" spans="1:43" ht="15.4" x14ac:dyDescent="0.45">
      <c r="A939" s="4">
        <v>1</v>
      </c>
      <c r="B939" s="85">
        <v>87591922</v>
      </c>
      <c r="C939" s="91">
        <v>1</v>
      </c>
      <c r="D939" s="5"/>
      <c r="E939" s="5"/>
      <c r="F939" s="5"/>
      <c r="G939" s="5"/>
      <c r="H939" s="190">
        <v>17327.951990632318</v>
      </c>
      <c r="I939" s="190">
        <v>11002.91294117647</v>
      </c>
      <c r="J939" s="190">
        <v>15582.223515715948</v>
      </c>
      <c r="K939" s="190">
        <v>15819.897316219371</v>
      </c>
      <c r="L939" s="191">
        <v>25581.466821885915</v>
      </c>
      <c r="M939" s="190">
        <v>17713.876887340302</v>
      </c>
      <c r="N939" s="190">
        <v>7601.4317129629626</v>
      </c>
      <c r="O939" s="7"/>
      <c r="Q939" s="94">
        <f t="shared" si="186"/>
        <v>45</v>
      </c>
      <c r="R939" s="95">
        <f t="shared" si="187"/>
        <v>45</v>
      </c>
      <c r="S939" s="95">
        <f t="shared" si="188"/>
        <v>45</v>
      </c>
      <c r="T939" s="95">
        <f t="shared" si="189"/>
        <v>45</v>
      </c>
      <c r="U939" s="95">
        <f t="shared" si="190"/>
        <v>122.97578395784544</v>
      </c>
      <c r="V939" s="95">
        <f t="shared" si="191"/>
        <v>117.07540335349881</v>
      </c>
      <c r="W939" s="95">
        <f t="shared" si="192"/>
        <v>154.89390431100975</v>
      </c>
      <c r="X939" s="95">
        <f t="shared" si="193"/>
        <v>156.85674712448673</v>
      </c>
      <c r="Y939" s="95">
        <f t="shared" si="194"/>
        <v>250.67591931659325</v>
      </c>
      <c r="Z939" s="95">
        <f t="shared" si="195"/>
        <v>172.49828684057081</v>
      </c>
      <c r="AA939" s="95">
        <f t="shared" si="196"/>
        <v>88.984074103771178</v>
      </c>
      <c r="AB939" s="96">
        <f t="shared" si="197"/>
        <v>45</v>
      </c>
      <c r="AC939" s="28">
        <f t="shared" si="198"/>
        <v>1288.9601190077763</v>
      </c>
      <c r="AF939" s="28">
        <f>Q939-'2020 Metered Customers'!Q939</f>
        <v>6.9931621621621645</v>
      </c>
      <c r="AG939" s="28">
        <f>R939-'2020 Metered Customers'!R939</f>
        <v>6.7699861486486483</v>
      </c>
      <c r="AH939" s="28">
        <f>S939-'2020 Metered Customers'!S939</f>
        <v>6.9346018018017972</v>
      </c>
      <c r="AI939" s="28">
        <f>T939-'2020 Metered Customers'!T939</f>
        <v>6.8925754504504511</v>
      </c>
      <c r="AJ939" s="28">
        <f>U939-'2020 Metered Customers'!U939</f>
        <v>35.735783957845442</v>
      </c>
      <c r="AK939" s="28">
        <f>V939-'2020 Metered Customers'!V939</f>
        <v>38.096798961606908</v>
      </c>
      <c r="AL939" s="28">
        <f>W939-'2020 Metered Customers'!W939</f>
        <v>52.400190921370026</v>
      </c>
      <c r="AM939" s="28">
        <f>X939-'2020 Metered Customers'!X939</f>
        <v>55.482258002865095</v>
      </c>
      <c r="AN939" s="28">
        <f>Y939-'2020 Metered Customers'!Y939</f>
        <v>86.585753100377275</v>
      </c>
      <c r="AO939" s="28">
        <f>Z939-'2020 Metered Customers'!Z939</f>
        <v>60.055711322552796</v>
      </c>
      <c r="AP939" s="28">
        <f>AA939-'2020 Metered Customers'!AA939</f>
        <v>24.231456581248651</v>
      </c>
      <c r="AQ939" s="28">
        <f>AB939-'2020 Metered Customers'!AB939</f>
        <v>6.8822554054054095</v>
      </c>
    </row>
    <row r="940" spans="1:43" ht="15.4" x14ac:dyDescent="0.45">
      <c r="A940" s="4">
        <v>1</v>
      </c>
      <c r="B940" s="85">
        <v>87591924</v>
      </c>
      <c r="C940" s="91">
        <v>1</v>
      </c>
      <c r="D940" s="5"/>
      <c r="E940" s="5"/>
      <c r="F940" s="5"/>
      <c r="G940" s="5"/>
      <c r="H940" s="190">
        <v>17327.951990632318</v>
      </c>
      <c r="I940" s="190">
        <v>11002.91294117647</v>
      </c>
      <c r="J940" s="190">
        <v>15582.223515715948</v>
      </c>
      <c r="K940" s="190">
        <v>15819.897316219371</v>
      </c>
      <c r="L940" s="191">
        <v>25581.466821885915</v>
      </c>
      <c r="M940" s="190">
        <v>17713.876887340302</v>
      </c>
      <c r="N940" s="190">
        <v>7601.4317129629626</v>
      </c>
      <c r="O940" s="7"/>
      <c r="Q940" s="94">
        <f t="shared" si="186"/>
        <v>45</v>
      </c>
      <c r="R940" s="95">
        <f t="shared" si="187"/>
        <v>45</v>
      </c>
      <c r="S940" s="95">
        <f t="shared" si="188"/>
        <v>45</v>
      </c>
      <c r="T940" s="95">
        <f t="shared" si="189"/>
        <v>45</v>
      </c>
      <c r="U940" s="95">
        <f t="shared" si="190"/>
        <v>122.97578395784544</v>
      </c>
      <c r="V940" s="95">
        <f t="shared" si="191"/>
        <v>117.07540335349881</v>
      </c>
      <c r="W940" s="95">
        <f t="shared" si="192"/>
        <v>154.89390431100975</v>
      </c>
      <c r="X940" s="95">
        <f t="shared" si="193"/>
        <v>156.85674712448673</v>
      </c>
      <c r="Y940" s="95">
        <f t="shared" si="194"/>
        <v>250.67591931659325</v>
      </c>
      <c r="Z940" s="95">
        <f t="shared" si="195"/>
        <v>172.49828684057081</v>
      </c>
      <c r="AA940" s="95">
        <f t="shared" si="196"/>
        <v>88.984074103771178</v>
      </c>
      <c r="AB940" s="96">
        <f t="shared" si="197"/>
        <v>45</v>
      </c>
      <c r="AC940" s="28">
        <f t="shared" si="198"/>
        <v>1288.9601190077763</v>
      </c>
      <c r="AF940" s="28">
        <f>Q940-'2020 Metered Customers'!Q940</f>
        <v>6.9931621621621645</v>
      </c>
      <c r="AG940" s="28">
        <f>R940-'2020 Metered Customers'!R940</f>
        <v>6.7699861486486483</v>
      </c>
      <c r="AH940" s="28">
        <f>S940-'2020 Metered Customers'!S940</f>
        <v>6.9346018018017972</v>
      </c>
      <c r="AI940" s="28">
        <f>T940-'2020 Metered Customers'!T940</f>
        <v>6.8925754504504511</v>
      </c>
      <c r="AJ940" s="28">
        <f>U940-'2020 Metered Customers'!U940</f>
        <v>35.735783957845442</v>
      </c>
      <c r="AK940" s="28">
        <f>V940-'2020 Metered Customers'!V940</f>
        <v>38.096798961606908</v>
      </c>
      <c r="AL940" s="28">
        <f>W940-'2020 Metered Customers'!W940</f>
        <v>52.400190921370026</v>
      </c>
      <c r="AM940" s="28">
        <f>X940-'2020 Metered Customers'!X940</f>
        <v>55.482258002865095</v>
      </c>
      <c r="AN940" s="28">
        <f>Y940-'2020 Metered Customers'!Y940</f>
        <v>86.585753100377275</v>
      </c>
      <c r="AO940" s="28">
        <f>Z940-'2020 Metered Customers'!Z940</f>
        <v>60.055711322552796</v>
      </c>
      <c r="AP940" s="28">
        <f>AA940-'2020 Metered Customers'!AA940</f>
        <v>24.231456581248651</v>
      </c>
      <c r="AQ940" s="28">
        <f>AB940-'2020 Metered Customers'!AB940</f>
        <v>6.8822554054054095</v>
      </c>
    </row>
    <row r="941" spans="1:43" ht="15.4" x14ac:dyDescent="0.45">
      <c r="A941" s="4">
        <v>1</v>
      </c>
      <c r="B941" s="85">
        <v>87591925</v>
      </c>
      <c r="C941" s="91">
        <v>1</v>
      </c>
      <c r="D941" s="5"/>
      <c r="E941" s="5"/>
      <c r="F941" s="5"/>
      <c r="G941" s="5"/>
      <c r="H941" s="190">
        <v>17327.951990632318</v>
      </c>
      <c r="I941" s="190">
        <v>11002.91294117647</v>
      </c>
      <c r="J941" s="190">
        <v>15582.223515715948</v>
      </c>
      <c r="K941" s="190">
        <v>15819.897316219371</v>
      </c>
      <c r="L941" s="191">
        <v>25581.466821885915</v>
      </c>
      <c r="M941" s="190">
        <v>17713.876887340302</v>
      </c>
      <c r="N941" s="190">
        <v>7601.4317129629626</v>
      </c>
      <c r="O941" s="7"/>
      <c r="Q941" s="94">
        <f t="shared" si="186"/>
        <v>45</v>
      </c>
      <c r="R941" s="95">
        <f t="shared" si="187"/>
        <v>45</v>
      </c>
      <c r="S941" s="95">
        <f t="shared" si="188"/>
        <v>45</v>
      </c>
      <c r="T941" s="95">
        <f t="shared" si="189"/>
        <v>45</v>
      </c>
      <c r="U941" s="95">
        <f t="shared" si="190"/>
        <v>122.97578395784544</v>
      </c>
      <c r="V941" s="95">
        <f t="shared" si="191"/>
        <v>117.07540335349881</v>
      </c>
      <c r="W941" s="95">
        <f t="shared" si="192"/>
        <v>154.89390431100975</v>
      </c>
      <c r="X941" s="95">
        <f t="shared" si="193"/>
        <v>156.85674712448673</v>
      </c>
      <c r="Y941" s="95">
        <f t="shared" si="194"/>
        <v>250.67591931659325</v>
      </c>
      <c r="Z941" s="95">
        <f t="shared" si="195"/>
        <v>172.49828684057081</v>
      </c>
      <c r="AA941" s="95">
        <f t="shared" si="196"/>
        <v>88.984074103771178</v>
      </c>
      <c r="AB941" s="96">
        <f t="shared" si="197"/>
        <v>45</v>
      </c>
      <c r="AC941" s="28">
        <f t="shared" si="198"/>
        <v>1288.9601190077763</v>
      </c>
      <c r="AF941" s="28">
        <f>Q941-'2020 Metered Customers'!Q941</f>
        <v>6.9931621621621645</v>
      </c>
      <c r="AG941" s="28">
        <f>R941-'2020 Metered Customers'!R941</f>
        <v>6.7699861486486483</v>
      </c>
      <c r="AH941" s="28">
        <f>S941-'2020 Metered Customers'!S941</f>
        <v>6.9346018018017972</v>
      </c>
      <c r="AI941" s="28">
        <f>T941-'2020 Metered Customers'!T941</f>
        <v>6.8925754504504511</v>
      </c>
      <c r="AJ941" s="28">
        <f>U941-'2020 Metered Customers'!U941</f>
        <v>35.735783957845442</v>
      </c>
      <c r="AK941" s="28">
        <f>V941-'2020 Metered Customers'!V941</f>
        <v>38.096798961606908</v>
      </c>
      <c r="AL941" s="28">
        <f>W941-'2020 Metered Customers'!W941</f>
        <v>52.400190921370026</v>
      </c>
      <c r="AM941" s="28">
        <f>X941-'2020 Metered Customers'!X941</f>
        <v>55.482258002865095</v>
      </c>
      <c r="AN941" s="28">
        <f>Y941-'2020 Metered Customers'!Y941</f>
        <v>86.585753100377275</v>
      </c>
      <c r="AO941" s="28">
        <f>Z941-'2020 Metered Customers'!Z941</f>
        <v>60.055711322552796</v>
      </c>
      <c r="AP941" s="28">
        <f>AA941-'2020 Metered Customers'!AA941</f>
        <v>24.231456581248651</v>
      </c>
      <c r="AQ941" s="28">
        <f>AB941-'2020 Metered Customers'!AB941</f>
        <v>6.8822554054054095</v>
      </c>
    </row>
    <row r="942" spans="1:43" ht="15.4" x14ac:dyDescent="0.45">
      <c r="A942" s="4">
        <v>1</v>
      </c>
      <c r="B942" s="85">
        <v>87591926</v>
      </c>
      <c r="C942" s="91">
        <v>1</v>
      </c>
      <c r="D942" s="5"/>
      <c r="E942" s="5"/>
      <c r="F942" s="5"/>
      <c r="G942" s="5"/>
      <c r="H942" s="190">
        <v>17327.951990632318</v>
      </c>
      <c r="I942" s="190">
        <v>11002.91294117647</v>
      </c>
      <c r="J942" s="190">
        <v>15582.223515715948</v>
      </c>
      <c r="K942" s="190">
        <v>15819.897316219371</v>
      </c>
      <c r="L942" s="191">
        <v>25581.466821885915</v>
      </c>
      <c r="M942" s="190">
        <v>17713.876887340302</v>
      </c>
      <c r="N942" s="190">
        <v>7601.4317129629626</v>
      </c>
      <c r="O942" s="7"/>
      <c r="Q942" s="94">
        <f t="shared" si="186"/>
        <v>45</v>
      </c>
      <c r="R942" s="95">
        <f t="shared" si="187"/>
        <v>45</v>
      </c>
      <c r="S942" s="95">
        <f t="shared" si="188"/>
        <v>45</v>
      </c>
      <c r="T942" s="95">
        <f t="shared" si="189"/>
        <v>45</v>
      </c>
      <c r="U942" s="95">
        <f t="shared" si="190"/>
        <v>122.97578395784544</v>
      </c>
      <c r="V942" s="95">
        <f t="shared" si="191"/>
        <v>117.07540335349881</v>
      </c>
      <c r="W942" s="95">
        <f t="shared" si="192"/>
        <v>154.89390431100975</v>
      </c>
      <c r="X942" s="95">
        <f t="shared" si="193"/>
        <v>156.85674712448673</v>
      </c>
      <c r="Y942" s="95">
        <f t="shared" si="194"/>
        <v>250.67591931659325</v>
      </c>
      <c r="Z942" s="95">
        <f t="shared" si="195"/>
        <v>172.49828684057081</v>
      </c>
      <c r="AA942" s="95">
        <f t="shared" si="196"/>
        <v>88.984074103771178</v>
      </c>
      <c r="AB942" s="96">
        <f t="shared" si="197"/>
        <v>45</v>
      </c>
      <c r="AC942" s="28">
        <f t="shared" si="198"/>
        <v>1288.9601190077763</v>
      </c>
      <c r="AF942" s="28">
        <f>Q942-'2020 Metered Customers'!Q942</f>
        <v>6.9931621621621645</v>
      </c>
      <c r="AG942" s="28">
        <f>R942-'2020 Metered Customers'!R942</f>
        <v>6.7699861486486483</v>
      </c>
      <c r="AH942" s="28">
        <f>S942-'2020 Metered Customers'!S942</f>
        <v>6.9346018018017972</v>
      </c>
      <c r="AI942" s="28">
        <f>T942-'2020 Metered Customers'!T942</f>
        <v>6.8925754504504511</v>
      </c>
      <c r="AJ942" s="28">
        <f>U942-'2020 Metered Customers'!U942</f>
        <v>35.735783957845442</v>
      </c>
      <c r="AK942" s="28">
        <f>V942-'2020 Metered Customers'!V942</f>
        <v>38.096798961606908</v>
      </c>
      <c r="AL942" s="28">
        <f>W942-'2020 Metered Customers'!W942</f>
        <v>52.400190921370026</v>
      </c>
      <c r="AM942" s="28">
        <f>X942-'2020 Metered Customers'!X942</f>
        <v>55.482258002865095</v>
      </c>
      <c r="AN942" s="28">
        <f>Y942-'2020 Metered Customers'!Y942</f>
        <v>86.585753100377275</v>
      </c>
      <c r="AO942" s="28">
        <f>Z942-'2020 Metered Customers'!Z942</f>
        <v>60.055711322552796</v>
      </c>
      <c r="AP942" s="28">
        <f>AA942-'2020 Metered Customers'!AA942</f>
        <v>24.231456581248651</v>
      </c>
      <c r="AQ942" s="28">
        <f>AB942-'2020 Metered Customers'!AB942</f>
        <v>6.8822554054054095</v>
      </c>
    </row>
    <row r="943" spans="1:43" ht="15.4" x14ac:dyDescent="0.45">
      <c r="A943" s="4">
        <v>1</v>
      </c>
      <c r="B943" s="85">
        <v>88829466</v>
      </c>
      <c r="C943" s="91">
        <v>1</v>
      </c>
      <c r="D943" s="5"/>
      <c r="E943" s="5"/>
      <c r="F943" s="5"/>
      <c r="G943" s="5"/>
      <c r="H943" s="190">
        <v>17327.951990632318</v>
      </c>
      <c r="I943" s="190">
        <v>11002.91294117647</v>
      </c>
      <c r="J943" s="190">
        <v>15582.223515715948</v>
      </c>
      <c r="K943" s="190">
        <v>15819.897316219371</v>
      </c>
      <c r="L943" s="191">
        <v>25581.466821885915</v>
      </c>
      <c r="M943" s="190">
        <v>17713.876887340302</v>
      </c>
      <c r="N943" s="190">
        <v>7601.4317129629626</v>
      </c>
      <c r="O943" s="7"/>
      <c r="Q943" s="94">
        <f t="shared" si="186"/>
        <v>45</v>
      </c>
      <c r="R943" s="95">
        <f t="shared" si="187"/>
        <v>45</v>
      </c>
      <c r="S943" s="95">
        <f t="shared" si="188"/>
        <v>45</v>
      </c>
      <c r="T943" s="95">
        <f t="shared" si="189"/>
        <v>45</v>
      </c>
      <c r="U943" s="95">
        <f t="shared" si="190"/>
        <v>122.97578395784544</v>
      </c>
      <c r="V943" s="95">
        <f t="shared" si="191"/>
        <v>117.07540335349881</v>
      </c>
      <c r="W943" s="95">
        <f t="shared" si="192"/>
        <v>154.89390431100975</v>
      </c>
      <c r="X943" s="95">
        <f t="shared" si="193"/>
        <v>156.85674712448673</v>
      </c>
      <c r="Y943" s="95">
        <f t="shared" si="194"/>
        <v>250.67591931659325</v>
      </c>
      <c r="Z943" s="95">
        <f t="shared" si="195"/>
        <v>172.49828684057081</v>
      </c>
      <c r="AA943" s="95">
        <f t="shared" si="196"/>
        <v>88.984074103771178</v>
      </c>
      <c r="AB943" s="96">
        <f t="shared" si="197"/>
        <v>45</v>
      </c>
      <c r="AC943" s="28">
        <f t="shared" si="198"/>
        <v>1288.9601190077763</v>
      </c>
      <c r="AF943" s="28">
        <f>Q943-'2020 Metered Customers'!Q943</f>
        <v>6.9931621621621645</v>
      </c>
      <c r="AG943" s="28">
        <f>R943-'2020 Metered Customers'!R943</f>
        <v>6.7699861486486483</v>
      </c>
      <c r="AH943" s="28">
        <f>S943-'2020 Metered Customers'!S943</f>
        <v>6.9346018018017972</v>
      </c>
      <c r="AI943" s="28">
        <f>T943-'2020 Metered Customers'!T943</f>
        <v>6.8925754504504511</v>
      </c>
      <c r="AJ943" s="28">
        <f>U943-'2020 Metered Customers'!U943</f>
        <v>35.735783957845442</v>
      </c>
      <c r="AK943" s="28">
        <f>V943-'2020 Metered Customers'!V943</f>
        <v>38.096798961606908</v>
      </c>
      <c r="AL943" s="28">
        <f>W943-'2020 Metered Customers'!W943</f>
        <v>52.400190921370026</v>
      </c>
      <c r="AM943" s="28">
        <f>X943-'2020 Metered Customers'!X943</f>
        <v>55.482258002865095</v>
      </c>
      <c r="AN943" s="28">
        <f>Y943-'2020 Metered Customers'!Y943</f>
        <v>86.585753100377275</v>
      </c>
      <c r="AO943" s="28">
        <f>Z943-'2020 Metered Customers'!Z943</f>
        <v>60.055711322552796</v>
      </c>
      <c r="AP943" s="28">
        <f>AA943-'2020 Metered Customers'!AA943</f>
        <v>24.231456581248651</v>
      </c>
      <c r="AQ943" s="28">
        <f>AB943-'2020 Metered Customers'!AB943</f>
        <v>6.8822554054054095</v>
      </c>
    </row>
    <row r="944" spans="1:43" ht="15.4" x14ac:dyDescent="0.45">
      <c r="A944" s="4">
        <v>1</v>
      </c>
      <c r="B944" s="85">
        <v>88829467</v>
      </c>
      <c r="C944" s="91">
        <v>1</v>
      </c>
      <c r="D944" s="5"/>
      <c r="E944" s="5"/>
      <c r="F944" s="5"/>
      <c r="G944" s="5"/>
      <c r="H944" s="190">
        <v>17327.951990632318</v>
      </c>
      <c r="I944" s="190">
        <v>11002.91294117647</v>
      </c>
      <c r="J944" s="190">
        <v>15582.223515715948</v>
      </c>
      <c r="K944" s="190">
        <v>15819.897316219371</v>
      </c>
      <c r="L944" s="191">
        <v>25581.466821885915</v>
      </c>
      <c r="M944" s="190">
        <v>17713.876887340302</v>
      </c>
      <c r="N944" s="190">
        <v>7601.4317129629626</v>
      </c>
      <c r="O944" s="7"/>
      <c r="Q944" s="94">
        <f t="shared" si="186"/>
        <v>45</v>
      </c>
      <c r="R944" s="95">
        <f t="shared" si="187"/>
        <v>45</v>
      </c>
      <c r="S944" s="95">
        <f t="shared" si="188"/>
        <v>45</v>
      </c>
      <c r="T944" s="95">
        <f t="shared" si="189"/>
        <v>45</v>
      </c>
      <c r="U944" s="95">
        <f t="shared" si="190"/>
        <v>122.97578395784544</v>
      </c>
      <c r="V944" s="95">
        <f t="shared" si="191"/>
        <v>117.07540335349881</v>
      </c>
      <c r="W944" s="95">
        <f t="shared" si="192"/>
        <v>154.89390431100975</v>
      </c>
      <c r="X944" s="95">
        <f t="shared" si="193"/>
        <v>156.85674712448673</v>
      </c>
      <c r="Y944" s="95">
        <f t="shared" si="194"/>
        <v>250.67591931659325</v>
      </c>
      <c r="Z944" s="95">
        <f t="shared" si="195"/>
        <v>172.49828684057081</v>
      </c>
      <c r="AA944" s="95">
        <f t="shared" si="196"/>
        <v>88.984074103771178</v>
      </c>
      <c r="AB944" s="96">
        <f t="shared" si="197"/>
        <v>45</v>
      </c>
      <c r="AC944" s="28">
        <f t="shared" si="198"/>
        <v>1288.9601190077763</v>
      </c>
      <c r="AF944" s="28">
        <f>Q944-'2020 Metered Customers'!Q944</f>
        <v>6.9931621621621645</v>
      </c>
      <c r="AG944" s="28">
        <f>R944-'2020 Metered Customers'!R944</f>
        <v>6.7699861486486483</v>
      </c>
      <c r="AH944" s="28">
        <f>S944-'2020 Metered Customers'!S944</f>
        <v>6.9346018018017972</v>
      </c>
      <c r="AI944" s="28">
        <f>T944-'2020 Metered Customers'!T944</f>
        <v>6.8925754504504511</v>
      </c>
      <c r="AJ944" s="28">
        <f>U944-'2020 Metered Customers'!U944</f>
        <v>35.735783957845442</v>
      </c>
      <c r="AK944" s="28">
        <f>V944-'2020 Metered Customers'!V944</f>
        <v>38.096798961606908</v>
      </c>
      <c r="AL944" s="28">
        <f>W944-'2020 Metered Customers'!W944</f>
        <v>52.400190921370026</v>
      </c>
      <c r="AM944" s="28">
        <f>X944-'2020 Metered Customers'!X944</f>
        <v>55.482258002865095</v>
      </c>
      <c r="AN944" s="28">
        <f>Y944-'2020 Metered Customers'!Y944</f>
        <v>86.585753100377275</v>
      </c>
      <c r="AO944" s="28">
        <f>Z944-'2020 Metered Customers'!Z944</f>
        <v>60.055711322552796</v>
      </c>
      <c r="AP944" s="28">
        <f>AA944-'2020 Metered Customers'!AA944</f>
        <v>24.231456581248651</v>
      </c>
      <c r="AQ944" s="28">
        <f>AB944-'2020 Metered Customers'!AB944</f>
        <v>6.8822554054054095</v>
      </c>
    </row>
    <row r="945" spans="1:43" ht="15.4" x14ac:dyDescent="0.45">
      <c r="A945" s="4">
        <v>1</v>
      </c>
      <c r="B945" s="85">
        <v>88829468</v>
      </c>
      <c r="C945" s="91">
        <v>1</v>
      </c>
      <c r="D945" s="5"/>
      <c r="E945" s="5"/>
      <c r="F945" s="5"/>
      <c r="G945" s="5"/>
      <c r="H945" s="190">
        <v>17327.951990632318</v>
      </c>
      <c r="I945" s="190">
        <v>11002.91294117647</v>
      </c>
      <c r="J945" s="190">
        <v>15582.223515715948</v>
      </c>
      <c r="K945" s="190">
        <v>15819.897316219371</v>
      </c>
      <c r="L945" s="191">
        <v>25581.466821885915</v>
      </c>
      <c r="M945" s="190">
        <v>17713.876887340302</v>
      </c>
      <c r="N945" s="190">
        <v>7601.4317129629626</v>
      </c>
      <c r="O945" s="7"/>
      <c r="Q945" s="94">
        <f t="shared" si="186"/>
        <v>45</v>
      </c>
      <c r="R945" s="95">
        <f t="shared" si="187"/>
        <v>45</v>
      </c>
      <c r="S945" s="95">
        <f t="shared" si="188"/>
        <v>45</v>
      </c>
      <c r="T945" s="95">
        <f t="shared" si="189"/>
        <v>45</v>
      </c>
      <c r="U945" s="95">
        <f t="shared" si="190"/>
        <v>122.97578395784544</v>
      </c>
      <c r="V945" s="95">
        <f t="shared" si="191"/>
        <v>117.07540335349881</v>
      </c>
      <c r="W945" s="95">
        <f t="shared" si="192"/>
        <v>154.89390431100975</v>
      </c>
      <c r="X945" s="95">
        <f t="shared" si="193"/>
        <v>156.85674712448673</v>
      </c>
      <c r="Y945" s="95">
        <f t="shared" si="194"/>
        <v>250.67591931659325</v>
      </c>
      <c r="Z945" s="95">
        <f t="shared" si="195"/>
        <v>172.49828684057081</v>
      </c>
      <c r="AA945" s="95">
        <f t="shared" si="196"/>
        <v>88.984074103771178</v>
      </c>
      <c r="AB945" s="96">
        <f t="shared" si="197"/>
        <v>45</v>
      </c>
      <c r="AC945" s="28">
        <f t="shared" si="198"/>
        <v>1288.9601190077763</v>
      </c>
      <c r="AF945" s="28">
        <f>Q945-'2020 Metered Customers'!Q945</f>
        <v>6.9931621621621645</v>
      </c>
      <c r="AG945" s="28">
        <f>R945-'2020 Metered Customers'!R945</f>
        <v>6.7699861486486483</v>
      </c>
      <c r="AH945" s="28">
        <f>S945-'2020 Metered Customers'!S945</f>
        <v>6.9346018018017972</v>
      </c>
      <c r="AI945" s="28">
        <f>T945-'2020 Metered Customers'!T945</f>
        <v>6.8925754504504511</v>
      </c>
      <c r="AJ945" s="28">
        <f>U945-'2020 Metered Customers'!U945</f>
        <v>35.735783957845442</v>
      </c>
      <c r="AK945" s="28">
        <f>V945-'2020 Metered Customers'!V945</f>
        <v>38.096798961606908</v>
      </c>
      <c r="AL945" s="28">
        <f>W945-'2020 Metered Customers'!W945</f>
        <v>52.400190921370026</v>
      </c>
      <c r="AM945" s="28">
        <f>X945-'2020 Metered Customers'!X945</f>
        <v>55.482258002865095</v>
      </c>
      <c r="AN945" s="28">
        <f>Y945-'2020 Metered Customers'!Y945</f>
        <v>86.585753100377275</v>
      </c>
      <c r="AO945" s="28">
        <f>Z945-'2020 Metered Customers'!Z945</f>
        <v>60.055711322552796</v>
      </c>
      <c r="AP945" s="28">
        <f>AA945-'2020 Metered Customers'!AA945</f>
        <v>24.231456581248651</v>
      </c>
      <c r="AQ945" s="28">
        <f>AB945-'2020 Metered Customers'!AB945</f>
        <v>6.8822554054054095</v>
      </c>
    </row>
    <row r="946" spans="1:43" ht="15.4" x14ac:dyDescent="0.45">
      <c r="A946" s="4">
        <v>1</v>
      </c>
      <c r="B946" s="85">
        <v>88829469</v>
      </c>
      <c r="C946" s="91">
        <v>1</v>
      </c>
      <c r="D946" s="5"/>
      <c r="E946" s="5"/>
      <c r="F946" s="5"/>
      <c r="G946" s="5"/>
      <c r="H946" s="190">
        <v>17327.951990632318</v>
      </c>
      <c r="I946" s="190">
        <v>11002.91294117647</v>
      </c>
      <c r="J946" s="190">
        <v>15582.223515715948</v>
      </c>
      <c r="K946" s="190">
        <v>15819.897316219371</v>
      </c>
      <c r="L946" s="191">
        <v>25581.466821885915</v>
      </c>
      <c r="M946" s="190">
        <v>17713.876887340302</v>
      </c>
      <c r="N946" s="190">
        <v>7601.4317129629626</v>
      </c>
      <c r="O946" s="7"/>
      <c r="Q946" s="94">
        <f t="shared" si="186"/>
        <v>45</v>
      </c>
      <c r="R946" s="95">
        <f t="shared" si="187"/>
        <v>45</v>
      </c>
      <c r="S946" s="95">
        <f t="shared" si="188"/>
        <v>45</v>
      </c>
      <c r="T946" s="95">
        <f t="shared" si="189"/>
        <v>45</v>
      </c>
      <c r="U946" s="95">
        <f t="shared" si="190"/>
        <v>122.97578395784544</v>
      </c>
      <c r="V946" s="95">
        <f t="shared" si="191"/>
        <v>117.07540335349881</v>
      </c>
      <c r="W946" s="95">
        <f t="shared" si="192"/>
        <v>154.89390431100975</v>
      </c>
      <c r="X946" s="95">
        <f t="shared" si="193"/>
        <v>156.85674712448673</v>
      </c>
      <c r="Y946" s="95">
        <f t="shared" si="194"/>
        <v>250.67591931659325</v>
      </c>
      <c r="Z946" s="95">
        <f t="shared" si="195"/>
        <v>172.49828684057081</v>
      </c>
      <c r="AA946" s="95">
        <f t="shared" si="196"/>
        <v>88.984074103771178</v>
      </c>
      <c r="AB946" s="96">
        <f t="shared" si="197"/>
        <v>45</v>
      </c>
      <c r="AC946" s="28">
        <f t="shared" si="198"/>
        <v>1288.9601190077763</v>
      </c>
      <c r="AF946" s="28">
        <f>Q946-'2020 Metered Customers'!Q946</f>
        <v>6.9931621621621645</v>
      </c>
      <c r="AG946" s="28">
        <f>R946-'2020 Metered Customers'!R946</f>
        <v>6.7699861486486483</v>
      </c>
      <c r="AH946" s="28">
        <f>S946-'2020 Metered Customers'!S946</f>
        <v>6.9346018018017972</v>
      </c>
      <c r="AI946" s="28">
        <f>T946-'2020 Metered Customers'!T946</f>
        <v>6.8925754504504511</v>
      </c>
      <c r="AJ946" s="28">
        <f>U946-'2020 Metered Customers'!U946</f>
        <v>35.735783957845442</v>
      </c>
      <c r="AK946" s="28">
        <f>V946-'2020 Metered Customers'!V946</f>
        <v>38.096798961606908</v>
      </c>
      <c r="AL946" s="28">
        <f>W946-'2020 Metered Customers'!W946</f>
        <v>52.400190921370026</v>
      </c>
      <c r="AM946" s="28">
        <f>X946-'2020 Metered Customers'!X946</f>
        <v>55.482258002865095</v>
      </c>
      <c r="AN946" s="28">
        <f>Y946-'2020 Metered Customers'!Y946</f>
        <v>86.585753100377275</v>
      </c>
      <c r="AO946" s="28">
        <f>Z946-'2020 Metered Customers'!Z946</f>
        <v>60.055711322552796</v>
      </c>
      <c r="AP946" s="28">
        <f>AA946-'2020 Metered Customers'!AA946</f>
        <v>24.231456581248651</v>
      </c>
      <c r="AQ946" s="28">
        <f>AB946-'2020 Metered Customers'!AB946</f>
        <v>6.8822554054054095</v>
      </c>
    </row>
    <row r="947" spans="1:43" ht="15.4" x14ac:dyDescent="0.45">
      <c r="A947" s="4">
        <v>1</v>
      </c>
      <c r="B947" s="85">
        <v>88829470</v>
      </c>
      <c r="C947" s="91">
        <v>1</v>
      </c>
      <c r="D947" s="5"/>
      <c r="E947" s="5"/>
      <c r="F947" s="5"/>
      <c r="G947" s="5"/>
      <c r="H947" s="190">
        <v>17327.951990632318</v>
      </c>
      <c r="I947" s="190">
        <v>11002.91294117647</v>
      </c>
      <c r="J947" s="190">
        <v>15582.223515715948</v>
      </c>
      <c r="K947" s="190">
        <v>15819.897316219371</v>
      </c>
      <c r="L947" s="191">
        <v>25581.466821885915</v>
      </c>
      <c r="M947" s="190">
        <v>17713.876887340302</v>
      </c>
      <c r="N947" s="190">
        <v>7601.4317129629626</v>
      </c>
      <c r="O947" s="7"/>
      <c r="Q947" s="94">
        <f t="shared" si="186"/>
        <v>45</v>
      </c>
      <c r="R947" s="95">
        <f t="shared" si="187"/>
        <v>45</v>
      </c>
      <c r="S947" s="95">
        <f t="shared" si="188"/>
        <v>45</v>
      </c>
      <c r="T947" s="95">
        <f t="shared" si="189"/>
        <v>45</v>
      </c>
      <c r="U947" s="95">
        <f t="shared" si="190"/>
        <v>122.97578395784544</v>
      </c>
      <c r="V947" s="95">
        <f t="shared" si="191"/>
        <v>117.07540335349881</v>
      </c>
      <c r="W947" s="95">
        <f t="shared" si="192"/>
        <v>154.89390431100975</v>
      </c>
      <c r="X947" s="95">
        <f t="shared" si="193"/>
        <v>156.85674712448673</v>
      </c>
      <c r="Y947" s="95">
        <f t="shared" si="194"/>
        <v>250.67591931659325</v>
      </c>
      <c r="Z947" s="95">
        <f t="shared" si="195"/>
        <v>172.49828684057081</v>
      </c>
      <c r="AA947" s="95">
        <f t="shared" si="196"/>
        <v>88.984074103771178</v>
      </c>
      <c r="AB947" s="96">
        <f t="shared" si="197"/>
        <v>45</v>
      </c>
      <c r="AC947" s="28">
        <f t="shared" si="198"/>
        <v>1288.9601190077763</v>
      </c>
      <c r="AF947" s="28">
        <f>Q947-'2020 Metered Customers'!Q947</f>
        <v>6.9931621621621645</v>
      </c>
      <c r="AG947" s="28">
        <f>R947-'2020 Metered Customers'!R947</f>
        <v>6.7699861486486483</v>
      </c>
      <c r="AH947" s="28">
        <f>S947-'2020 Metered Customers'!S947</f>
        <v>6.9346018018017972</v>
      </c>
      <c r="AI947" s="28">
        <f>T947-'2020 Metered Customers'!T947</f>
        <v>6.8925754504504511</v>
      </c>
      <c r="AJ947" s="28">
        <f>U947-'2020 Metered Customers'!U947</f>
        <v>35.735783957845442</v>
      </c>
      <c r="AK947" s="28">
        <f>V947-'2020 Metered Customers'!V947</f>
        <v>38.096798961606908</v>
      </c>
      <c r="AL947" s="28">
        <f>W947-'2020 Metered Customers'!W947</f>
        <v>52.400190921370026</v>
      </c>
      <c r="AM947" s="28">
        <f>X947-'2020 Metered Customers'!X947</f>
        <v>55.482258002865095</v>
      </c>
      <c r="AN947" s="28">
        <f>Y947-'2020 Metered Customers'!Y947</f>
        <v>86.585753100377275</v>
      </c>
      <c r="AO947" s="28">
        <f>Z947-'2020 Metered Customers'!Z947</f>
        <v>60.055711322552796</v>
      </c>
      <c r="AP947" s="28">
        <f>AA947-'2020 Metered Customers'!AA947</f>
        <v>24.231456581248651</v>
      </c>
      <c r="AQ947" s="28">
        <f>AB947-'2020 Metered Customers'!AB947</f>
        <v>6.8822554054054095</v>
      </c>
    </row>
    <row r="948" spans="1:43" ht="15.4" x14ac:dyDescent="0.45">
      <c r="A948" s="4">
        <v>1</v>
      </c>
      <c r="B948" s="85">
        <v>88829471</v>
      </c>
      <c r="C948" s="91">
        <v>1</v>
      </c>
      <c r="D948" s="5"/>
      <c r="E948" s="5"/>
      <c r="F948" s="5"/>
      <c r="G948" s="5"/>
      <c r="H948" s="190">
        <v>17327.951990632318</v>
      </c>
      <c r="I948" s="190">
        <v>11002.91294117647</v>
      </c>
      <c r="J948" s="190">
        <v>15582.223515715948</v>
      </c>
      <c r="K948" s="190">
        <v>15819.897316219371</v>
      </c>
      <c r="L948" s="191">
        <v>25581.466821885915</v>
      </c>
      <c r="M948" s="190">
        <v>17713.876887340302</v>
      </c>
      <c r="N948" s="190">
        <v>7601.4317129629626</v>
      </c>
      <c r="O948" s="7"/>
      <c r="Q948" s="94">
        <f t="shared" si="186"/>
        <v>45</v>
      </c>
      <c r="R948" s="95">
        <f t="shared" si="187"/>
        <v>45</v>
      </c>
      <c r="S948" s="95">
        <f t="shared" si="188"/>
        <v>45</v>
      </c>
      <c r="T948" s="95">
        <f t="shared" si="189"/>
        <v>45</v>
      </c>
      <c r="U948" s="95">
        <f t="shared" si="190"/>
        <v>122.97578395784544</v>
      </c>
      <c r="V948" s="95">
        <f t="shared" si="191"/>
        <v>117.07540335349881</v>
      </c>
      <c r="W948" s="95">
        <f t="shared" si="192"/>
        <v>154.89390431100975</v>
      </c>
      <c r="X948" s="95">
        <f t="shared" si="193"/>
        <v>156.85674712448673</v>
      </c>
      <c r="Y948" s="95">
        <f t="shared" si="194"/>
        <v>250.67591931659325</v>
      </c>
      <c r="Z948" s="95">
        <f t="shared" si="195"/>
        <v>172.49828684057081</v>
      </c>
      <c r="AA948" s="95">
        <f t="shared" si="196"/>
        <v>88.984074103771178</v>
      </c>
      <c r="AB948" s="96">
        <f t="shared" si="197"/>
        <v>45</v>
      </c>
      <c r="AC948" s="28">
        <f t="shared" si="198"/>
        <v>1288.9601190077763</v>
      </c>
      <c r="AF948" s="28">
        <f>Q948-'2020 Metered Customers'!Q948</f>
        <v>6.9931621621621645</v>
      </c>
      <c r="AG948" s="28">
        <f>R948-'2020 Metered Customers'!R948</f>
        <v>6.7699861486486483</v>
      </c>
      <c r="AH948" s="28">
        <f>S948-'2020 Metered Customers'!S948</f>
        <v>6.9346018018017972</v>
      </c>
      <c r="AI948" s="28">
        <f>T948-'2020 Metered Customers'!T948</f>
        <v>6.8925754504504511</v>
      </c>
      <c r="AJ948" s="28">
        <f>U948-'2020 Metered Customers'!U948</f>
        <v>35.735783957845442</v>
      </c>
      <c r="AK948" s="28">
        <f>V948-'2020 Metered Customers'!V948</f>
        <v>38.096798961606908</v>
      </c>
      <c r="AL948" s="28">
        <f>W948-'2020 Metered Customers'!W948</f>
        <v>52.400190921370026</v>
      </c>
      <c r="AM948" s="28">
        <f>X948-'2020 Metered Customers'!X948</f>
        <v>55.482258002865095</v>
      </c>
      <c r="AN948" s="28">
        <f>Y948-'2020 Metered Customers'!Y948</f>
        <v>86.585753100377275</v>
      </c>
      <c r="AO948" s="28">
        <f>Z948-'2020 Metered Customers'!Z948</f>
        <v>60.055711322552796</v>
      </c>
      <c r="AP948" s="28">
        <f>AA948-'2020 Metered Customers'!AA948</f>
        <v>24.231456581248651</v>
      </c>
      <c r="AQ948" s="28">
        <f>AB948-'2020 Metered Customers'!AB948</f>
        <v>6.8822554054054095</v>
      </c>
    </row>
    <row r="949" spans="1:43" ht="15.4" x14ac:dyDescent="0.45">
      <c r="A949" s="4">
        <v>1</v>
      </c>
      <c r="B949" s="85">
        <v>88829472</v>
      </c>
      <c r="C949" s="91">
        <v>1</v>
      </c>
      <c r="D949" s="5"/>
      <c r="E949" s="5"/>
      <c r="F949" s="5"/>
      <c r="G949" s="5"/>
      <c r="H949" s="190">
        <v>17327.951990632318</v>
      </c>
      <c r="I949" s="190">
        <v>11002.91294117647</v>
      </c>
      <c r="J949" s="190">
        <v>15582.223515715948</v>
      </c>
      <c r="K949" s="190">
        <v>15819.897316219371</v>
      </c>
      <c r="L949" s="191">
        <v>25581.466821885915</v>
      </c>
      <c r="M949" s="190">
        <v>17713.876887340302</v>
      </c>
      <c r="N949" s="190">
        <v>7601.4317129629626</v>
      </c>
      <c r="O949" s="7"/>
      <c r="Q949" s="94">
        <f t="shared" si="186"/>
        <v>45</v>
      </c>
      <c r="R949" s="95">
        <f t="shared" si="187"/>
        <v>45</v>
      </c>
      <c r="S949" s="95">
        <f t="shared" si="188"/>
        <v>45</v>
      </c>
      <c r="T949" s="95">
        <f t="shared" si="189"/>
        <v>45</v>
      </c>
      <c r="U949" s="95">
        <f t="shared" si="190"/>
        <v>122.97578395784544</v>
      </c>
      <c r="V949" s="95">
        <f t="shared" si="191"/>
        <v>117.07540335349881</v>
      </c>
      <c r="W949" s="95">
        <f t="shared" si="192"/>
        <v>154.89390431100975</v>
      </c>
      <c r="X949" s="95">
        <f t="shared" si="193"/>
        <v>156.85674712448673</v>
      </c>
      <c r="Y949" s="95">
        <f t="shared" si="194"/>
        <v>250.67591931659325</v>
      </c>
      <c r="Z949" s="95">
        <f t="shared" si="195"/>
        <v>172.49828684057081</v>
      </c>
      <c r="AA949" s="95">
        <f t="shared" si="196"/>
        <v>88.984074103771178</v>
      </c>
      <c r="AB949" s="96">
        <f t="shared" si="197"/>
        <v>45</v>
      </c>
      <c r="AC949" s="28">
        <f t="shared" si="198"/>
        <v>1288.9601190077763</v>
      </c>
      <c r="AF949" s="28">
        <f>Q949-'2020 Metered Customers'!Q949</f>
        <v>6.9931621621621645</v>
      </c>
      <c r="AG949" s="28">
        <f>R949-'2020 Metered Customers'!R949</f>
        <v>6.7699861486486483</v>
      </c>
      <c r="AH949" s="28">
        <f>S949-'2020 Metered Customers'!S949</f>
        <v>6.9346018018017972</v>
      </c>
      <c r="AI949" s="28">
        <f>T949-'2020 Metered Customers'!T949</f>
        <v>6.8925754504504511</v>
      </c>
      <c r="AJ949" s="28">
        <f>U949-'2020 Metered Customers'!U949</f>
        <v>35.735783957845442</v>
      </c>
      <c r="AK949" s="28">
        <f>V949-'2020 Metered Customers'!V949</f>
        <v>38.096798961606908</v>
      </c>
      <c r="AL949" s="28">
        <f>W949-'2020 Metered Customers'!W949</f>
        <v>52.400190921370026</v>
      </c>
      <c r="AM949" s="28">
        <f>X949-'2020 Metered Customers'!X949</f>
        <v>55.482258002865095</v>
      </c>
      <c r="AN949" s="28">
        <f>Y949-'2020 Metered Customers'!Y949</f>
        <v>86.585753100377275</v>
      </c>
      <c r="AO949" s="28">
        <f>Z949-'2020 Metered Customers'!Z949</f>
        <v>60.055711322552796</v>
      </c>
      <c r="AP949" s="28">
        <f>AA949-'2020 Metered Customers'!AA949</f>
        <v>24.231456581248651</v>
      </c>
      <c r="AQ949" s="28">
        <f>AB949-'2020 Metered Customers'!AB949</f>
        <v>6.8822554054054095</v>
      </c>
    </row>
    <row r="950" spans="1:43" ht="15.4" x14ac:dyDescent="0.45">
      <c r="A950" s="4">
        <v>1</v>
      </c>
      <c r="B950" s="85">
        <v>88829473</v>
      </c>
      <c r="C950" s="91">
        <v>1</v>
      </c>
      <c r="D950" s="5"/>
      <c r="E950" s="5"/>
      <c r="F950" s="5"/>
      <c r="G950" s="5"/>
      <c r="H950" s="190">
        <v>17327.951990632318</v>
      </c>
      <c r="I950" s="190">
        <v>11002.91294117647</v>
      </c>
      <c r="J950" s="190">
        <v>15582.223515715948</v>
      </c>
      <c r="K950" s="190">
        <v>15819.897316219371</v>
      </c>
      <c r="L950" s="191">
        <v>25581.466821885915</v>
      </c>
      <c r="M950" s="190">
        <v>17713.876887340302</v>
      </c>
      <c r="N950" s="190">
        <v>7601.4317129629626</v>
      </c>
      <c r="O950" s="7"/>
      <c r="Q950" s="94">
        <f t="shared" si="186"/>
        <v>45</v>
      </c>
      <c r="R950" s="95">
        <f t="shared" si="187"/>
        <v>45</v>
      </c>
      <c r="S950" s="95">
        <f t="shared" si="188"/>
        <v>45</v>
      </c>
      <c r="T950" s="95">
        <f t="shared" si="189"/>
        <v>45</v>
      </c>
      <c r="U950" s="95">
        <f t="shared" si="190"/>
        <v>122.97578395784544</v>
      </c>
      <c r="V950" s="95">
        <f t="shared" si="191"/>
        <v>117.07540335349881</v>
      </c>
      <c r="W950" s="95">
        <f t="shared" si="192"/>
        <v>154.89390431100975</v>
      </c>
      <c r="X950" s="95">
        <f t="shared" si="193"/>
        <v>156.85674712448673</v>
      </c>
      <c r="Y950" s="95">
        <f t="shared" si="194"/>
        <v>250.67591931659325</v>
      </c>
      <c r="Z950" s="95">
        <f t="shared" si="195"/>
        <v>172.49828684057081</v>
      </c>
      <c r="AA950" s="95">
        <f t="shared" si="196"/>
        <v>88.984074103771178</v>
      </c>
      <c r="AB950" s="96">
        <f t="shared" si="197"/>
        <v>45</v>
      </c>
      <c r="AC950" s="28">
        <f t="shared" si="198"/>
        <v>1288.9601190077763</v>
      </c>
      <c r="AF950" s="28">
        <f>Q950-'2020 Metered Customers'!Q950</f>
        <v>6.9931621621621645</v>
      </c>
      <c r="AG950" s="28">
        <f>R950-'2020 Metered Customers'!R950</f>
        <v>6.7699861486486483</v>
      </c>
      <c r="AH950" s="28">
        <f>S950-'2020 Metered Customers'!S950</f>
        <v>6.9346018018017972</v>
      </c>
      <c r="AI950" s="28">
        <f>T950-'2020 Metered Customers'!T950</f>
        <v>6.8925754504504511</v>
      </c>
      <c r="AJ950" s="28">
        <f>U950-'2020 Metered Customers'!U950</f>
        <v>35.735783957845442</v>
      </c>
      <c r="AK950" s="28">
        <f>V950-'2020 Metered Customers'!V950</f>
        <v>38.096798961606908</v>
      </c>
      <c r="AL950" s="28">
        <f>W950-'2020 Metered Customers'!W950</f>
        <v>52.400190921370026</v>
      </c>
      <c r="AM950" s="28">
        <f>X950-'2020 Metered Customers'!X950</f>
        <v>55.482258002865095</v>
      </c>
      <c r="AN950" s="28">
        <f>Y950-'2020 Metered Customers'!Y950</f>
        <v>86.585753100377275</v>
      </c>
      <c r="AO950" s="28">
        <f>Z950-'2020 Metered Customers'!Z950</f>
        <v>60.055711322552796</v>
      </c>
      <c r="AP950" s="28">
        <f>AA950-'2020 Metered Customers'!AA950</f>
        <v>24.231456581248651</v>
      </c>
      <c r="AQ950" s="28">
        <f>AB950-'2020 Metered Customers'!AB950</f>
        <v>6.8822554054054095</v>
      </c>
    </row>
    <row r="951" spans="1:43" ht="15.4" x14ac:dyDescent="0.45">
      <c r="A951" s="4">
        <v>1</v>
      </c>
      <c r="B951" s="85">
        <v>88829474</v>
      </c>
      <c r="C951" s="91">
        <v>1</v>
      </c>
      <c r="D951" s="5"/>
      <c r="E951" s="5"/>
      <c r="F951" s="5"/>
      <c r="G951" s="5"/>
      <c r="H951" s="190">
        <v>17327.951990632318</v>
      </c>
      <c r="I951" s="190">
        <v>11002.91294117647</v>
      </c>
      <c r="J951" s="190">
        <v>15582.223515715948</v>
      </c>
      <c r="K951" s="190">
        <v>15819.897316219371</v>
      </c>
      <c r="L951" s="191">
        <v>25581.466821885915</v>
      </c>
      <c r="M951" s="190">
        <v>17713.876887340302</v>
      </c>
      <c r="N951" s="190">
        <v>7601.4317129629626</v>
      </c>
      <c r="O951" s="7"/>
      <c r="Q951" s="94">
        <f t="shared" si="186"/>
        <v>45</v>
      </c>
      <c r="R951" s="95">
        <f t="shared" si="187"/>
        <v>45</v>
      </c>
      <c r="S951" s="95">
        <f t="shared" si="188"/>
        <v>45</v>
      </c>
      <c r="T951" s="95">
        <f t="shared" si="189"/>
        <v>45</v>
      </c>
      <c r="U951" s="95">
        <f t="shared" si="190"/>
        <v>122.97578395784544</v>
      </c>
      <c r="V951" s="95">
        <f t="shared" si="191"/>
        <v>117.07540335349881</v>
      </c>
      <c r="W951" s="95">
        <f t="shared" si="192"/>
        <v>154.89390431100975</v>
      </c>
      <c r="X951" s="95">
        <f t="shared" si="193"/>
        <v>156.85674712448673</v>
      </c>
      <c r="Y951" s="95">
        <f t="shared" si="194"/>
        <v>250.67591931659325</v>
      </c>
      <c r="Z951" s="95">
        <f t="shared" si="195"/>
        <v>172.49828684057081</v>
      </c>
      <c r="AA951" s="95">
        <f t="shared" si="196"/>
        <v>88.984074103771178</v>
      </c>
      <c r="AB951" s="96">
        <f t="shared" si="197"/>
        <v>45</v>
      </c>
      <c r="AC951" s="28">
        <f t="shared" si="198"/>
        <v>1288.9601190077763</v>
      </c>
      <c r="AF951" s="28">
        <f>Q951-'2020 Metered Customers'!Q951</f>
        <v>6.9931621621621645</v>
      </c>
      <c r="AG951" s="28">
        <f>R951-'2020 Metered Customers'!R951</f>
        <v>6.7699861486486483</v>
      </c>
      <c r="AH951" s="28">
        <f>S951-'2020 Metered Customers'!S951</f>
        <v>6.9346018018017972</v>
      </c>
      <c r="AI951" s="28">
        <f>T951-'2020 Metered Customers'!T951</f>
        <v>6.8925754504504511</v>
      </c>
      <c r="AJ951" s="28">
        <f>U951-'2020 Metered Customers'!U951</f>
        <v>35.735783957845442</v>
      </c>
      <c r="AK951" s="28">
        <f>V951-'2020 Metered Customers'!V951</f>
        <v>38.096798961606908</v>
      </c>
      <c r="AL951" s="28">
        <f>W951-'2020 Metered Customers'!W951</f>
        <v>52.400190921370026</v>
      </c>
      <c r="AM951" s="28">
        <f>X951-'2020 Metered Customers'!X951</f>
        <v>55.482258002865095</v>
      </c>
      <c r="AN951" s="28">
        <f>Y951-'2020 Metered Customers'!Y951</f>
        <v>86.585753100377275</v>
      </c>
      <c r="AO951" s="28">
        <f>Z951-'2020 Metered Customers'!Z951</f>
        <v>60.055711322552796</v>
      </c>
      <c r="AP951" s="28">
        <f>AA951-'2020 Metered Customers'!AA951</f>
        <v>24.231456581248651</v>
      </c>
      <c r="AQ951" s="28">
        <f>AB951-'2020 Metered Customers'!AB951</f>
        <v>6.8822554054054095</v>
      </c>
    </row>
    <row r="952" spans="1:43" ht="15.4" x14ac:dyDescent="0.45">
      <c r="A952" s="4">
        <v>1</v>
      </c>
      <c r="B952" s="85">
        <v>88829475</v>
      </c>
      <c r="C952" s="91">
        <v>1</v>
      </c>
      <c r="D952" s="5"/>
      <c r="E952" s="5"/>
      <c r="F952" s="5"/>
      <c r="G952" s="5"/>
      <c r="H952" s="190">
        <v>17327.951990632318</v>
      </c>
      <c r="I952" s="190">
        <v>11002.91294117647</v>
      </c>
      <c r="J952" s="190">
        <v>15582.223515715948</v>
      </c>
      <c r="K952" s="190">
        <v>15819.897316219371</v>
      </c>
      <c r="L952" s="191">
        <v>25581.466821885915</v>
      </c>
      <c r="M952" s="190">
        <v>17713.876887340302</v>
      </c>
      <c r="N952" s="190">
        <v>7601.4317129629626</v>
      </c>
      <c r="O952" s="7"/>
      <c r="Q952" s="94">
        <f t="shared" si="186"/>
        <v>45</v>
      </c>
      <c r="R952" s="95">
        <f t="shared" si="187"/>
        <v>45</v>
      </c>
      <c r="S952" s="95">
        <f t="shared" si="188"/>
        <v>45</v>
      </c>
      <c r="T952" s="95">
        <f t="shared" si="189"/>
        <v>45</v>
      </c>
      <c r="U952" s="95">
        <f t="shared" si="190"/>
        <v>122.97578395784544</v>
      </c>
      <c r="V952" s="95">
        <f t="shared" si="191"/>
        <v>117.07540335349881</v>
      </c>
      <c r="W952" s="95">
        <f t="shared" si="192"/>
        <v>154.89390431100975</v>
      </c>
      <c r="X952" s="95">
        <f t="shared" si="193"/>
        <v>156.85674712448673</v>
      </c>
      <c r="Y952" s="95">
        <f t="shared" si="194"/>
        <v>250.67591931659325</v>
      </c>
      <c r="Z952" s="95">
        <f t="shared" si="195"/>
        <v>172.49828684057081</v>
      </c>
      <c r="AA952" s="95">
        <f t="shared" si="196"/>
        <v>88.984074103771178</v>
      </c>
      <c r="AB952" s="96">
        <f t="shared" si="197"/>
        <v>45</v>
      </c>
      <c r="AC952" s="28">
        <f t="shared" si="198"/>
        <v>1288.9601190077763</v>
      </c>
      <c r="AF952" s="28">
        <f>Q952-'2020 Metered Customers'!Q952</f>
        <v>6.9931621621621645</v>
      </c>
      <c r="AG952" s="28">
        <f>R952-'2020 Metered Customers'!R952</f>
        <v>6.7699861486486483</v>
      </c>
      <c r="AH952" s="28">
        <f>S952-'2020 Metered Customers'!S952</f>
        <v>6.9346018018017972</v>
      </c>
      <c r="AI952" s="28">
        <f>T952-'2020 Metered Customers'!T952</f>
        <v>6.8925754504504511</v>
      </c>
      <c r="AJ952" s="28">
        <f>U952-'2020 Metered Customers'!U952</f>
        <v>35.735783957845442</v>
      </c>
      <c r="AK952" s="28">
        <f>V952-'2020 Metered Customers'!V952</f>
        <v>38.096798961606908</v>
      </c>
      <c r="AL952" s="28">
        <f>W952-'2020 Metered Customers'!W952</f>
        <v>52.400190921370026</v>
      </c>
      <c r="AM952" s="28">
        <f>X952-'2020 Metered Customers'!X952</f>
        <v>55.482258002865095</v>
      </c>
      <c r="AN952" s="28">
        <f>Y952-'2020 Metered Customers'!Y952</f>
        <v>86.585753100377275</v>
      </c>
      <c r="AO952" s="28">
        <f>Z952-'2020 Metered Customers'!Z952</f>
        <v>60.055711322552796</v>
      </c>
      <c r="AP952" s="28">
        <f>AA952-'2020 Metered Customers'!AA952</f>
        <v>24.231456581248651</v>
      </c>
      <c r="AQ952" s="28">
        <f>AB952-'2020 Metered Customers'!AB952</f>
        <v>6.8822554054054095</v>
      </c>
    </row>
    <row r="953" spans="1:43" ht="15.4" x14ac:dyDescent="0.45">
      <c r="A953" s="4">
        <v>1</v>
      </c>
      <c r="B953" s="85">
        <v>88829476</v>
      </c>
      <c r="C953" s="91">
        <v>1</v>
      </c>
      <c r="D953" s="5"/>
      <c r="E953" s="5"/>
      <c r="F953" s="5"/>
      <c r="G953" s="5"/>
      <c r="H953" s="190">
        <v>17327.951990632318</v>
      </c>
      <c r="I953" s="190">
        <v>11002.91294117647</v>
      </c>
      <c r="J953" s="190">
        <v>15582.223515715948</v>
      </c>
      <c r="K953" s="190">
        <v>15819.897316219371</v>
      </c>
      <c r="L953" s="191">
        <v>25581.466821885915</v>
      </c>
      <c r="M953" s="190">
        <v>17713.876887340302</v>
      </c>
      <c r="N953" s="190">
        <v>7601.4317129629626</v>
      </c>
      <c r="O953" s="7"/>
      <c r="Q953" s="94">
        <f t="shared" si="186"/>
        <v>45</v>
      </c>
      <c r="R953" s="95">
        <f t="shared" si="187"/>
        <v>45</v>
      </c>
      <c r="S953" s="95">
        <f t="shared" si="188"/>
        <v>45</v>
      </c>
      <c r="T953" s="95">
        <f t="shared" si="189"/>
        <v>45</v>
      </c>
      <c r="U953" s="95">
        <f t="shared" si="190"/>
        <v>122.97578395784544</v>
      </c>
      <c r="V953" s="95">
        <f t="shared" si="191"/>
        <v>117.07540335349881</v>
      </c>
      <c r="W953" s="95">
        <f t="shared" si="192"/>
        <v>154.89390431100975</v>
      </c>
      <c r="X953" s="95">
        <f t="shared" si="193"/>
        <v>156.85674712448673</v>
      </c>
      <c r="Y953" s="95">
        <f t="shared" si="194"/>
        <v>250.67591931659325</v>
      </c>
      <c r="Z953" s="95">
        <f t="shared" si="195"/>
        <v>172.49828684057081</v>
      </c>
      <c r="AA953" s="95">
        <f t="shared" si="196"/>
        <v>88.984074103771178</v>
      </c>
      <c r="AB953" s="96">
        <f t="shared" si="197"/>
        <v>45</v>
      </c>
      <c r="AC953" s="28">
        <f t="shared" si="198"/>
        <v>1288.9601190077763</v>
      </c>
      <c r="AF953" s="28">
        <f>Q953-'2020 Metered Customers'!Q953</f>
        <v>6.9931621621621645</v>
      </c>
      <c r="AG953" s="28">
        <f>R953-'2020 Metered Customers'!R953</f>
        <v>6.7699861486486483</v>
      </c>
      <c r="AH953" s="28">
        <f>S953-'2020 Metered Customers'!S953</f>
        <v>6.9346018018017972</v>
      </c>
      <c r="AI953" s="28">
        <f>T953-'2020 Metered Customers'!T953</f>
        <v>6.8925754504504511</v>
      </c>
      <c r="AJ953" s="28">
        <f>U953-'2020 Metered Customers'!U953</f>
        <v>35.735783957845442</v>
      </c>
      <c r="AK953" s="28">
        <f>V953-'2020 Metered Customers'!V953</f>
        <v>38.096798961606908</v>
      </c>
      <c r="AL953" s="28">
        <f>W953-'2020 Metered Customers'!W953</f>
        <v>52.400190921370026</v>
      </c>
      <c r="AM953" s="28">
        <f>X953-'2020 Metered Customers'!X953</f>
        <v>55.482258002865095</v>
      </c>
      <c r="AN953" s="28">
        <f>Y953-'2020 Metered Customers'!Y953</f>
        <v>86.585753100377275</v>
      </c>
      <c r="AO953" s="28">
        <f>Z953-'2020 Metered Customers'!Z953</f>
        <v>60.055711322552796</v>
      </c>
      <c r="AP953" s="28">
        <f>AA953-'2020 Metered Customers'!AA953</f>
        <v>24.231456581248651</v>
      </c>
      <c r="AQ953" s="28">
        <f>AB953-'2020 Metered Customers'!AB953</f>
        <v>6.8822554054054095</v>
      </c>
    </row>
    <row r="954" spans="1:43" ht="15.4" x14ac:dyDescent="0.45">
      <c r="A954" s="4">
        <v>1</v>
      </c>
      <c r="B954" s="85">
        <v>88829477</v>
      </c>
      <c r="C954" s="91">
        <v>1</v>
      </c>
      <c r="D954" s="5"/>
      <c r="E954" s="5"/>
      <c r="F954" s="5"/>
      <c r="G954" s="5"/>
      <c r="H954" s="190">
        <v>17327.951990632318</v>
      </c>
      <c r="I954" s="190">
        <v>11002.91294117647</v>
      </c>
      <c r="J954" s="190">
        <v>15582.223515715948</v>
      </c>
      <c r="K954" s="190">
        <v>15819.897316219371</v>
      </c>
      <c r="L954" s="191">
        <v>25581.466821885915</v>
      </c>
      <c r="M954" s="190">
        <v>17713.876887340302</v>
      </c>
      <c r="N954" s="190">
        <v>7601.4317129629626</v>
      </c>
      <c r="O954" s="7"/>
      <c r="Q954" s="94">
        <f t="shared" si="186"/>
        <v>45</v>
      </c>
      <c r="R954" s="95">
        <f t="shared" si="187"/>
        <v>45</v>
      </c>
      <c r="S954" s="95">
        <f t="shared" si="188"/>
        <v>45</v>
      </c>
      <c r="T954" s="95">
        <f t="shared" si="189"/>
        <v>45</v>
      </c>
      <c r="U954" s="95">
        <f t="shared" si="190"/>
        <v>122.97578395784544</v>
      </c>
      <c r="V954" s="95">
        <f t="shared" si="191"/>
        <v>117.07540335349881</v>
      </c>
      <c r="W954" s="95">
        <f t="shared" si="192"/>
        <v>154.89390431100975</v>
      </c>
      <c r="X954" s="95">
        <f t="shared" si="193"/>
        <v>156.85674712448673</v>
      </c>
      <c r="Y954" s="95">
        <f t="shared" si="194"/>
        <v>250.67591931659325</v>
      </c>
      <c r="Z954" s="95">
        <f t="shared" si="195"/>
        <v>172.49828684057081</v>
      </c>
      <c r="AA954" s="95">
        <f t="shared" si="196"/>
        <v>88.984074103771178</v>
      </c>
      <c r="AB954" s="96">
        <f t="shared" si="197"/>
        <v>45</v>
      </c>
      <c r="AC954" s="28">
        <f t="shared" si="198"/>
        <v>1288.9601190077763</v>
      </c>
      <c r="AF954" s="28">
        <f>Q954-'2020 Metered Customers'!Q954</f>
        <v>6.9931621621621645</v>
      </c>
      <c r="AG954" s="28">
        <f>R954-'2020 Metered Customers'!R954</f>
        <v>6.7699861486486483</v>
      </c>
      <c r="AH954" s="28">
        <f>S954-'2020 Metered Customers'!S954</f>
        <v>6.9346018018017972</v>
      </c>
      <c r="AI954" s="28">
        <f>T954-'2020 Metered Customers'!T954</f>
        <v>6.8925754504504511</v>
      </c>
      <c r="AJ954" s="28">
        <f>U954-'2020 Metered Customers'!U954</f>
        <v>35.735783957845442</v>
      </c>
      <c r="AK954" s="28">
        <f>V954-'2020 Metered Customers'!V954</f>
        <v>38.096798961606908</v>
      </c>
      <c r="AL954" s="28">
        <f>W954-'2020 Metered Customers'!W954</f>
        <v>52.400190921370026</v>
      </c>
      <c r="AM954" s="28">
        <f>X954-'2020 Metered Customers'!X954</f>
        <v>55.482258002865095</v>
      </c>
      <c r="AN954" s="28">
        <f>Y954-'2020 Metered Customers'!Y954</f>
        <v>86.585753100377275</v>
      </c>
      <c r="AO954" s="28">
        <f>Z954-'2020 Metered Customers'!Z954</f>
        <v>60.055711322552796</v>
      </c>
      <c r="AP954" s="28">
        <f>AA954-'2020 Metered Customers'!AA954</f>
        <v>24.231456581248651</v>
      </c>
      <c r="AQ954" s="28">
        <f>AB954-'2020 Metered Customers'!AB954</f>
        <v>6.8822554054054095</v>
      </c>
    </row>
    <row r="955" spans="1:43" ht="15.4" x14ac:dyDescent="0.45">
      <c r="A955" s="4">
        <v>1</v>
      </c>
      <c r="B955" s="85">
        <v>88829478</v>
      </c>
      <c r="C955" s="91">
        <v>1</v>
      </c>
      <c r="D955" s="5"/>
      <c r="E955" s="5"/>
      <c r="F955" s="5"/>
      <c r="G955" s="5"/>
      <c r="H955" s="190">
        <v>17327.951990632318</v>
      </c>
      <c r="I955" s="190">
        <v>11002.91294117647</v>
      </c>
      <c r="J955" s="190">
        <v>15582.223515715948</v>
      </c>
      <c r="K955" s="190">
        <v>15819.897316219371</v>
      </c>
      <c r="L955" s="191">
        <v>25581.466821885915</v>
      </c>
      <c r="M955" s="190">
        <v>17713.876887340302</v>
      </c>
      <c r="N955" s="190">
        <v>7601.4317129629626</v>
      </c>
      <c r="O955" s="7"/>
      <c r="Q955" s="94">
        <f t="shared" si="186"/>
        <v>45</v>
      </c>
      <c r="R955" s="95">
        <f t="shared" si="187"/>
        <v>45</v>
      </c>
      <c r="S955" s="95">
        <f t="shared" si="188"/>
        <v>45</v>
      </c>
      <c r="T955" s="95">
        <f t="shared" si="189"/>
        <v>45</v>
      </c>
      <c r="U955" s="95">
        <f t="shared" si="190"/>
        <v>122.97578395784544</v>
      </c>
      <c r="V955" s="95">
        <f t="shared" si="191"/>
        <v>117.07540335349881</v>
      </c>
      <c r="W955" s="95">
        <f t="shared" si="192"/>
        <v>154.89390431100975</v>
      </c>
      <c r="X955" s="95">
        <f t="shared" si="193"/>
        <v>156.85674712448673</v>
      </c>
      <c r="Y955" s="95">
        <f t="shared" si="194"/>
        <v>250.67591931659325</v>
      </c>
      <c r="Z955" s="95">
        <f t="shared" si="195"/>
        <v>172.49828684057081</v>
      </c>
      <c r="AA955" s="95">
        <f t="shared" si="196"/>
        <v>88.984074103771178</v>
      </c>
      <c r="AB955" s="96">
        <f t="shared" si="197"/>
        <v>45</v>
      </c>
      <c r="AC955" s="28">
        <f t="shared" si="198"/>
        <v>1288.9601190077763</v>
      </c>
      <c r="AF955" s="28">
        <f>Q955-'2020 Metered Customers'!Q955</f>
        <v>6.9931621621621645</v>
      </c>
      <c r="AG955" s="28">
        <f>R955-'2020 Metered Customers'!R955</f>
        <v>6.7699861486486483</v>
      </c>
      <c r="AH955" s="28">
        <f>S955-'2020 Metered Customers'!S955</f>
        <v>6.9346018018017972</v>
      </c>
      <c r="AI955" s="28">
        <f>T955-'2020 Metered Customers'!T955</f>
        <v>6.8925754504504511</v>
      </c>
      <c r="AJ955" s="28">
        <f>U955-'2020 Metered Customers'!U955</f>
        <v>35.735783957845442</v>
      </c>
      <c r="AK955" s="28">
        <f>V955-'2020 Metered Customers'!V955</f>
        <v>38.096798961606908</v>
      </c>
      <c r="AL955" s="28">
        <f>W955-'2020 Metered Customers'!W955</f>
        <v>52.400190921370026</v>
      </c>
      <c r="AM955" s="28">
        <f>X955-'2020 Metered Customers'!X955</f>
        <v>55.482258002865095</v>
      </c>
      <c r="AN955" s="28">
        <f>Y955-'2020 Metered Customers'!Y955</f>
        <v>86.585753100377275</v>
      </c>
      <c r="AO955" s="28">
        <f>Z955-'2020 Metered Customers'!Z955</f>
        <v>60.055711322552796</v>
      </c>
      <c r="AP955" s="28">
        <f>AA955-'2020 Metered Customers'!AA955</f>
        <v>24.231456581248651</v>
      </c>
      <c r="AQ955" s="28">
        <f>AB955-'2020 Metered Customers'!AB955</f>
        <v>6.8822554054054095</v>
      </c>
    </row>
    <row r="956" spans="1:43" ht="15.4" x14ac:dyDescent="0.45">
      <c r="A956" s="4">
        <v>1</v>
      </c>
      <c r="B956" s="85">
        <v>88829479</v>
      </c>
      <c r="C956" s="91">
        <v>1</v>
      </c>
      <c r="D956" s="5"/>
      <c r="E956" s="5"/>
      <c r="F956" s="5"/>
      <c r="G956" s="5"/>
      <c r="H956" s="190">
        <v>17327.951990632318</v>
      </c>
      <c r="I956" s="190">
        <v>11002.91294117647</v>
      </c>
      <c r="J956" s="190">
        <v>15582.223515715948</v>
      </c>
      <c r="K956" s="190">
        <v>15819.897316219371</v>
      </c>
      <c r="L956" s="191">
        <v>25581.466821885915</v>
      </c>
      <c r="M956" s="190">
        <v>17713.876887340302</v>
      </c>
      <c r="N956" s="190">
        <v>7601.4317129629626</v>
      </c>
      <c r="O956" s="7"/>
      <c r="Q956" s="94">
        <f t="shared" si="186"/>
        <v>45</v>
      </c>
      <c r="R956" s="95">
        <f t="shared" si="187"/>
        <v>45</v>
      </c>
      <c r="S956" s="95">
        <f t="shared" si="188"/>
        <v>45</v>
      </c>
      <c r="T956" s="95">
        <f t="shared" si="189"/>
        <v>45</v>
      </c>
      <c r="U956" s="95">
        <f t="shared" si="190"/>
        <v>122.97578395784544</v>
      </c>
      <c r="V956" s="95">
        <f t="shared" si="191"/>
        <v>117.07540335349881</v>
      </c>
      <c r="W956" s="95">
        <f t="shared" si="192"/>
        <v>154.89390431100975</v>
      </c>
      <c r="X956" s="95">
        <f t="shared" si="193"/>
        <v>156.85674712448673</v>
      </c>
      <c r="Y956" s="95">
        <f t="shared" si="194"/>
        <v>250.67591931659325</v>
      </c>
      <c r="Z956" s="95">
        <f t="shared" si="195"/>
        <v>172.49828684057081</v>
      </c>
      <c r="AA956" s="95">
        <f t="shared" si="196"/>
        <v>88.984074103771178</v>
      </c>
      <c r="AB956" s="96">
        <f t="shared" si="197"/>
        <v>45</v>
      </c>
      <c r="AC956" s="28">
        <f t="shared" si="198"/>
        <v>1288.9601190077763</v>
      </c>
      <c r="AF956" s="28">
        <f>Q956-'2020 Metered Customers'!Q956</f>
        <v>6.9931621621621645</v>
      </c>
      <c r="AG956" s="28">
        <f>R956-'2020 Metered Customers'!R956</f>
        <v>6.7699861486486483</v>
      </c>
      <c r="AH956" s="28">
        <f>S956-'2020 Metered Customers'!S956</f>
        <v>6.9346018018017972</v>
      </c>
      <c r="AI956" s="28">
        <f>T956-'2020 Metered Customers'!T956</f>
        <v>6.8925754504504511</v>
      </c>
      <c r="AJ956" s="28">
        <f>U956-'2020 Metered Customers'!U956</f>
        <v>35.735783957845442</v>
      </c>
      <c r="AK956" s="28">
        <f>V956-'2020 Metered Customers'!V956</f>
        <v>38.096798961606908</v>
      </c>
      <c r="AL956" s="28">
        <f>W956-'2020 Metered Customers'!W956</f>
        <v>52.400190921370026</v>
      </c>
      <c r="AM956" s="28">
        <f>X956-'2020 Metered Customers'!X956</f>
        <v>55.482258002865095</v>
      </c>
      <c r="AN956" s="28">
        <f>Y956-'2020 Metered Customers'!Y956</f>
        <v>86.585753100377275</v>
      </c>
      <c r="AO956" s="28">
        <f>Z956-'2020 Metered Customers'!Z956</f>
        <v>60.055711322552796</v>
      </c>
      <c r="AP956" s="28">
        <f>AA956-'2020 Metered Customers'!AA956</f>
        <v>24.231456581248651</v>
      </c>
      <c r="AQ956" s="28">
        <f>AB956-'2020 Metered Customers'!AB956</f>
        <v>6.8822554054054095</v>
      </c>
    </row>
    <row r="957" spans="1:43" ht="15.4" x14ac:dyDescent="0.45">
      <c r="A957" s="4">
        <v>1</v>
      </c>
      <c r="B957" s="85">
        <v>88829480</v>
      </c>
      <c r="C957" s="91">
        <v>1</v>
      </c>
      <c r="D957" s="5"/>
      <c r="E957" s="5"/>
      <c r="F957" s="5"/>
      <c r="G957" s="5"/>
      <c r="H957" s="190">
        <v>17327.951990632318</v>
      </c>
      <c r="I957" s="190">
        <v>11002.91294117647</v>
      </c>
      <c r="J957" s="190">
        <v>15582.223515715948</v>
      </c>
      <c r="K957" s="190">
        <v>15819.897316219371</v>
      </c>
      <c r="L957" s="191">
        <v>25581.466821885915</v>
      </c>
      <c r="M957" s="190">
        <v>17713.876887340302</v>
      </c>
      <c r="N957" s="190">
        <v>7601.4317129629626</v>
      </c>
      <c r="O957" s="7"/>
      <c r="Q957" s="94">
        <f t="shared" si="186"/>
        <v>45</v>
      </c>
      <c r="R957" s="95">
        <f t="shared" si="187"/>
        <v>45</v>
      </c>
      <c r="S957" s="95">
        <f t="shared" si="188"/>
        <v>45</v>
      </c>
      <c r="T957" s="95">
        <f t="shared" si="189"/>
        <v>45</v>
      </c>
      <c r="U957" s="95">
        <f t="shared" si="190"/>
        <v>122.97578395784544</v>
      </c>
      <c r="V957" s="95">
        <f t="shared" si="191"/>
        <v>117.07540335349881</v>
      </c>
      <c r="W957" s="95">
        <f t="shared" si="192"/>
        <v>154.89390431100975</v>
      </c>
      <c r="X957" s="95">
        <f t="shared" si="193"/>
        <v>156.85674712448673</v>
      </c>
      <c r="Y957" s="95">
        <f t="shared" si="194"/>
        <v>250.67591931659325</v>
      </c>
      <c r="Z957" s="95">
        <f t="shared" si="195"/>
        <v>172.49828684057081</v>
      </c>
      <c r="AA957" s="95">
        <f t="shared" si="196"/>
        <v>88.984074103771178</v>
      </c>
      <c r="AB957" s="96">
        <f t="shared" si="197"/>
        <v>45</v>
      </c>
      <c r="AC957" s="28">
        <f t="shared" si="198"/>
        <v>1288.9601190077763</v>
      </c>
      <c r="AF957" s="28">
        <f>Q957-'2020 Metered Customers'!Q957</f>
        <v>6.9931621621621645</v>
      </c>
      <c r="AG957" s="28">
        <f>R957-'2020 Metered Customers'!R957</f>
        <v>6.7699861486486483</v>
      </c>
      <c r="AH957" s="28">
        <f>S957-'2020 Metered Customers'!S957</f>
        <v>6.9346018018017972</v>
      </c>
      <c r="AI957" s="28">
        <f>T957-'2020 Metered Customers'!T957</f>
        <v>6.8925754504504511</v>
      </c>
      <c r="AJ957" s="28">
        <f>U957-'2020 Metered Customers'!U957</f>
        <v>35.735783957845442</v>
      </c>
      <c r="AK957" s="28">
        <f>V957-'2020 Metered Customers'!V957</f>
        <v>38.096798961606908</v>
      </c>
      <c r="AL957" s="28">
        <f>W957-'2020 Metered Customers'!W957</f>
        <v>52.400190921370026</v>
      </c>
      <c r="AM957" s="28">
        <f>X957-'2020 Metered Customers'!X957</f>
        <v>55.482258002865095</v>
      </c>
      <c r="AN957" s="28">
        <f>Y957-'2020 Metered Customers'!Y957</f>
        <v>86.585753100377275</v>
      </c>
      <c r="AO957" s="28">
        <f>Z957-'2020 Metered Customers'!Z957</f>
        <v>60.055711322552796</v>
      </c>
      <c r="AP957" s="28">
        <f>AA957-'2020 Metered Customers'!AA957</f>
        <v>24.231456581248651</v>
      </c>
      <c r="AQ957" s="28">
        <f>AB957-'2020 Metered Customers'!AB957</f>
        <v>6.8822554054054095</v>
      </c>
    </row>
    <row r="958" spans="1:43" ht="15.4" x14ac:dyDescent="0.45">
      <c r="A958" s="4">
        <v>1</v>
      </c>
      <c r="B958" s="85">
        <v>88829481</v>
      </c>
      <c r="C958" s="91">
        <v>1</v>
      </c>
      <c r="D958" s="5"/>
      <c r="E958" s="5"/>
      <c r="F958" s="5"/>
      <c r="G958" s="5"/>
      <c r="H958" s="190">
        <v>17327.951990632318</v>
      </c>
      <c r="I958" s="190">
        <v>11002.91294117647</v>
      </c>
      <c r="J958" s="190">
        <v>15582.223515715948</v>
      </c>
      <c r="K958" s="190">
        <v>15819.897316219371</v>
      </c>
      <c r="L958" s="191">
        <v>25581.466821885915</v>
      </c>
      <c r="M958" s="190">
        <v>17713.876887340302</v>
      </c>
      <c r="N958" s="190">
        <v>7601.4317129629626</v>
      </c>
      <c r="O958" s="7"/>
      <c r="Q958" s="94">
        <f t="shared" si="186"/>
        <v>45</v>
      </c>
      <c r="R958" s="95">
        <f t="shared" si="187"/>
        <v>45</v>
      </c>
      <c r="S958" s="95">
        <f t="shared" si="188"/>
        <v>45</v>
      </c>
      <c r="T958" s="95">
        <f t="shared" si="189"/>
        <v>45</v>
      </c>
      <c r="U958" s="95">
        <f t="shared" si="190"/>
        <v>122.97578395784544</v>
      </c>
      <c r="V958" s="95">
        <f t="shared" si="191"/>
        <v>117.07540335349881</v>
      </c>
      <c r="W958" s="95">
        <f t="shared" si="192"/>
        <v>154.89390431100975</v>
      </c>
      <c r="X958" s="95">
        <f t="shared" si="193"/>
        <v>156.85674712448673</v>
      </c>
      <c r="Y958" s="95">
        <f t="shared" si="194"/>
        <v>250.67591931659325</v>
      </c>
      <c r="Z958" s="95">
        <f t="shared" si="195"/>
        <v>172.49828684057081</v>
      </c>
      <c r="AA958" s="95">
        <f t="shared" si="196"/>
        <v>88.984074103771178</v>
      </c>
      <c r="AB958" s="96">
        <f t="shared" si="197"/>
        <v>45</v>
      </c>
      <c r="AC958" s="28">
        <f t="shared" si="198"/>
        <v>1288.9601190077763</v>
      </c>
      <c r="AF958" s="28">
        <f>Q958-'2020 Metered Customers'!Q958</f>
        <v>6.9931621621621645</v>
      </c>
      <c r="AG958" s="28">
        <f>R958-'2020 Metered Customers'!R958</f>
        <v>6.7699861486486483</v>
      </c>
      <c r="AH958" s="28">
        <f>S958-'2020 Metered Customers'!S958</f>
        <v>6.9346018018017972</v>
      </c>
      <c r="AI958" s="28">
        <f>T958-'2020 Metered Customers'!T958</f>
        <v>6.8925754504504511</v>
      </c>
      <c r="AJ958" s="28">
        <f>U958-'2020 Metered Customers'!U958</f>
        <v>35.735783957845442</v>
      </c>
      <c r="AK958" s="28">
        <f>V958-'2020 Metered Customers'!V958</f>
        <v>38.096798961606908</v>
      </c>
      <c r="AL958" s="28">
        <f>W958-'2020 Metered Customers'!W958</f>
        <v>52.400190921370026</v>
      </c>
      <c r="AM958" s="28">
        <f>X958-'2020 Metered Customers'!X958</f>
        <v>55.482258002865095</v>
      </c>
      <c r="AN958" s="28">
        <f>Y958-'2020 Metered Customers'!Y958</f>
        <v>86.585753100377275</v>
      </c>
      <c r="AO958" s="28">
        <f>Z958-'2020 Metered Customers'!Z958</f>
        <v>60.055711322552796</v>
      </c>
      <c r="AP958" s="28">
        <f>AA958-'2020 Metered Customers'!AA958</f>
        <v>24.231456581248651</v>
      </c>
      <c r="AQ958" s="28">
        <f>AB958-'2020 Metered Customers'!AB958</f>
        <v>6.8822554054054095</v>
      </c>
    </row>
    <row r="959" spans="1:43" ht="15.4" x14ac:dyDescent="0.45">
      <c r="A959" s="4">
        <v>1</v>
      </c>
      <c r="B959" s="85">
        <v>88829483</v>
      </c>
      <c r="C959" s="91">
        <v>1</v>
      </c>
      <c r="D959" s="5"/>
      <c r="E959" s="5"/>
      <c r="F959" s="5"/>
      <c r="G959" s="5"/>
      <c r="H959" s="190">
        <v>17327.951990632318</v>
      </c>
      <c r="I959" s="190">
        <v>11002.91294117647</v>
      </c>
      <c r="J959" s="190">
        <v>15582.223515715948</v>
      </c>
      <c r="K959" s="190">
        <v>15819.897316219371</v>
      </c>
      <c r="L959" s="191">
        <v>25581.466821885915</v>
      </c>
      <c r="M959" s="190">
        <v>17713.876887340302</v>
      </c>
      <c r="N959" s="190">
        <v>7601.4317129629626</v>
      </c>
      <c r="O959" s="7"/>
      <c r="Q959" s="94">
        <f t="shared" ref="Q959:Q1005" si="199">IFERROR($AE$6+IF(D959&gt;$AF$6, $AF$6/1000*$AG$6,D959/1000*$AG$6)+IF(IF(D959&gt;$AH$6,($AH$6-$AF$6)/1000*$AI$6,(D959-$AF$6)/1000*$AI$6)&lt;0,0,IF(D959&gt;$AH$6,($AH$6-$AF$6)/1000*$AI$6,(D959-$AF$6)/1000*$AI$6))+IF(D959&gt;$AH$6,(D959-$AH$6)/1000*$AK$6,0),$AE$6)</f>
        <v>45</v>
      </c>
      <c r="R959" s="95">
        <f t="shared" ref="R959:R1005" si="200">IFERROR($AE$6+IF(E959&gt;$AF$6, $AF$6/1000*$AG$6,E959/1000*$AG$6)+IF(IF(E959&gt;$AH$6,($AH$6-$AF$6)/1000*$AI$6,(E959-$AF$6)/1000*$AI$6)&lt;0,0,IF(E959&gt;$AH$6,($AH$6-$AF$6)/1000*$AI$6,(E959-$AF$6)/1000*$AI$6))+IF(E959&gt;$AH$6,(E959-$AH$6)/1000*$AK$6,0),$AE$6)</f>
        <v>45</v>
      </c>
      <c r="S959" s="95">
        <f t="shared" ref="S959:S1005" si="201">IFERROR($AE$6+IF(F959&gt;$AF$6, $AF$6/1000*$AG$6,F959/1000*$AG$6)+IF(IF(F959&gt;$AH$6,($AH$6-$AF$6)/1000*$AI$6,(F959-$AF$6)/1000*$AI$6)&lt;0,0,IF(F959&gt;$AH$6,($AH$6-$AF$6)/1000*$AI$6,(F959-$AF$6)/1000*$AI$6))+IF(F959&gt;$AH$6,(F959-$AH$6)/1000*$AK$6,0),$AE$6)</f>
        <v>45</v>
      </c>
      <c r="T959" s="95">
        <f t="shared" ref="T959:T1005" si="202">IFERROR($AE$6+IF(G959&gt;$AF$6, $AF$6/1000*$AG$6,G959/1000*$AG$6)+IF(IF(G959&gt;$AH$6,($AH$6-$AF$6)/1000*$AI$6,(G959-$AF$6)/1000*$AI$6)&lt;0,0,IF(G959&gt;$AH$6,($AH$6-$AF$6)/1000*$AI$6,(G959-$AF$6)/1000*$AI$6))+IF(G959&gt;$AH$6,(G959-$AH$6)/1000*$AK$6,0),$AE$6)</f>
        <v>45</v>
      </c>
      <c r="U959" s="95">
        <f t="shared" ref="U959:U1005" si="203">IFERROR($AE$6+IF(H959&gt;$AF$6*5, $AF$6*5/1000*$AG$6,H959/1000*$AG$6)+IF(IF(H959&gt;$AH$6*5,(($AH$6*5)-($AF$6*5))/1000*$AI$6,(H959-$AF$6*5)/1000*$AI$6)&lt;0,0,IF(H959&gt;$AH$6*5,(($AH$6*5)-($AF$6*5))/1000*$AI$6,(H959-$AF$6*5)/1000*$AI$6))+IF(H959&gt;$AH$6*5,(H959-$AH$6*5)/1000*$AK$6,0),$AE$6)</f>
        <v>122.97578395784544</v>
      </c>
      <c r="V959" s="95">
        <f t="shared" ref="V959:V1005" si="204">IFERROR($AE$6+IF(I959&gt;$AF$6, $AF$6/1000*$AG$6,I959/1000*$AG$6)+IF(IF(I959&gt;$AH$6,($AH$6-$AF$6)/1000*$AI$6,(I959-$AF$6)/1000*$AI$6)&lt;0,0,IF(I959&gt;$AH$6,($AH$6-$AF$6)/1000*$AI$6,(I959-$AF$6)/1000*$AI$6))+IF(I959&gt;$AH$6,(I959-$AH$6)/1000*$AK$6,0),$AE$6)</f>
        <v>117.07540335349881</v>
      </c>
      <c r="W959" s="95">
        <f t="shared" ref="W959:W1005" si="205">IFERROR($AE$6+IF(J959&gt;$AF$6, $AF$6/1000*$AG$6,J959/1000*$AG$6)+IF(IF(J959&gt;$AH$6,($AH$6-$AF$6)/1000*$AI$6,(J959-$AF$6)/1000*$AI$6)&lt;0,0,IF(J959&gt;$AH$6,($AH$6-$AF$6)/1000*$AI$6,(J959-$AF$6)/1000*$AI$6))+IF(J959&gt;$AH$6,(J959-$AH$6)/1000*$AK$6,0),$AE$6)</f>
        <v>154.89390431100975</v>
      </c>
      <c r="X959" s="95">
        <f t="shared" ref="X959:X1005" si="206">IFERROR($AE$6+IF(K959&gt;$AF$6, $AF$6/1000*$AG$6,K959/1000*$AG$6)+IF(IF(K959&gt;$AH$6,($AH$6-$AF$6)/1000*$AI$6,(K959-$AF$6)/1000*$AI$6)&lt;0,0,IF(K959&gt;$AH$6,($AH$6-$AF$6)/1000*$AI$6,(K959-$AF$6)/1000*$AI$6))+IF(K959&gt;$AH$6,(K959-$AH$6)/1000*$AK$6,0),$AE$6)</f>
        <v>156.85674712448673</v>
      </c>
      <c r="Y959" s="95">
        <f t="shared" ref="Y959:Y1005" si="207">IFERROR($AE$6+IF(L959&gt;$AF$6, $AF$6/1000*$AG$6,L959/1000*$AG$6)+IF(IF(L959&gt;$AH$6,($AH$6-$AF$6)/1000*$AI$6,(L959-$AF$6)/1000*$AI$6)&lt;0,0,IF(L959&gt;$AH$6,($AH$6-$AF$6)/1000*$AI$6,(L959-$AF$6)/1000*$AI$6))+IF(L959&gt;$AH$6,(L959-$AH$6)/1000*$AK$6,0),$AE$6)</f>
        <v>250.67591931659325</v>
      </c>
      <c r="Z959" s="95">
        <f t="shared" ref="Z959:Z1005" si="208">IFERROR($AE$6+IF(M959&gt;$AF$6, $AF$6/1000*$AG$6,M959/1000*$AG$6)+IF(IF(M959&gt;$AH$6,($AH$6-$AF$6)/1000*$AI$6,(M959-$AF$6)/1000*$AI$6)&lt;0,0,IF(M959&gt;$AH$6,($AH$6-$AF$6)/1000*$AI$6,(M959-$AF$6)/1000*$AI$6))+IF(M959&gt;$AH$6,(M959-$AH$6)/1000*$AK$6,0),$AE$6)</f>
        <v>172.49828684057081</v>
      </c>
      <c r="AA959" s="95">
        <f t="shared" ref="AA959:AA1005" si="209">IFERROR($AE$6+IF(N959&gt;$AF$6, $AF$6/1000*$AG$6,N959/1000*$AG$6)+IF(IF(N959&gt;$AH$6,($AH$6-$AF$6)/1000*$AI$6,(N959-$AF$6)/1000*$AI$6)&lt;0,0,IF(N959&gt;$AH$6,($AH$6-$AF$6)/1000*$AI$6,(N959-$AF$6)/1000*$AI$6))+IF(N959&gt;$AH$6,(N959-$AH$6)/1000*$AK$6,0),$AE$6)</f>
        <v>88.984074103771178</v>
      </c>
      <c r="AB959" s="96">
        <f t="shared" ref="AB959:AB1005" si="210">IFERROR($AE$6+IF(O959&gt;$AF$6, $AF$6/1000*$AG$6,O959/1000*$AG$6)+IF(IF(O959&gt;$AH$6,($AH$6-$AF$6)/1000*$AI$6,(O959-$AF$6)/1000*$AI$6)&lt;0,0,IF(O959&gt;$AH$6,($AH$6-$AF$6)/1000*$AI$6,(O959-$AF$6)/1000*$AI$6))+IF(O959&gt;$AH$6,(O959-$AH$6)/1000*$AK$6,0),$AE$6)</f>
        <v>45</v>
      </c>
      <c r="AC959" s="28">
        <f t="shared" si="198"/>
        <v>1288.9601190077763</v>
      </c>
      <c r="AF959" s="28">
        <f>Q959-'2020 Metered Customers'!Q959</f>
        <v>6.9931621621621645</v>
      </c>
      <c r="AG959" s="28">
        <f>R959-'2020 Metered Customers'!R959</f>
        <v>6.7699861486486483</v>
      </c>
      <c r="AH959" s="28">
        <f>S959-'2020 Metered Customers'!S959</f>
        <v>6.9346018018017972</v>
      </c>
      <c r="AI959" s="28">
        <f>T959-'2020 Metered Customers'!T959</f>
        <v>6.8925754504504511</v>
      </c>
      <c r="AJ959" s="28">
        <f>U959-'2020 Metered Customers'!U959</f>
        <v>35.735783957845442</v>
      </c>
      <c r="AK959" s="28">
        <f>V959-'2020 Metered Customers'!V959</f>
        <v>38.096798961606908</v>
      </c>
      <c r="AL959" s="28">
        <f>W959-'2020 Metered Customers'!W959</f>
        <v>52.400190921370026</v>
      </c>
      <c r="AM959" s="28">
        <f>X959-'2020 Metered Customers'!X959</f>
        <v>55.482258002865095</v>
      </c>
      <c r="AN959" s="28">
        <f>Y959-'2020 Metered Customers'!Y959</f>
        <v>86.585753100377275</v>
      </c>
      <c r="AO959" s="28">
        <f>Z959-'2020 Metered Customers'!Z959</f>
        <v>60.055711322552796</v>
      </c>
      <c r="AP959" s="28">
        <f>AA959-'2020 Metered Customers'!AA959</f>
        <v>24.231456581248651</v>
      </c>
      <c r="AQ959" s="28">
        <f>AB959-'2020 Metered Customers'!AB959</f>
        <v>6.8822554054054095</v>
      </c>
    </row>
    <row r="960" spans="1:43" ht="15.4" x14ac:dyDescent="0.45">
      <c r="A960" s="4">
        <v>1</v>
      </c>
      <c r="B960" s="85">
        <v>88829484</v>
      </c>
      <c r="C960" s="91">
        <v>1</v>
      </c>
      <c r="D960" s="5"/>
      <c r="E960" s="5"/>
      <c r="F960" s="5"/>
      <c r="G960" s="5"/>
      <c r="H960" s="190">
        <v>17327.951990632318</v>
      </c>
      <c r="I960" s="190">
        <v>11002.91294117647</v>
      </c>
      <c r="J960" s="190">
        <v>15582.223515715948</v>
      </c>
      <c r="K960" s="190">
        <v>15819.897316219371</v>
      </c>
      <c r="L960" s="191">
        <v>25581.466821885915</v>
      </c>
      <c r="M960" s="190">
        <v>17713.876887340302</v>
      </c>
      <c r="N960" s="190">
        <v>7601.4317129629626</v>
      </c>
      <c r="O960" s="7"/>
      <c r="Q960" s="94">
        <f t="shared" si="199"/>
        <v>45</v>
      </c>
      <c r="R960" s="95">
        <f t="shared" si="200"/>
        <v>45</v>
      </c>
      <c r="S960" s="95">
        <f t="shared" si="201"/>
        <v>45</v>
      </c>
      <c r="T960" s="95">
        <f t="shared" si="202"/>
        <v>45</v>
      </c>
      <c r="U960" s="95">
        <f t="shared" si="203"/>
        <v>122.97578395784544</v>
      </c>
      <c r="V960" s="95">
        <f t="shared" si="204"/>
        <v>117.07540335349881</v>
      </c>
      <c r="W960" s="95">
        <f t="shared" si="205"/>
        <v>154.89390431100975</v>
      </c>
      <c r="X960" s="95">
        <f t="shared" si="206"/>
        <v>156.85674712448673</v>
      </c>
      <c r="Y960" s="95">
        <f t="shared" si="207"/>
        <v>250.67591931659325</v>
      </c>
      <c r="Z960" s="95">
        <f t="shared" si="208"/>
        <v>172.49828684057081</v>
      </c>
      <c r="AA960" s="95">
        <f t="shared" si="209"/>
        <v>88.984074103771178</v>
      </c>
      <c r="AB960" s="96">
        <f t="shared" si="210"/>
        <v>45</v>
      </c>
      <c r="AC960" s="28">
        <f t="shared" si="198"/>
        <v>1288.9601190077763</v>
      </c>
      <c r="AF960" s="28">
        <f>Q960-'2020 Metered Customers'!Q960</f>
        <v>6.9931621621621645</v>
      </c>
      <c r="AG960" s="28">
        <f>R960-'2020 Metered Customers'!R960</f>
        <v>6.7699861486486483</v>
      </c>
      <c r="AH960" s="28">
        <f>S960-'2020 Metered Customers'!S960</f>
        <v>6.9346018018017972</v>
      </c>
      <c r="AI960" s="28">
        <f>T960-'2020 Metered Customers'!T960</f>
        <v>6.8925754504504511</v>
      </c>
      <c r="AJ960" s="28">
        <f>U960-'2020 Metered Customers'!U960</f>
        <v>35.735783957845442</v>
      </c>
      <c r="AK960" s="28">
        <f>V960-'2020 Metered Customers'!V960</f>
        <v>38.096798961606908</v>
      </c>
      <c r="AL960" s="28">
        <f>W960-'2020 Metered Customers'!W960</f>
        <v>52.400190921370026</v>
      </c>
      <c r="AM960" s="28">
        <f>X960-'2020 Metered Customers'!X960</f>
        <v>55.482258002865095</v>
      </c>
      <c r="AN960" s="28">
        <f>Y960-'2020 Metered Customers'!Y960</f>
        <v>86.585753100377275</v>
      </c>
      <c r="AO960" s="28">
        <f>Z960-'2020 Metered Customers'!Z960</f>
        <v>60.055711322552796</v>
      </c>
      <c r="AP960" s="28">
        <f>AA960-'2020 Metered Customers'!AA960</f>
        <v>24.231456581248651</v>
      </c>
      <c r="AQ960" s="28">
        <f>AB960-'2020 Metered Customers'!AB960</f>
        <v>6.8822554054054095</v>
      </c>
    </row>
    <row r="961" spans="1:43" ht="15.4" x14ac:dyDescent="0.45">
      <c r="A961" s="4">
        <v>1</v>
      </c>
      <c r="B961" s="85">
        <v>88829485</v>
      </c>
      <c r="C961" s="91">
        <v>1</v>
      </c>
      <c r="D961" s="5"/>
      <c r="E961" s="5"/>
      <c r="F961" s="5"/>
      <c r="G961" s="5"/>
      <c r="H961" s="190">
        <v>17327.951990632318</v>
      </c>
      <c r="I961" s="190">
        <v>11002.91294117647</v>
      </c>
      <c r="J961" s="190">
        <v>15582.223515715948</v>
      </c>
      <c r="K961" s="190">
        <v>15819.897316219371</v>
      </c>
      <c r="L961" s="191">
        <v>25581.466821885915</v>
      </c>
      <c r="M961" s="190">
        <v>17713.876887340302</v>
      </c>
      <c r="N961" s="190">
        <v>7601.4317129629626</v>
      </c>
      <c r="O961" s="7"/>
      <c r="Q961" s="94">
        <f t="shared" si="199"/>
        <v>45</v>
      </c>
      <c r="R961" s="95">
        <f t="shared" si="200"/>
        <v>45</v>
      </c>
      <c r="S961" s="95">
        <f t="shared" si="201"/>
        <v>45</v>
      </c>
      <c r="T961" s="95">
        <f t="shared" si="202"/>
        <v>45</v>
      </c>
      <c r="U961" s="95">
        <f t="shared" si="203"/>
        <v>122.97578395784544</v>
      </c>
      <c r="V961" s="95">
        <f t="shared" si="204"/>
        <v>117.07540335349881</v>
      </c>
      <c r="W961" s="95">
        <f t="shared" si="205"/>
        <v>154.89390431100975</v>
      </c>
      <c r="X961" s="95">
        <f t="shared" si="206"/>
        <v>156.85674712448673</v>
      </c>
      <c r="Y961" s="95">
        <f t="shared" si="207"/>
        <v>250.67591931659325</v>
      </c>
      <c r="Z961" s="95">
        <f t="shared" si="208"/>
        <v>172.49828684057081</v>
      </c>
      <c r="AA961" s="95">
        <f t="shared" si="209"/>
        <v>88.984074103771178</v>
      </c>
      <c r="AB961" s="96">
        <f t="shared" si="210"/>
        <v>45</v>
      </c>
      <c r="AC961" s="28">
        <f t="shared" si="198"/>
        <v>1288.9601190077763</v>
      </c>
      <c r="AF961" s="28">
        <f>Q961-'2020 Metered Customers'!Q961</f>
        <v>6.9931621621621645</v>
      </c>
      <c r="AG961" s="28">
        <f>R961-'2020 Metered Customers'!R961</f>
        <v>6.7699861486486483</v>
      </c>
      <c r="AH961" s="28">
        <f>S961-'2020 Metered Customers'!S961</f>
        <v>6.9346018018017972</v>
      </c>
      <c r="AI961" s="28">
        <f>T961-'2020 Metered Customers'!T961</f>
        <v>6.8925754504504511</v>
      </c>
      <c r="AJ961" s="28">
        <f>U961-'2020 Metered Customers'!U961</f>
        <v>35.735783957845442</v>
      </c>
      <c r="AK961" s="28">
        <f>V961-'2020 Metered Customers'!V961</f>
        <v>38.096798961606908</v>
      </c>
      <c r="AL961" s="28">
        <f>W961-'2020 Metered Customers'!W961</f>
        <v>52.400190921370026</v>
      </c>
      <c r="AM961" s="28">
        <f>X961-'2020 Metered Customers'!X961</f>
        <v>55.482258002865095</v>
      </c>
      <c r="AN961" s="28">
        <f>Y961-'2020 Metered Customers'!Y961</f>
        <v>86.585753100377275</v>
      </c>
      <c r="AO961" s="28">
        <f>Z961-'2020 Metered Customers'!Z961</f>
        <v>60.055711322552796</v>
      </c>
      <c r="AP961" s="28">
        <f>AA961-'2020 Metered Customers'!AA961</f>
        <v>24.231456581248651</v>
      </c>
      <c r="AQ961" s="28">
        <f>AB961-'2020 Metered Customers'!AB961</f>
        <v>6.8822554054054095</v>
      </c>
    </row>
    <row r="962" spans="1:43" ht="15.4" x14ac:dyDescent="0.45">
      <c r="A962" s="4">
        <v>1</v>
      </c>
      <c r="B962" s="85">
        <v>88829486</v>
      </c>
      <c r="C962" s="91">
        <v>1</v>
      </c>
      <c r="D962" s="5"/>
      <c r="E962" s="5"/>
      <c r="F962" s="5"/>
      <c r="G962" s="5"/>
      <c r="H962" s="190">
        <v>17327.951990632318</v>
      </c>
      <c r="I962" s="190">
        <v>11002.91294117647</v>
      </c>
      <c r="J962" s="190">
        <v>15582.223515715948</v>
      </c>
      <c r="K962" s="190">
        <v>15819.897316219371</v>
      </c>
      <c r="L962" s="191">
        <v>25581.466821885915</v>
      </c>
      <c r="M962" s="190">
        <v>17713.876887340302</v>
      </c>
      <c r="N962" s="190">
        <v>7601.4317129629626</v>
      </c>
      <c r="O962" s="7"/>
      <c r="Q962" s="94">
        <f t="shared" si="199"/>
        <v>45</v>
      </c>
      <c r="R962" s="95">
        <f t="shared" si="200"/>
        <v>45</v>
      </c>
      <c r="S962" s="95">
        <f t="shared" si="201"/>
        <v>45</v>
      </c>
      <c r="T962" s="95">
        <f t="shared" si="202"/>
        <v>45</v>
      </c>
      <c r="U962" s="95">
        <f t="shared" si="203"/>
        <v>122.97578395784544</v>
      </c>
      <c r="V962" s="95">
        <f t="shared" si="204"/>
        <v>117.07540335349881</v>
      </c>
      <c r="W962" s="95">
        <f t="shared" si="205"/>
        <v>154.89390431100975</v>
      </c>
      <c r="X962" s="95">
        <f t="shared" si="206"/>
        <v>156.85674712448673</v>
      </c>
      <c r="Y962" s="95">
        <f t="shared" si="207"/>
        <v>250.67591931659325</v>
      </c>
      <c r="Z962" s="95">
        <f t="shared" si="208"/>
        <v>172.49828684057081</v>
      </c>
      <c r="AA962" s="95">
        <f t="shared" si="209"/>
        <v>88.984074103771178</v>
      </c>
      <c r="AB962" s="96">
        <f t="shared" si="210"/>
        <v>45</v>
      </c>
      <c r="AC962" s="28">
        <f t="shared" si="198"/>
        <v>1288.9601190077763</v>
      </c>
      <c r="AF962" s="28">
        <f>Q962-'2020 Metered Customers'!Q962</f>
        <v>6.9931621621621645</v>
      </c>
      <c r="AG962" s="28">
        <f>R962-'2020 Metered Customers'!R962</f>
        <v>6.7699861486486483</v>
      </c>
      <c r="AH962" s="28">
        <f>S962-'2020 Metered Customers'!S962</f>
        <v>6.9346018018017972</v>
      </c>
      <c r="AI962" s="28">
        <f>T962-'2020 Metered Customers'!T962</f>
        <v>6.8925754504504511</v>
      </c>
      <c r="AJ962" s="28">
        <f>U962-'2020 Metered Customers'!U962</f>
        <v>35.735783957845442</v>
      </c>
      <c r="AK962" s="28">
        <f>V962-'2020 Metered Customers'!V962</f>
        <v>38.096798961606908</v>
      </c>
      <c r="AL962" s="28">
        <f>W962-'2020 Metered Customers'!W962</f>
        <v>52.400190921370026</v>
      </c>
      <c r="AM962" s="28">
        <f>X962-'2020 Metered Customers'!X962</f>
        <v>55.482258002865095</v>
      </c>
      <c r="AN962" s="28">
        <f>Y962-'2020 Metered Customers'!Y962</f>
        <v>86.585753100377275</v>
      </c>
      <c r="AO962" s="28">
        <f>Z962-'2020 Metered Customers'!Z962</f>
        <v>60.055711322552796</v>
      </c>
      <c r="AP962" s="28">
        <f>AA962-'2020 Metered Customers'!AA962</f>
        <v>24.231456581248651</v>
      </c>
      <c r="AQ962" s="28">
        <f>AB962-'2020 Metered Customers'!AB962</f>
        <v>6.8822554054054095</v>
      </c>
    </row>
    <row r="963" spans="1:43" ht="15.4" x14ac:dyDescent="0.45">
      <c r="A963" s="4">
        <v>1</v>
      </c>
      <c r="B963" s="85">
        <v>88829487</v>
      </c>
      <c r="C963" s="91">
        <v>1</v>
      </c>
      <c r="D963" s="5"/>
      <c r="E963" s="5"/>
      <c r="F963" s="5"/>
      <c r="G963" s="5"/>
      <c r="H963" s="190">
        <v>17327.951990632318</v>
      </c>
      <c r="I963" s="190">
        <v>11002.91294117647</v>
      </c>
      <c r="J963" s="190">
        <v>15582.223515715948</v>
      </c>
      <c r="K963" s="190">
        <v>15819.897316219371</v>
      </c>
      <c r="L963" s="191">
        <v>25581.466821885915</v>
      </c>
      <c r="M963" s="190">
        <v>17713.876887340302</v>
      </c>
      <c r="N963" s="190">
        <v>7601.4317129629626</v>
      </c>
      <c r="O963" s="7"/>
      <c r="Q963" s="94">
        <f t="shared" si="199"/>
        <v>45</v>
      </c>
      <c r="R963" s="95">
        <f t="shared" si="200"/>
        <v>45</v>
      </c>
      <c r="S963" s="95">
        <f t="shared" si="201"/>
        <v>45</v>
      </c>
      <c r="T963" s="95">
        <f t="shared" si="202"/>
        <v>45</v>
      </c>
      <c r="U963" s="95">
        <f t="shared" si="203"/>
        <v>122.97578395784544</v>
      </c>
      <c r="V963" s="95">
        <f t="shared" si="204"/>
        <v>117.07540335349881</v>
      </c>
      <c r="W963" s="95">
        <f t="shared" si="205"/>
        <v>154.89390431100975</v>
      </c>
      <c r="X963" s="95">
        <f t="shared" si="206"/>
        <v>156.85674712448673</v>
      </c>
      <c r="Y963" s="95">
        <f t="shared" si="207"/>
        <v>250.67591931659325</v>
      </c>
      <c r="Z963" s="95">
        <f t="shared" si="208"/>
        <v>172.49828684057081</v>
      </c>
      <c r="AA963" s="95">
        <f t="shared" si="209"/>
        <v>88.984074103771178</v>
      </c>
      <c r="AB963" s="96">
        <f t="shared" si="210"/>
        <v>45</v>
      </c>
      <c r="AC963" s="28">
        <f t="shared" si="198"/>
        <v>1288.9601190077763</v>
      </c>
      <c r="AF963" s="28">
        <f>Q963-'2020 Metered Customers'!Q963</f>
        <v>6.9931621621621645</v>
      </c>
      <c r="AG963" s="28">
        <f>R963-'2020 Metered Customers'!R963</f>
        <v>6.7699861486486483</v>
      </c>
      <c r="AH963" s="28">
        <f>S963-'2020 Metered Customers'!S963</f>
        <v>6.9346018018017972</v>
      </c>
      <c r="AI963" s="28">
        <f>T963-'2020 Metered Customers'!T963</f>
        <v>6.8925754504504511</v>
      </c>
      <c r="AJ963" s="28">
        <f>U963-'2020 Metered Customers'!U963</f>
        <v>35.735783957845442</v>
      </c>
      <c r="AK963" s="28">
        <f>V963-'2020 Metered Customers'!V963</f>
        <v>38.096798961606908</v>
      </c>
      <c r="AL963" s="28">
        <f>W963-'2020 Metered Customers'!W963</f>
        <v>52.400190921370026</v>
      </c>
      <c r="AM963" s="28">
        <f>X963-'2020 Metered Customers'!X963</f>
        <v>55.482258002865095</v>
      </c>
      <c r="AN963" s="28">
        <f>Y963-'2020 Metered Customers'!Y963</f>
        <v>86.585753100377275</v>
      </c>
      <c r="AO963" s="28">
        <f>Z963-'2020 Metered Customers'!Z963</f>
        <v>60.055711322552796</v>
      </c>
      <c r="AP963" s="28">
        <f>AA963-'2020 Metered Customers'!AA963</f>
        <v>24.231456581248651</v>
      </c>
      <c r="AQ963" s="28">
        <f>AB963-'2020 Metered Customers'!AB963</f>
        <v>6.8822554054054095</v>
      </c>
    </row>
    <row r="964" spans="1:43" ht="15.4" x14ac:dyDescent="0.45">
      <c r="A964" s="4">
        <v>1</v>
      </c>
      <c r="B964" s="85">
        <v>88829488</v>
      </c>
      <c r="C964" s="91">
        <v>1</v>
      </c>
      <c r="D964" s="5"/>
      <c r="E964" s="5"/>
      <c r="F964" s="5"/>
      <c r="G964" s="5"/>
      <c r="H964" s="190">
        <v>17327.951990632318</v>
      </c>
      <c r="I964" s="190">
        <v>11002.91294117647</v>
      </c>
      <c r="J964" s="190">
        <v>15582.223515715948</v>
      </c>
      <c r="K964" s="190">
        <v>15819.897316219371</v>
      </c>
      <c r="L964" s="191">
        <v>25581.466821885915</v>
      </c>
      <c r="M964" s="190">
        <v>17713.876887340302</v>
      </c>
      <c r="N964" s="190">
        <v>7601.4317129629626</v>
      </c>
      <c r="O964" s="7"/>
      <c r="Q964" s="94">
        <f t="shared" si="199"/>
        <v>45</v>
      </c>
      <c r="R964" s="95">
        <f t="shared" si="200"/>
        <v>45</v>
      </c>
      <c r="S964" s="95">
        <f t="shared" si="201"/>
        <v>45</v>
      </c>
      <c r="T964" s="95">
        <f t="shared" si="202"/>
        <v>45</v>
      </c>
      <c r="U964" s="95">
        <f t="shared" si="203"/>
        <v>122.97578395784544</v>
      </c>
      <c r="V964" s="95">
        <f t="shared" si="204"/>
        <v>117.07540335349881</v>
      </c>
      <c r="W964" s="95">
        <f t="shared" si="205"/>
        <v>154.89390431100975</v>
      </c>
      <c r="X964" s="95">
        <f t="shared" si="206"/>
        <v>156.85674712448673</v>
      </c>
      <c r="Y964" s="95">
        <f t="shared" si="207"/>
        <v>250.67591931659325</v>
      </c>
      <c r="Z964" s="95">
        <f t="shared" si="208"/>
        <v>172.49828684057081</v>
      </c>
      <c r="AA964" s="95">
        <f t="shared" si="209"/>
        <v>88.984074103771178</v>
      </c>
      <c r="AB964" s="96">
        <f t="shared" si="210"/>
        <v>45</v>
      </c>
      <c r="AC964" s="28">
        <f t="shared" si="198"/>
        <v>1288.9601190077763</v>
      </c>
      <c r="AF964" s="28">
        <f>Q964-'2020 Metered Customers'!Q964</f>
        <v>6.9931621621621645</v>
      </c>
      <c r="AG964" s="28">
        <f>R964-'2020 Metered Customers'!R964</f>
        <v>6.7699861486486483</v>
      </c>
      <c r="AH964" s="28">
        <f>S964-'2020 Metered Customers'!S964</f>
        <v>6.9346018018017972</v>
      </c>
      <c r="AI964" s="28">
        <f>T964-'2020 Metered Customers'!T964</f>
        <v>6.8925754504504511</v>
      </c>
      <c r="AJ964" s="28">
        <f>U964-'2020 Metered Customers'!U964</f>
        <v>35.735783957845442</v>
      </c>
      <c r="AK964" s="28">
        <f>V964-'2020 Metered Customers'!V964</f>
        <v>38.096798961606908</v>
      </c>
      <c r="AL964" s="28">
        <f>W964-'2020 Metered Customers'!W964</f>
        <v>52.400190921370026</v>
      </c>
      <c r="AM964" s="28">
        <f>X964-'2020 Metered Customers'!X964</f>
        <v>55.482258002865095</v>
      </c>
      <c r="AN964" s="28">
        <f>Y964-'2020 Metered Customers'!Y964</f>
        <v>86.585753100377275</v>
      </c>
      <c r="AO964" s="28">
        <f>Z964-'2020 Metered Customers'!Z964</f>
        <v>60.055711322552796</v>
      </c>
      <c r="AP964" s="28">
        <f>AA964-'2020 Metered Customers'!AA964</f>
        <v>24.231456581248651</v>
      </c>
      <c r="AQ964" s="28">
        <f>AB964-'2020 Metered Customers'!AB964</f>
        <v>6.8822554054054095</v>
      </c>
    </row>
    <row r="965" spans="1:43" ht="15.4" x14ac:dyDescent="0.45">
      <c r="A965" s="4">
        <v>1</v>
      </c>
      <c r="B965" s="85">
        <v>88829489</v>
      </c>
      <c r="C965" s="91">
        <v>1</v>
      </c>
      <c r="D965" s="5"/>
      <c r="E965" s="5"/>
      <c r="F965" s="5"/>
      <c r="G965" s="5"/>
      <c r="H965" s="190">
        <v>17327.951990632318</v>
      </c>
      <c r="I965" s="190">
        <v>11002.91294117647</v>
      </c>
      <c r="J965" s="190">
        <v>15582.223515715948</v>
      </c>
      <c r="K965" s="190">
        <v>15819.897316219371</v>
      </c>
      <c r="L965" s="191">
        <v>25581.466821885915</v>
      </c>
      <c r="M965" s="190">
        <v>17713.876887340302</v>
      </c>
      <c r="N965" s="190">
        <v>7601.4317129629626</v>
      </c>
      <c r="O965" s="7"/>
      <c r="Q965" s="94">
        <f t="shared" si="199"/>
        <v>45</v>
      </c>
      <c r="R965" s="95">
        <f t="shared" si="200"/>
        <v>45</v>
      </c>
      <c r="S965" s="95">
        <f t="shared" si="201"/>
        <v>45</v>
      </c>
      <c r="T965" s="95">
        <f t="shared" si="202"/>
        <v>45</v>
      </c>
      <c r="U965" s="95">
        <f t="shared" si="203"/>
        <v>122.97578395784544</v>
      </c>
      <c r="V965" s="95">
        <f t="shared" si="204"/>
        <v>117.07540335349881</v>
      </c>
      <c r="W965" s="95">
        <f t="shared" si="205"/>
        <v>154.89390431100975</v>
      </c>
      <c r="X965" s="95">
        <f t="shared" si="206"/>
        <v>156.85674712448673</v>
      </c>
      <c r="Y965" s="95">
        <f t="shared" si="207"/>
        <v>250.67591931659325</v>
      </c>
      <c r="Z965" s="95">
        <f t="shared" si="208"/>
        <v>172.49828684057081</v>
      </c>
      <c r="AA965" s="95">
        <f t="shared" si="209"/>
        <v>88.984074103771178</v>
      </c>
      <c r="AB965" s="96">
        <f t="shared" si="210"/>
        <v>45</v>
      </c>
      <c r="AC965" s="28">
        <f t="shared" si="198"/>
        <v>1288.9601190077763</v>
      </c>
      <c r="AF965" s="28">
        <f>Q965-'2020 Metered Customers'!Q965</f>
        <v>6.9931621621621645</v>
      </c>
      <c r="AG965" s="28">
        <f>R965-'2020 Metered Customers'!R965</f>
        <v>6.7699861486486483</v>
      </c>
      <c r="AH965" s="28">
        <f>S965-'2020 Metered Customers'!S965</f>
        <v>6.9346018018017972</v>
      </c>
      <c r="AI965" s="28">
        <f>T965-'2020 Metered Customers'!T965</f>
        <v>6.8925754504504511</v>
      </c>
      <c r="AJ965" s="28">
        <f>U965-'2020 Metered Customers'!U965</f>
        <v>35.735783957845442</v>
      </c>
      <c r="AK965" s="28">
        <f>V965-'2020 Metered Customers'!V965</f>
        <v>38.096798961606908</v>
      </c>
      <c r="AL965" s="28">
        <f>W965-'2020 Metered Customers'!W965</f>
        <v>52.400190921370026</v>
      </c>
      <c r="AM965" s="28">
        <f>X965-'2020 Metered Customers'!X965</f>
        <v>55.482258002865095</v>
      </c>
      <c r="AN965" s="28">
        <f>Y965-'2020 Metered Customers'!Y965</f>
        <v>86.585753100377275</v>
      </c>
      <c r="AO965" s="28">
        <f>Z965-'2020 Metered Customers'!Z965</f>
        <v>60.055711322552796</v>
      </c>
      <c r="AP965" s="28">
        <f>AA965-'2020 Metered Customers'!AA965</f>
        <v>24.231456581248651</v>
      </c>
      <c r="AQ965" s="28">
        <f>AB965-'2020 Metered Customers'!AB965</f>
        <v>6.8822554054054095</v>
      </c>
    </row>
    <row r="966" spans="1:43" ht="15.4" x14ac:dyDescent="0.45">
      <c r="A966" s="4">
        <v>1</v>
      </c>
      <c r="B966" s="85">
        <v>88829490</v>
      </c>
      <c r="C966" s="91">
        <v>1</v>
      </c>
      <c r="D966" s="5"/>
      <c r="E966" s="5"/>
      <c r="F966" s="5"/>
      <c r="G966" s="5"/>
      <c r="H966" s="190">
        <v>17327.951990632318</v>
      </c>
      <c r="I966" s="190">
        <v>11002.91294117647</v>
      </c>
      <c r="J966" s="190">
        <v>15582.223515715948</v>
      </c>
      <c r="K966" s="190">
        <v>15819.897316219371</v>
      </c>
      <c r="L966" s="191">
        <v>25581.466821885915</v>
      </c>
      <c r="M966" s="190">
        <v>17713.876887340302</v>
      </c>
      <c r="N966" s="190">
        <v>7601.4317129629626</v>
      </c>
      <c r="O966" s="7"/>
      <c r="Q966" s="94">
        <f t="shared" si="199"/>
        <v>45</v>
      </c>
      <c r="R966" s="95">
        <f t="shared" si="200"/>
        <v>45</v>
      </c>
      <c r="S966" s="95">
        <f t="shared" si="201"/>
        <v>45</v>
      </c>
      <c r="T966" s="95">
        <f t="shared" si="202"/>
        <v>45</v>
      </c>
      <c r="U966" s="95">
        <f t="shared" si="203"/>
        <v>122.97578395784544</v>
      </c>
      <c r="V966" s="95">
        <f t="shared" si="204"/>
        <v>117.07540335349881</v>
      </c>
      <c r="W966" s="95">
        <f t="shared" si="205"/>
        <v>154.89390431100975</v>
      </c>
      <c r="X966" s="95">
        <f t="shared" si="206"/>
        <v>156.85674712448673</v>
      </c>
      <c r="Y966" s="95">
        <f t="shared" si="207"/>
        <v>250.67591931659325</v>
      </c>
      <c r="Z966" s="95">
        <f t="shared" si="208"/>
        <v>172.49828684057081</v>
      </c>
      <c r="AA966" s="95">
        <f t="shared" si="209"/>
        <v>88.984074103771178</v>
      </c>
      <c r="AB966" s="96">
        <f t="shared" si="210"/>
        <v>45</v>
      </c>
      <c r="AC966" s="28">
        <f t="shared" si="198"/>
        <v>1288.9601190077763</v>
      </c>
      <c r="AF966" s="28">
        <f>Q966-'2020 Metered Customers'!Q966</f>
        <v>6.9931621621621645</v>
      </c>
      <c r="AG966" s="28">
        <f>R966-'2020 Metered Customers'!R966</f>
        <v>6.7699861486486483</v>
      </c>
      <c r="AH966" s="28">
        <f>S966-'2020 Metered Customers'!S966</f>
        <v>6.9346018018017972</v>
      </c>
      <c r="AI966" s="28">
        <f>T966-'2020 Metered Customers'!T966</f>
        <v>6.8925754504504511</v>
      </c>
      <c r="AJ966" s="28">
        <f>U966-'2020 Metered Customers'!U966</f>
        <v>35.735783957845442</v>
      </c>
      <c r="AK966" s="28">
        <f>V966-'2020 Metered Customers'!V966</f>
        <v>38.096798961606908</v>
      </c>
      <c r="AL966" s="28">
        <f>W966-'2020 Metered Customers'!W966</f>
        <v>52.400190921370026</v>
      </c>
      <c r="AM966" s="28">
        <f>X966-'2020 Metered Customers'!X966</f>
        <v>55.482258002865095</v>
      </c>
      <c r="AN966" s="28">
        <f>Y966-'2020 Metered Customers'!Y966</f>
        <v>86.585753100377275</v>
      </c>
      <c r="AO966" s="28">
        <f>Z966-'2020 Metered Customers'!Z966</f>
        <v>60.055711322552796</v>
      </c>
      <c r="AP966" s="28">
        <f>AA966-'2020 Metered Customers'!AA966</f>
        <v>24.231456581248651</v>
      </c>
      <c r="AQ966" s="28">
        <f>AB966-'2020 Metered Customers'!AB966</f>
        <v>6.8822554054054095</v>
      </c>
    </row>
    <row r="967" spans="1:43" ht="15.4" x14ac:dyDescent="0.45">
      <c r="A967" s="4">
        <v>1</v>
      </c>
      <c r="B967" s="85">
        <v>88829491</v>
      </c>
      <c r="C967" s="91">
        <v>1</v>
      </c>
      <c r="D967" s="5"/>
      <c r="E967" s="5"/>
      <c r="F967" s="5"/>
      <c r="G967" s="5"/>
      <c r="H967" s="190">
        <v>17327.951990632318</v>
      </c>
      <c r="I967" s="190">
        <v>11002.91294117647</v>
      </c>
      <c r="J967" s="190">
        <v>15582.223515715948</v>
      </c>
      <c r="K967" s="190">
        <v>15819.897316219371</v>
      </c>
      <c r="L967" s="191">
        <v>25581.466821885915</v>
      </c>
      <c r="M967" s="190">
        <v>17713.876887340302</v>
      </c>
      <c r="N967" s="190">
        <v>7601.4317129629626</v>
      </c>
      <c r="O967" s="7"/>
      <c r="Q967" s="94">
        <f t="shared" si="199"/>
        <v>45</v>
      </c>
      <c r="R967" s="95">
        <f t="shared" si="200"/>
        <v>45</v>
      </c>
      <c r="S967" s="95">
        <f t="shared" si="201"/>
        <v>45</v>
      </c>
      <c r="T967" s="95">
        <f t="shared" si="202"/>
        <v>45</v>
      </c>
      <c r="U967" s="95">
        <f t="shared" si="203"/>
        <v>122.97578395784544</v>
      </c>
      <c r="V967" s="95">
        <f t="shared" si="204"/>
        <v>117.07540335349881</v>
      </c>
      <c r="W967" s="95">
        <f t="shared" si="205"/>
        <v>154.89390431100975</v>
      </c>
      <c r="X967" s="95">
        <f t="shared" si="206"/>
        <v>156.85674712448673</v>
      </c>
      <c r="Y967" s="95">
        <f t="shared" si="207"/>
        <v>250.67591931659325</v>
      </c>
      <c r="Z967" s="95">
        <f t="shared" si="208"/>
        <v>172.49828684057081</v>
      </c>
      <c r="AA967" s="95">
        <f t="shared" si="209"/>
        <v>88.984074103771178</v>
      </c>
      <c r="AB967" s="96">
        <f t="shared" si="210"/>
        <v>45</v>
      </c>
      <c r="AC967" s="28">
        <f t="shared" si="198"/>
        <v>1288.9601190077763</v>
      </c>
      <c r="AF967" s="28">
        <f>Q967-'2020 Metered Customers'!Q967</f>
        <v>6.9931621621621645</v>
      </c>
      <c r="AG967" s="28">
        <f>R967-'2020 Metered Customers'!R967</f>
        <v>6.7699861486486483</v>
      </c>
      <c r="AH967" s="28">
        <f>S967-'2020 Metered Customers'!S967</f>
        <v>6.9346018018017972</v>
      </c>
      <c r="AI967" s="28">
        <f>T967-'2020 Metered Customers'!T967</f>
        <v>6.8925754504504511</v>
      </c>
      <c r="AJ967" s="28">
        <f>U967-'2020 Metered Customers'!U967</f>
        <v>35.735783957845442</v>
      </c>
      <c r="AK967" s="28">
        <f>V967-'2020 Metered Customers'!V967</f>
        <v>38.096798961606908</v>
      </c>
      <c r="AL967" s="28">
        <f>W967-'2020 Metered Customers'!W967</f>
        <v>52.400190921370026</v>
      </c>
      <c r="AM967" s="28">
        <f>X967-'2020 Metered Customers'!X967</f>
        <v>55.482258002865095</v>
      </c>
      <c r="AN967" s="28">
        <f>Y967-'2020 Metered Customers'!Y967</f>
        <v>86.585753100377275</v>
      </c>
      <c r="AO967" s="28">
        <f>Z967-'2020 Metered Customers'!Z967</f>
        <v>60.055711322552796</v>
      </c>
      <c r="AP967" s="28">
        <f>AA967-'2020 Metered Customers'!AA967</f>
        <v>24.231456581248651</v>
      </c>
      <c r="AQ967" s="28">
        <f>AB967-'2020 Metered Customers'!AB967</f>
        <v>6.8822554054054095</v>
      </c>
    </row>
    <row r="968" spans="1:43" ht="15.4" x14ac:dyDescent="0.45">
      <c r="A968" s="4">
        <v>1</v>
      </c>
      <c r="B968" s="85">
        <v>88829492</v>
      </c>
      <c r="C968" s="91">
        <v>1</v>
      </c>
      <c r="D968" s="5"/>
      <c r="E968" s="5"/>
      <c r="F968" s="5"/>
      <c r="G968" s="5"/>
      <c r="H968" s="190">
        <v>17327.951990632318</v>
      </c>
      <c r="I968" s="190">
        <v>11002.91294117647</v>
      </c>
      <c r="J968" s="190">
        <v>15582.223515715948</v>
      </c>
      <c r="K968" s="190">
        <v>15819.897316219371</v>
      </c>
      <c r="L968" s="191">
        <v>25581.466821885915</v>
      </c>
      <c r="M968" s="190">
        <v>17713.876887340302</v>
      </c>
      <c r="N968" s="190">
        <v>7601.4317129629626</v>
      </c>
      <c r="O968" s="7"/>
      <c r="Q968" s="94">
        <f t="shared" si="199"/>
        <v>45</v>
      </c>
      <c r="R968" s="95">
        <f t="shared" si="200"/>
        <v>45</v>
      </c>
      <c r="S968" s="95">
        <f t="shared" si="201"/>
        <v>45</v>
      </c>
      <c r="T968" s="95">
        <f t="shared" si="202"/>
        <v>45</v>
      </c>
      <c r="U968" s="95">
        <f t="shared" si="203"/>
        <v>122.97578395784544</v>
      </c>
      <c r="V968" s="95">
        <f t="shared" si="204"/>
        <v>117.07540335349881</v>
      </c>
      <c r="W968" s="95">
        <f t="shared" si="205"/>
        <v>154.89390431100975</v>
      </c>
      <c r="X968" s="95">
        <f t="shared" si="206"/>
        <v>156.85674712448673</v>
      </c>
      <c r="Y968" s="95">
        <f t="shared" si="207"/>
        <v>250.67591931659325</v>
      </c>
      <c r="Z968" s="95">
        <f t="shared" si="208"/>
        <v>172.49828684057081</v>
      </c>
      <c r="AA968" s="95">
        <f t="shared" si="209"/>
        <v>88.984074103771178</v>
      </c>
      <c r="AB968" s="96">
        <f t="shared" si="210"/>
        <v>45</v>
      </c>
      <c r="AC968" s="28">
        <f t="shared" ref="AC968:AC1031" si="211">SUM(Q968:AB968)</f>
        <v>1288.9601190077763</v>
      </c>
      <c r="AF968" s="28">
        <f>Q968-'2020 Metered Customers'!Q968</f>
        <v>6.9931621621621645</v>
      </c>
      <c r="AG968" s="28">
        <f>R968-'2020 Metered Customers'!R968</f>
        <v>6.7699861486486483</v>
      </c>
      <c r="AH968" s="28">
        <f>S968-'2020 Metered Customers'!S968</f>
        <v>6.9346018018017972</v>
      </c>
      <c r="AI968" s="28">
        <f>T968-'2020 Metered Customers'!T968</f>
        <v>6.8925754504504511</v>
      </c>
      <c r="AJ968" s="28">
        <f>U968-'2020 Metered Customers'!U968</f>
        <v>35.735783957845442</v>
      </c>
      <c r="AK968" s="28">
        <f>V968-'2020 Metered Customers'!V968</f>
        <v>38.096798961606908</v>
      </c>
      <c r="AL968" s="28">
        <f>W968-'2020 Metered Customers'!W968</f>
        <v>52.400190921370026</v>
      </c>
      <c r="AM968" s="28">
        <f>X968-'2020 Metered Customers'!X968</f>
        <v>55.482258002865095</v>
      </c>
      <c r="AN968" s="28">
        <f>Y968-'2020 Metered Customers'!Y968</f>
        <v>86.585753100377275</v>
      </c>
      <c r="AO968" s="28">
        <f>Z968-'2020 Metered Customers'!Z968</f>
        <v>60.055711322552796</v>
      </c>
      <c r="AP968" s="28">
        <f>AA968-'2020 Metered Customers'!AA968</f>
        <v>24.231456581248651</v>
      </c>
      <c r="AQ968" s="28">
        <f>AB968-'2020 Metered Customers'!AB968</f>
        <v>6.8822554054054095</v>
      </c>
    </row>
    <row r="969" spans="1:43" ht="15.4" x14ac:dyDescent="0.45">
      <c r="A969" s="4">
        <v>1</v>
      </c>
      <c r="B969" s="85">
        <v>88829493</v>
      </c>
      <c r="C969" s="91">
        <v>1</v>
      </c>
      <c r="D969" s="5"/>
      <c r="E969" s="5"/>
      <c r="F969" s="5"/>
      <c r="G969" s="5"/>
      <c r="H969" s="190">
        <v>17327.951990632318</v>
      </c>
      <c r="I969" s="190">
        <v>11002.91294117647</v>
      </c>
      <c r="J969" s="190">
        <v>15582.223515715948</v>
      </c>
      <c r="K969" s="190">
        <v>15819.897316219371</v>
      </c>
      <c r="L969" s="191">
        <v>25581.466821885915</v>
      </c>
      <c r="M969" s="190">
        <v>17713.876887340302</v>
      </c>
      <c r="N969" s="190">
        <v>7601.4317129629626</v>
      </c>
      <c r="O969" s="7"/>
      <c r="Q969" s="94">
        <f t="shared" si="199"/>
        <v>45</v>
      </c>
      <c r="R969" s="95">
        <f t="shared" si="200"/>
        <v>45</v>
      </c>
      <c r="S969" s="95">
        <f t="shared" si="201"/>
        <v>45</v>
      </c>
      <c r="T969" s="95">
        <f t="shared" si="202"/>
        <v>45</v>
      </c>
      <c r="U969" s="95">
        <f t="shared" si="203"/>
        <v>122.97578395784544</v>
      </c>
      <c r="V969" s="95">
        <f t="shared" si="204"/>
        <v>117.07540335349881</v>
      </c>
      <c r="W969" s="95">
        <f t="shared" si="205"/>
        <v>154.89390431100975</v>
      </c>
      <c r="X969" s="95">
        <f t="shared" si="206"/>
        <v>156.85674712448673</v>
      </c>
      <c r="Y969" s="95">
        <f t="shared" si="207"/>
        <v>250.67591931659325</v>
      </c>
      <c r="Z969" s="95">
        <f t="shared" si="208"/>
        <v>172.49828684057081</v>
      </c>
      <c r="AA969" s="95">
        <f t="shared" si="209"/>
        <v>88.984074103771178</v>
      </c>
      <c r="AB969" s="96">
        <f t="shared" si="210"/>
        <v>45</v>
      </c>
      <c r="AC969" s="28">
        <f t="shared" si="211"/>
        <v>1288.9601190077763</v>
      </c>
      <c r="AF969" s="28">
        <f>Q969-'2020 Metered Customers'!Q969</f>
        <v>6.9931621621621645</v>
      </c>
      <c r="AG969" s="28">
        <f>R969-'2020 Metered Customers'!R969</f>
        <v>6.7699861486486483</v>
      </c>
      <c r="AH969" s="28">
        <f>S969-'2020 Metered Customers'!S969</f>
        <v>6.9346018018017972</v>
      </c>
      <c r="AI969" s="28">
        <f>T969-'2020 Metered Customers'!T969</f>
        <v>6.8925754504504511</v>
      </c>
      <c r="AJ969" s="28">
        <f>U969-'2020 Metered Customers'!U969</f>
        <v>35.735783957845442</v>
      </c>
      <c r="AK969" s="28">
        <f>V969-'2020 Metered Customers'!V969</f>
        <v>38.096798961606908</v>
      </c>
      <c r="AL969" s="28">
        <f>W969-'2020 Metered Customers'!W969</f>
        <v>52.400190921370026</v>
      </c>
      <c r="AM969" s="28">
        <f>X969-'2020 Metered Customers'!X969</f>
        <v>55.482258002865095</v>
      </c>
      <c r="AN969" s="28">
        <f>Y969-'2020 Metered Customers'!Y969</f>
        <v>86.585753100377275</v>
      </c>
      <c r="AO969" s="28">
        <f>Z969-'2020 Metered Customers'!Z969</f>
        <v>60.055711322552796</v>
      </c>
      <c r="AP969" s="28">
        <f>AA969-'2020 Metered Customers'!AA969</f>
        <v>24.231456581248651</v>
      </c>
      <c r="AQ969" s="28">
        <f>AB969-'2020 Metered Customers'!AB969</f>
        <v>6.8822554054054095</v>
      </c>
    </row>
    <row r="970" spans="1:43" ht="15.4" x14ac:dyDescent="0.45">
      <c r="A970" s="4">
        <v>1</v>
      </c>
      <c r="B970" s="85">
        <v>88829494</v>
      </c>
      <c r="C970" s="91">
        <v>1</v>
      </c>
      <c r="D970" s="5"/>
      <c r="E970" s="5"/>
      <c r="F970" s="5"/>
      <c r="G970" s="5"/>
      <c r="H970" s="190">
        <v>17327.951990632318</v>
      </c>
      <c r="I970" s="190">
        <v>11002.91294117647</v>
      </c>
      <c r="J970" s="190">
        <v>15582.223515715948</v>
      </c>
      <c r="K970" s="190">
        <v>15819.897316219371</v>
      </c>
      <c r="L970" s="191">
        <v>25581.466821885915</v>
      </c>
      <c r="M970" s="190">
        <v>17713.876887340302</v>
      </c>
      <c r="N970" s="190">
        <v>7601.4317129629626</v>
      </c>
      <c r="O970" s="7"/>
      <c r="Q970" s="94">
        <f t="shared" si="199"/>
        <v>45</v>
      </c>
      <c r="R970" s="95">
        <f t="shared" si="200"/>
        <v>45</v>
      </c>
      <c r="S970" s="95">
        <f t="shared" si="201"/>
        <v>45</v>
      </c>
      <c r="T970" s="95">
        <f t="shared" si="202"/>
        <v>45</v>
      </c>
      <c r="U970" s="95">
        <f t="shared" si="203"/>
        <v>122.97578395784544</v>
      </c>
      <c r="V970" s="95">
        <f t="shared" si="204"/>
        <v>117.07540335349881</v>
      </c>
      <c r="W970" s="95">
        <f t="shared" si="205"/>
        <v>154.89390431100975</v>
      </c>
      <c r="X970" s="95">
        <f t="shared" si="206"/>
        <v>156.85674712448673</v>
      </c>
      <c r="Y970" s="95">
        <f t="shared" si="207"/>
        <v>250.67591931659325</v>
      </c>
      <c r="Z970" s="95">
        <f t="shared" si="208"/>
        <v>172.49828684057081</v>
      </c>
      <c r="AA970" s="95">
        <f t="shared" si="209"/>
        <v>88.984074103771178</v>
      </c>
      <c r="AB970" s="96">
        <f t="shared" si="210"/>
        <v>45</v>
      </c>
      <c r="AC970" s="28">
        <f t="shared" si="211"/>
        <v>1288.9601190077763</v>
      </c>
      <c r="AF970" s="28">
        <f>Q970-'2020 Metered Customers'!Q970</f>
        <v>6.9931621621621645</v>
      </c>
      <c r="AG970" s="28">
        <f>R970-'2020 Metered Customers'!R970</f>
        <v>6.7699861486486483</v>
      </c>
      <c r="AH970" s="28">
        <f>S970-'2020 Metered Customers'!S970</f>
        <v>6.9346018018017972</v>
      </c>
      <c r="AI970" s="28">
        <f>T970-'2020 Metered Customers'!T970</f>
        <v>6.8925754504504511</v>
      </c>
      <c r="AJ970" s="28">
        <f>U970-'2020 Metered Customers'!U970</f>
        <v>35.735783957845442</v>
      </c>
      <c r="AK970" s="28">
        <f>V970-'2020 Metered Customers'!V970</f>
        <v>38.096798961606908</v>
      </c>
      <c r="AL970" s="28">
        <f>W970-'2020 Metered Customers'!W970</f>
        <v>52.400190921370026</v>
      </c>
      <c r="AM970" s="28">
        <f>X970-'2020 Metered Customers'!X970</f>
        <v>55.482258002865095</v>
      </c>
      <c r="AN970" s="28">
        <f>Y970-'2020 Metered Customers'!Y970</f>
        <v>86.585753100377275</v>
      </c>
      <c r="AO970" s="28">
        <f>Z970-'2020 Metered Customers'!Z970</f>
        <v>60.055711322552796</v>
      </c>
      <c r="AP970" s="28">
        <f>AA970-'2020 Metered Customers'!AA970</f>
        <v>24.231456581248651</v>
      </c>
      <c r="AQ970" s="28">
        <f>AB970-'2020 Metered Customers'!AB970</f>
        <v>6.8822554054054095</v>
      </c>
    </row>
    <row r="971" spans="1:43" ht="15.4" x14ac:dyDescent="0.45">
      <c r="A971" s="4">
        <v>1</v>
      </c>
      <c r="B971" s="85">
        <v>88829495</v>
      </c>
      <c r="C971" s="91">
        <v>1</v>
      </c>
      <c r="D971" s="5"/>
      <c r="E971" s="5"/>
      <c r="F971" s="5"/>
      <c r="G971" s="5"/>
      <c r="H971" s="190">
        <v>17327.951990632318</v>
      </c>
      <c r="I971" s="190">
        <v>11002.91294117647</v>
      </c>
      <c r="J971" s="190">
        <v>15582.223515715948</v>
      </c>
      <c r="K971" s="190">
        <v>15819.897316219371</v>
      </c>
      <c r="L971" s="191">
        <v>25581.466821885915</v>
      </c>
      <c r="M971" s="190">
        <v>17713.876887340302</v>
      </c>
      <c r="N971" s="190">
        <v>7601.4317129629626</v>
      </c>
      <c r="O971" s="7"/>
      <c r="Q971" s="94">
        <f t="shared" si="199"/>
        <v>45</v>
      </c>
      <c r="R971" s="95">
        <f t="shared" si="200"/>
        <v>45</v>
      </c>
      <c r="S971" s="95">
        <f t="shared" si="201"/>
        <v>45</v>
      </c>
      <c r="T971" s="95">
        <f t="shared" si="202"/>
        <v>45</v>
      </c>
      <c r="U971" s="95">
        <f t="shared" si="203"/>
        <v>122.97578395784544</v>
      </c>
      <c r="V971" s="95">
        <f t="shared" si="204"/>
        <v>117.07540335349881</v>
      </c>
      <c r="W971" s="95">
        <f t="shared" si="205"/>
        <v>154.89390431100975</v>
      </c>
      <c r="X971" s="95">
        <f t="shared" si="206"/>
        <v>156.85674712448673</v>
      </c>
      <c r="Y971" s="95">
        <f t="shared" si="207"/>
        <v>250.67591931659325</v>
      </c>
      <c r="Z971" s="95">
        <f t="shared" si="208"/>
        <v>172.49828684057081</v>
      </c>
      <c r="AA971" s="95">
        <f t="shared" si="209"/>
        <v>88.984074103771178</v>
      </c>
      <c r="AB971" s="96">
        <f t="shared" si="210"/>
        <v>45</v>
      </c>
      <c r="AC971" s="28">
        <f t="shared" si="211"/>
        <v>1288.9601190077763</v>
      </c>
      <c r="AF971" s="28">
        <f>Q971-'2020 Metered Customers'!Q971</f>
        <v>6.9931621621621645</v>
      </c>
      <c r="AG971" s="28">
        <f>R971-'2020 Metered Customers'!R971</f>
        <v>6.7699861486486483</v>
      </c>
      <c r="AH971" s="28">
        <f>S971-'2020 Metered Customers'!S971</f>
        <v>6.9346018018017972</v>
      </c>
      <c r="AI971" s="28">
        <f>T971-'2020 Metered Customers'!T971</f>
        <v>6.8925754504504511</v>
      </c>
      <c r="AJ971" s="28">
        <f>U971-'2020 Metered Customers'!U971</f>
        <v>35.735783957845442</v>
      </c>
      <c r="AK971" s="28">
        <f>V971-'2020 Metered Customers'!V971</f>
        <v>38.096798961606908</v>
      </c>
      <c r="AL971" s="28">
        <f>W971-'2020 Metered Customers'!W971</f>
        <v>52.400190921370026</v>
      </c>
      <c r="AM971" s="28">
        <f>X971-'2020 Metered Customers'!X971</f>
        <v>55.482258002865095</v>
      </c>
      <c r="AN971" s="28">
        <f>Y971-'2020 Metered Customers'!Y971</f>
        <v>86.585753100377275</v>
      </c>
      <c r="AO971" s="28">
        <f>Z971-'2020 Metered Customers'!Z971</f>
        <v>60.055711322552796</v>
      </c>
      <c r="AP971" s="28">
        <f>AA971-'2020 Metered Customers'!AA971</f>
        <v>24.231456581248651</v>
      </c>
      <c r="AQ971" s="28">
        <f>AB971-'2020 Metered Customers'!AB971</f>
        <v>6.8822554054054095</v>
      </c>
    </row>
    <row r="972" spans="1:43" ht="15.4" x14ac:dyDescent="0.45">
      <c r="A972" s="4">
        <v>1</v>
      </c>
      <c r="B972" s="85">
        <v>88829496</v>
      </c>
      <c r="C972" s="91">
        <v>1</v>
      </c>
      <c r="D972" s="5"/>
      <c r="E972" s="5"/>
      <c r="F972" s="5"/>
      <c r="G972" s="5"/>
      <c r="H972" s="190">
        <v>17327.951990632318</v>
      </c>
      <c r="I972" s="190">
        <v>11002.91294117647</v>
      </c>
      <c r="J972" s="190">
        <v>15582.223515715948</v>
      </c>
      <c r="K972" s="190">
        <v>15819.897316219371</v>
      </c>
      <c r="L972" s="191">
        <v>25581.466821885915</v>
      </c>
      <c r="M972" s="190">
        <v>17713.876887340302</v>
      </c>
      <c r="N972" s="190">
        <v>7601.4317129629626</v>
      </c>
      <c r="O972" s="7"/>
      <c r="Q972" s="94">
        <f t="shared" si="199"/>
        <v>45</v>
      </c>
      <c r="R972" s="95">
        <f t="shared" si="200"/>
        <v>45</v>
      </c>
      <c r="S972" s="95">
        <f t="shared" si="201"/>
        <v>45</v>
      </c>
      <c r="T972" s="95">
        <f t="shared" si="202"/>
        <v>45</v>
      </c>
      <c r="U972" s="95">
        <f t="shared" si="203"/>
        <v>122.97578395784544</v>
      </c>
      <c r="V972" s="95">
        <f t="shared" si="204"/>
        <v>117.07540335349881</v>
      </c>
      <c r="W972" s="95">
        <f t="shared" si="205"/>
        <v>154.89390431100975</v>
      </c>
      <c r="X972" s="95">
        <f t="shared" si="206"/>
        <v>156.85674712448673</v>
      </c>
      <c r="Y972" s="95">
        <f t="shared" si="207"/>
        <v>250.67591931659325</v>
      </c>
      <c r="Z972" s="95">
        <f t="shared" si="208"/>
        <v>172.49828684057081</v>
      </c>
      <c r="AA972" s="95">
        <f t="shared" si="209"/>
        <v>88.984074103771178</v>
      </c>
      <c r="AB972" s="96">
        <f t="shared" si="210"/>
        <v>45</v>
      </c>
      <c r="AC972" s="28">
        <f t="shared" si="211"/>
        <v>1288.9601190077763</v>
      </c>
      <c r="AF972" s="28">
        <f>Q972-'2020 Metered Customers'!Q972</f>
        <v>6.9931621621621645</v>
      </c>
      <c r="AG972" s="28">
        <f>R972-'2020 Metered Customers'!R972</f>
        <v>6.7699861486486483</v>
      </c>
      <c r="AH972" s="28">
        <f>S972-'2020 Metered Customers'!S972</f>
        <v>6.9346018018017972</v>
      </c>
      <c r="AI972" s="28">
        <f>T972-'2020 Metered Customers'!T972</f>
        <v>6.8925754504504511</v>
      </c>
      <c r="AJ972" s="28">
        <f>U972-'2020 Metered Customers'!U972</f>
        <v>35.735783957845442</v>
      </c>
      <c r="AK972" s="28">
        <f>V972-'2020 Metered Customers'!V972</f>
        <v>38.096798961606908</v>
      </c>
      <c r="AL972" s="28">
        <f>W972-'2020 Metered Customers'!W972</f>
        <v>52.400190921370026</v>
      </c>
      <c r="AM972" s="28">
        <f>X972-'2020 Metered Customers'!X972</f>
        <v>55.482258002865095</v>
      </c>
      <c r="AN972" s="28">
        <f>Y972-'2020 Metered Customers'!Y972</f>
        <v>86.585753100377275</v>
      </c>
      <c r="AO972" s="28">
        <f>Z972-'2020 Metered Customers'!Z972</f>
        <v>60.055711322552796</v>
      </c>
      <c r="AP972" s="28">
        <f>AA972-'2020 Metered Customers'!AA972</f>
        <v>24.231456581248651</v>
      </c>
      <c r="AQ972" s="28">
        <f>AB972-'2020 Metered Customers'!AB972</f>
        <v>6.8822554054054095</v>
      </c>
    </row>
    <row r="973" spans="1:43" ht="15.4" x14ac:dyDescent="0.45">
      <c r="A973" s="4">
        <v>1</v>
      </c>
      <c r="B973" s="85">
        <v>89031496</v>
      </c>
      <c r="C973" s="91">
        <v>1</v>
      </c>
      <c r="D973" s="5"/>
      <c r="E973" s="5"/>
      <c r="F973" s="5"/>
      <c r="G973" s="5"/>
      <c r="H973" s="190">
        <v>17327.951990632318</v>
      </c>
      <c r="I973" s="190">
        <v>11002.91294117647</v>
      </c>
      <c r="J973" s="190">
        <v>15582.223515715948</v>
      </c>
      <c r="K973" s="190">
        <v>15819.897316219371</v>
      </c>
      <c r="L973" s="191">
        <v>25581.466821885915</v>
      </c>
      <c r="M973" s="190">
        <v>17713.876887340302</v>
      </c>
      <c r="N973" s="190">
        <v>7601.4317129629626</v>
      </c>
      <c r="O973" s="7"/>
      <c r="Q973" s="94">
        <f t="shared" si="199"/>
        <v>45</v>
      </c>
      <c r="R973" s="95">
        <f t="shared" si="200"/>
        <v>45</v>
      </c>
      <c r="S973" s="95">
        <f t="shared" si="201"/>
        <v>45</v>
      </c>
      <c r="T973" s="95">
        <f t="shared" si="202"/>
        <v>45</v>
      </c>
      <c r="U973" s="95">
        <f t="shared" si="203"/>
        <v>122.97578395784544</v>
      </c>
      <c r="V973" s="95">
        <f t="shared" si="204"/>
        <v>117.07540335349881</v>
      </c>
      <c r="W973" s="95">
        <f t="shared" si="205"/>
        <v>154.89390431100975</v>
      </c>
      <c r="X973" s="95">
        <f t="shared" si="206"/>
        <v>156.85674712448673</v>
      </c>
      <c r="Y973" s="95">
        <f t="shared" si="207"/>
        <v>250.67591931659325</v>
      </c>
      <c r="Z973" s="95">
        <f t="shared" si="208"/>
        <v>172.49828684057081</v>
      </c>
      <c r="AA973" s="95">
        <f t="shared" si="209"/>
        <v>88.984074103771178</v>
      </c>
      <c r="AB973" s="96">
        <f t="shared" si="210"/>
        <v>45</v>
      </c>
      <c r="AC973" s="28">
        <f t="shared" si="211"/>
        <v>1288.9601190077763</v>
      </c>
      <c r="AF973" s="28">
        <f>Q973-'2020 Metered Customers'!Q973</f>
        <v>6.9931621621621645</v>
      </c>
      <c r="AG973" s="28">
        <f>R973-'2020 Metered Customers'!R973</f>
        <v>6.7699861486486483</v>
      </c>
      <c r="AH973" s="28">
        <f>S973-'2020 Metered Customers'!S973</f>
        <v>6.9346018018017972</v>
      </c>
      <c r="AI973" s="28">
        <f>T973-'2020 Metered Customers'!T973</f>
        <v>6.8925754504504511</v>
      </c>
      <c r="AJ973" s="28">
        <f>U973-'2020 Metered Customers'!U973</f>
        <v>35.735783957845442</v>
      </c>
      <c r="AK973" s="28">
        <f>V973-'2020 Metered Customers'!V973</f>
        <v>38.096798961606908</v>
      </c>
      <c r="AL973" s="28">
        <f>W973-'2020 Metered Customers'!W973</f>
        <v>52.400190921370026</v>
      </c>
      <c r="AM973" s="28">
        <f>X973-'2020 Metered Customers'!X973</f>
        <v>55.482258002865095</v>
      </c>
      <c r="AN973" s="28">
        <f>Y973-'2020 Metered Customers'!Y973</f>
        <v>86.585753100377275</v>
      </c>
      <c r="AO973" s="28">
        <f>Z973-'2020 Metered Customers'!Z973</f>
        <v>60.055711322552796</v>
      </c>
      <c r="AP973" s="28">
        <f>AA973-'2020 Metered Customers'!AA973</f>
        <v>24.231456581248651</v>
      </c>
      <c r="AQ973" s="28">
        <f>AB973-'2020 Metered Customers'!AB973</f>
        <v>6.8822554054054095</v>
      </c>
    </row>
    <row r="974" spans="1:43" ht="15.4" x14ac:dyDescent="0.45">
      <c r="A974" s="4">
        <v>1</v>
      </c>
      <c r="B974" s="85">
        <v>89031497</v>
      </c>
      <c r="C974" s="91">
        <v>1</v>
      </c>
      <c r="D974" s="5"/>
      <c r="E974" s="5"/>
      <c r="F974" s="5"/>
      <c r="G974" s="5"/>
      <c r="H974" s="190">
        <v>17327.951990632318</v>
      </c>
      <c r="I974" s="190">
        <v>11002.91294117647</v>
      </c>
      <c r="J974" s="190">
        <v>15582.223515715948</v>
      </c>
      <c r="K974" s="190">
        <v>15819.897316219371</v>
      </c>
      <c r="L974" s="191">
        <v>25581.466821885915</v>
      </c>
      <c r="M974" s="190">
        <v>17713.876887340302</v>
      </c>
      <c r="N974" s="190">
        <v>7601.4317129629626</v>
      </c>
      <c r="O974" s="7"/>
      <c r="Q974" s="94">
        <f t="shared" si="199"/>
        <v>45</v>
      </c>
      <c r="R974" s="95">
        <f t="shared" si="200"/>
        <v>45</v>
      </c>
      <c r="S974" s="95">
        <f t="shared" si="201"/>
        <v>45</v>
      </c>
      <c r="T974" s="95">
        <f t="shared" si="202"/>
        <v>45</v>
      </c>
      <c r="U974" s="95">
        <f t="shared" si="203"/>
        <v>122.97578395784544</v>
      </c>
      <c r="V974" s="95">
        <f t="shared" si="204"/>
        <v>117.07540335349881</v>
      </c>
      <c r="W974" s="95">
        <f t="shared" si="205"/>
        <v>154.89390431100975</v>
      </c>
      <c r="X974" s="95">
        <f t="shared" si="206"/>
        <v>156.85674712448673</v>
      </c>
      <c r="Y974" s="95">
        <f t="shared" si="207"/>
        <v>250.67591931659325</v>
      </c>
      <c r="Z974" s="95">
        <f t="shared" si="208"/>
        <v>172.49828684057081</v>
      </c>
      <c r="AA974" s="95">
        <f t="shared" si="209"/>
        <v>88.984074103771178</v>
      </c>
      <c r="AB974" s="96">
        <f t="shared" si="210"/>
        <v>45</v>
      </c>
      <c r="AC974" s="28">
        <f t="shared" si="211"/>
        <v>1288.9601190077763</v>
      </c>
      <c r="AF974" s="28">
        <f>Q974-'2020 Metered Customers'!Q974</f>
        <v>6.9931621621621645</v>
      </c>
      <c r="AG974" s="28">
        <f>R974-'2020 Metered Customers'!R974</f>
        <v>6.7699861486486483</v>
      </c>
      <c r="AH974" s="28">
        <f>S974-'2020 Metered Customers'!S974</f>
        <v>6.9346018018017972</v>
      </c>
      <c r="AI974" s="28">
        <f>T974-'2020 Metered Customers'!T974</f>
        <v>6.8925754504504511</v>
      </c>
      <c r="AJ974" s="28">
        <f>U974-'2020 Metered Customers'!U974</f>
        <v>35.735783957845442</v>
      </c>
      <c r="AK974" s="28">
        <f>V974-'2020 Metered Customers'!V974</f>
        <v>38.096798961606908</v>
      </c>
      <c r="AL974" s="28">
        <f>W974-'2020 Metered Customers'!W974</f>
        <v>52.400190921370026</v>
      </c>
      <c r="AM974" s="28">
        <f>X974-'2020 Metered Customers'!X974</f>
        <v>55.482258002865095</v>
      </c>
      <c r="AN974" s="28">
        <f>Y974-'2020 Metered Customers'!Y974</f>
        <v>86.585753100377275</v>
      </c>
      <c r="AO974" s="28">
        <f>Z974-'2020 Metered Customers'!Z974</f>
        <v>60.055711322552796</v>
      </c>
      <c r="AP974" s="28">
        <f>AA974-'2020 Metered Customers'!AA974</f>
        <v>24.231456581248651</v>
      </c>
      <c r="AQ974" s="28">
        <f>AB974-'2020 Metered Customers'!AB974</f>
        <v>6.8822554054054095</v>
      </c>
    </row>
    <row r="975" spans="1:43" ht="15.4" x14ac:dyDescent="0.45">
      <c r="A975" s="4">
        <v>1</v>
      </c>
      <c r="B975" s="85">
        <v>89031498</v>
      </c>
      <c r="C975" s="91">
        <v>1</v>
      </c>
      <c r="D975" s="5"/>
      <c r="E975" s="5"/>
      <c r="F975" s="5"/>
      <c r="G975" s="5"/>
      <c r="H975" s="190">
        <v>17327.951990632318</v>
      </c>
      <c r="I975" s="190">
        <v>11002.91294117647</v>
      </c>
      <c r="J975" s="190">
        <v>15582.223515715948</v>
      </c>
      <c r="K975" s="190">
        <v>15819.897316219371</v>
      </c>
      <c r="L975" s="191">
        <v>25581.466821885915</v>
      </c>
      <c r="M975" s="190">
        <v>17713.876887340302</v>
      </c>
      <c r="N975" s="190">
        <v>7601.4317129629626</v>
      </c>
      <c r="O975" s="7"/>
      <c r="Q975" s="94">
        <f t="shared" si="199"/>
        <v>45</v>
      </c>
      <c r="R975" s="95">
        <f t="shared" si="200"/>
        <v>45</v>
      </c>
      <c r="S975" s="95">
        <f t="shared" si="201"/>
        <v>45</v>
      </c>
      <c r="T975" s="95">
        <f t="shared" si="202"/>
        <v>45</v>
      </c>
      <c r="U975" s="95">
        <f t="shared" si="203"/>
        <v>122.97578395784544</v>
      </c>
      <c r="V975" s="95">
        <f t="shared" si="204"/>
        <v>117.07540335349881</v>
      </c>
      <c r="W975" s="95">
        <f t="shared" si="205"/>
        <v>154.89390431100975</v>
      </c>
      <c r="X975" s="95">
        <f t="shared" si="206"/>
        <v>156.85674712448673</v>
      </c>
      <c r="Y975" s="95">
        <f t="shared" si="207"/>
        <v>250.67591931659325</v>
      </c>
      <c r="Z975" s="95">
        <f t="shared" si="208"/>
        <v>172.49828684057081</v>
      </c>
      <c r="AA975" s="95">
        <f t="shared" si="209"/>
        <v>88.984074103771178</v>
      </c>
      <c r="AB975" s="96">
        <f t="shared" si="210"/>
        <v>45</v>
      </c>
      <c r="AC975" s="28">
        <f t="shared" si="211"/>
        <v>1288.9601190077763</v>
      </c>
      <c r="AF975" s="28">
        <f>Q975-'2020 Metered Customers'!Q975</f>
        <v>6.9931621621621645</v>
      </c>
      <c r="AG975" s="28">
        <f>R975-'2020 Metered Customers'!R975</f>
        <v>6.7699861486486483</v>
      </c>
      <c r="AH975" s="28">
        <f>S975-'2020 Metered Customers'!S975</f>
        <v>6.9346018018017972</v>
      </c>
      <c r="AI975" s="28">
        <f>T975-'2020 Metered Customers'!T975</f>
        <v>6.8925754504504511</v>
      </c>
      <c r="AJ975" s="28">
        <f>U975-'2020 Metered Customers'!U975</f>
        <v>35.735783957845442</v>
      </c>
      <c r="AK975" s="28">
        <f>V975-'2020 Metered Customers'!V975</f>
        <v>38.096798961606908</v>
      </c>
      <c r="AL975" s="28">
        <f>W975-'2020 Metered Customers'!W975</f>
        <v>52.400190921370026</v>
      </c>
      <c r="AM975" s="28">
        <f>X975-'2020 Metered Customers'!X975</f>
        <v>55.482258002865095</v>
      </c>
      <c r="AN975" s="28">
        <f>Y975-'2020 Metered Customers'!Y975</f>
        <v>86.585753100377275</v>
      </c>
      <c r="AO975" s="28">
        <f>Z975-'2020 Metered Customers'!Z975</f>
        <v>60.055711322552796</v>
      </c>
      <c r="AP975" s="28">
        <f>AA975-'2020 Metered Customers'!AA975</f>
        <v>24.231456581248651</v>
      </c>
      <c r="AQ975" s="28">
        <f>AB975-'2020 Metered Customers'!AB975</f>
        <v>6.8822554054054095</v>
      </c>
    </row>
    <row r="976" spans="1:43" ht="15.4" x14ac:dyDescent="0.45">
      <c r="A976" s="4">
        <v>1</v>
      </c>
      <c r="B976" s="85">
        <v>89031499</v>
      </c>
      <c r="C976" s="91">
        <v>1</v>
      </c>
      <c r="D976" s="5"/>
      <c r="E976" s="5"/>
      <c r="F976" s="5"/>
      <c r="G976" s="5"/>
      <c r="H976" s="190">
        <v>17327.951990632318</v>
      </c>
      <c r="I976" s="190">
        <v>11002.91294117647</v>
      </c>
      <c r="J976" s="190">
        <v>15582.223515715948</v>
      </c>
      <c r="K976" s="190">
        <v>15819.897316219371</v>
      </c>
      <c r="L976" s="191">
        <v>25581.466821885915</v>
      </c>
      <c r="M976" s="190">
        <v>17713.876887340302</v>
      </c>
      <c r="N976" s="190">
        <v>7601.4317129629626</v>
      </c>
      <c r="O976" s="7"/>
      <c r="Q976" s="94">
        <f t="shared" si="199"/>
        <v>45</v>
      </c>
      <c r="R976" s="95">
        <f t="shared" si="200"/>
        <v>45</v>
      </c>
      <c r="S976" s="95">
        <f t="shared" si="201"/>
        <v>45</v>
      </c>
      <c r="T976" s="95">
        <f t="shared" si="202"/>
        <v>45</v>
      </c>
      <c r="U976" s="95">
        <f t="shared" si="203"/>
        <v>122.97578395784544</v>
      </c>
      <c r="V976" s="95">
        <f t="shared" si="204"/>
        <v>117.07540335349881</v>
      </c>
      <c r="W976" s="95">
        <f t="shared" si="205"/>
        <v>154.89390431100975</v>
      </c>
      <c r="X976" s="95">
        <f t="shared" si="206"/>
        <v>156.85674712448673</v>
      </c>
      <c r="Y976" s="95">
        <f t="shared" si="207"/>
        <v>250.67591931659325</v>
      </c>
      <c r="Z976" s="95">
        <f t="shared" si="208"/>
        <v>172.49828684057081</v>
      </c>
      <c r="AA976" s="95">
        <f t="shared" si="209"/>
        <v>88.984074103771178</v>
      </c>
      <c r="AB976" s="96">
        <f t="shared" si="210"/>
        <v>45</v>
      </c>
      <c r="AC976" s="28">
        <f t="shared" si="211"/>
        <v>1288.9601190077763</v>
      </c>
      <c r="AF976" s="28">
        <f>Q976-'2020 Metered Customers'!Q976</f>
        <v>6.9931621621621645</v>
      </c>
      <c r="AG976" s="28">
        <f>R976-'2020 Metered Customers'!R976</f>
        <v>6.7699861486486483</v>
      </c>
      <c r="AH976" s="28">
        <f>S976-'2020 Metered Customers'!S976</f>
        <v>6.9346018018017972</v>
      </c>
      <c r="AI976" s="28">
        <f>T976-'2020 Metered Customers'!T976</f>
        <v>6.8925754504504511</v>
      </c>
      <c r="AJ976" s="28">
        <f>U976-'2020 Metered Customers'!U976</f>
        <v>35.735783957845442</v>
      </c>
      <c r="AK976" s="28">
        <f>V976-'2020 Metered Customers'!V976</f>
        <v>38.096798961606908</v>
      </c>
      <c r="AL976" s="28">
        <f>W976-'2020 Metered Customers'!W976</f>
        <v>52.400190921370026</v>
      </c>
      <c r="AM976" s="28">
        <f>X976-'2020 Metered Customers'!X976</f>
        <v>55.482258002865095</v>
      </c>
      <c r="AN976" s="28">
        <f>Y976-'2020 Metered Customers'!Y976</f>
        <v>86.585753100377275</v>
      </c>
      <c r="AO976" s="28">
        <f>Z976-'2020 Metered Customers'!Z976</f>
        <v>60.055711322552796</v>
      </c>
      <c r="AP976" s="28">
        <f>AA976-'2020 Metered Customers'!AA976</f>
        <v>24.231456581248651</v>
      </c>
      <c r="AQ976" s="28">
        <f>AB976-'2020 Metered Customers'!AB976</f>
        <v>6.8822554054054095</v>
      </c>
    </row>
    <row r="977" spans="1:43" ht="15.4" x14ac:dyDescent="0.45">
      <c r="A977" s="4">
        <v>1</v>
      </c>
      <c r="B977" s="85">
        <v>89031500</v>
      </c>
      <c r="C977" s="91">
        <v>1</v>
      </c>
      <c r="D977" s="5"/>
      <c r="E977" s="5"/>
      <c r="F977" s="5"/>
      <c r="G977" s="5"/>
      <c r="H977" s="190">
        <v>17327.951990632318</v>
      </c>
      <c r="I977" s="190">
        <v>11002.91294117647</v>
      </c>
      <c r="J977" s="190">
        <v>15582.223515715948</v>
      </c>
      <c r="K977" s="190">
        <v>15819.897316219371</v>
      </c>
      <c r="L977" s="191">
        <v>25581.466821885915</v>
      </c>
      <c r="M977" s="190">
        <v>17713.876887340302</v>
      </c>
      <c r="N977" s="190">
        <v>7601.4317129629626</v>
      </c>
      <c r="O977" s="7"/>
      <c r="Q977" s="94">
        <f t="shared" si="199"/>
        <v>45</v>
      </c>
      <c r="R977" s="95">
        <f t="shared" si="200"/>
        <v>45</v>
      </c>
      <c r="S977" s="95">
        <f t="shared" si="201"/>
        <v>45</v>
      </c>
      <c r="T977" s="95">
        <f t="shared" si="202"/>
        <v>45</v>
      </c>
      <c r="U977" s="95">
        <f t="shared" si="203"/>
        <v>122.97578395784544</v>
      </c>
      <c r="V977" s="95">
        <f t="shared" si="204"/>
        <v>117.07540335349881</v>
      </c>
      <c r="W977" s="95">
        <f t="shared" si="205"/>
        <v>154.89390431100975</v>
      </c>
      <c r="X977" s="95">
        <f t="shared" si="206"/>
        <v>156.85674712448673</v>
      </c>
      <c r="Y977" s="95">
        <f t="shared" si="207"/>
        <v>250.67591931659325</v>
      </c>
      <c r="Z977" s="95">
        <f t="shared" si="208"/>
        <v>172.49828684057081</v>
      </c>
      <c r="AA977" s="95">
        <f t="shared" si="209"/>
        <v>88.984074103771178</v>
      </c>
      <c r="AB977" s="96">
        <f t="shared" si="210"/>
        <v>45</v>
      </c>
      <c r="AC977" s="28">
        <f t="shared" si="211"/>
        <v>1288.9601190077763</v>
      </c>
      <c r="AF977" s="28">
        <f>Q977-'2020 Metered Customers'!Q977</f>
        <v>6.9931621621621645</v>
      </c>
      <c r="AG977" s="28">
        <f>R977-'2020 Metered Customers'!R977</f>
        <v>6.7699861486486483</v>
      </c>
      <c r="AH977" s="28">
        <f>S977-'2020 Metered Customers'!S977</f>
        <v>6.9346018018017972</v>
      </c>
      <c r="AI977" s="28">
        <f>T977-'2020 Metered Customers'!T977</f>
        <v>6.8925754504504511</v>
      </c>
      <c r="AJ977" s="28">
        <f>U977-'2020 Metered Customers'!U977</f>
        <v>35.735783957845442</v>
      </c>
      <c r="AK977" s="28">
        <f>V977-'2020 Metered Customers'!V977</f>
        <v>38.096798961606908</v>
      </c>
      <c r="AL977" s="28">
        <f>W977-'2020 Metered Customers'!W977</f>
        <v>52.400190921370026</v>
      </c>
      <c r="AM977" s="28">
        <f>X977-'2020 Metered Customers'!X977</f>
        <v>55.482258002865095</v>
      </c>
      <c r="AN977" s="28">
        <f>Y977-'2020 Metered Customers'!Y977</f>
        <v>86.585753100377275</v>
      </c>
      <c r="AO977" s="28">
        <f>Z977-'2020 Metered Customers'!Z977</f>
        <v>60.055711322552796</v>
      </c>
      <c r="AP977" s="28">
        <f>AA977-'2020 Metered Customers'!AA977</f>
        <v>24.231456581248651</v>
      </c>
      <c r="AQ977" s="28">
        <f>AB977-'2020 Metered Customers'!AB977</f>
        <v>6.8822554054054095</v>
      </c>
    </row>
    <row r="978" spans="1:43" ht="15.4" x14ac:dyDescent="0.45">
      <c r="A978" s="4">
        <v>1</v>
      </c>
      <c r="B978" s="85">
        <v>89031502</v>
      </c>
      <c r="C978" s="91">
        <v>1</v>
      </c>
      <c r="D978" s="5"/>
      <c r="E978" s="5"/>
      <c r="F978" s="5"/>
      <c r="G978" s="5"/>
      <c r="H978" s="190">
        <v>17327.951990632318</v>
      </c>
      <c r="I978" s="190">
        <v>11002.91294117647</v>
      </c>
      <c r="J978" s="190">
        <v>15582.223515715948</v>
      </c>
      <c r="K978" s="190">
        <v>15819.897316219371</v>
      </c>
      <c r="L978" s="191">
        <v>25581.466821885915</v>
      </c>
      <c r="M978" s="190">
        <v>17713.876887340302</v>
      </c>
      <c r="N978" s="190">
        <v>7601.4317129629626</v>
      </c>
      <c r="O978" s="7"/>
      <c r="Q978" s="94">
        <f t="shared" si="199"/>
        <v>45</v>
      </c>
      <c r="R978" s="95">
        <f t="shared" si="200"/>
        <v>45</v>
      </c>
      <c r="S978" s="95">
        <f t="shared" si="201"/>
        <v>45</v>
      </c>
      <c r="T978" s="95">
        <f t="shared" si="202"/>
        <v>45</v>
      </c>
      <c r="U978" s="95">
        <f t="shared" si="203"/>
        <v>122.97578395784544</v>
      </c>
      <c r="V978" s="95">
        <f t="shared" si="204"/>
        <v>117.07540335349881</v>
      </c>
      <c r="W978" s="95">
        <f t="shared" si="205"/>
        <v>154.89390431100975</v>
      </c>
      <c r="X978" s="95">
        <f t="shared" si="206"/>
        <v>156.85674712448673</v>
      </c>
      <c r="Y978" s="95">
        <f t="shared" si="207"/>
        <v>250.67591931659325</v>
      </c>
      <c r="Z978" s="95">
        <f t="shared" si="208"/>
        <v>172.49828684057081</v>
      </c>
      <c r="AA978" s="95">
        <f t="shared" si="209"/>
        <v>88.984074103771178</v>
      </c>
      <c r="AB978" s="96">
        <f t="shared" si="210"/>
        <v>45</v>
      </c>
      <c r="AC978" s="28">
        <f t="shared" si="211"/>
        <v>1288.9601190077763</v>
      </c>
      <c r="AF978" s="28">
        <f>Q978-'2020 Metered Customers'!Q978</f>
        <v>6.9931621621621645</v>
      </c>
      <c r="AG978" s="28">
        <f>R978-'2020 Metered Customers'!R978</f>
        <v>6.7699861486486483</v>
      </c>
      <c r="AH978" s="28">
        <f>S978-'2020 Metered Customers'!S978</f>
        <v>6.9346018018017972</v>
      </c>
      <c r="AI978" s="28">
        <f>T978-'2020 Metered Customers'!T978</f>
        <v>6.8925754504504511</v>
      </c>
      <c r="AJ978" s="28">
        <f>U978-'2020 Metered Customers'!U978</f>
        <v>35.735783957845442</v>
      </c>
      <c r="AK978" s="28">
        <f>V978-'2020 Metered Customers'!V978</f>
        <v>38.096798961606908</v>
      </c>
      <c r="AL978" s="28">
        <f>W978-'2020 Metered Customers'!W978</f>
        <v>52.400190921370026</v>
      </c>
      <c r="AM978" s="28">
        <f>X978-'2020 Metered Customers'!X978</f>
        <v>55.482258002865095</v>
      </c>
      <c r="AN978" s="28">
        <f>Y978-'2020 Metered Customers'!Y978</f>
        <v>86.585753100377275</v>
      </c>
      <c r="AO978" s="28">
        <f>Z978-'2020 Metered Customers'!Z978</f>
        <v>60.055711322552796</v>
      </c>
      <c r="AP978" s="28">
        <f>AA978-'2020 Metered Customers'!AA978</f>
        <v>24.231456581248651</v>
      </c>
      <c r="AQ978" s="28">
        <f>AB978-'2020 Metered Customers'!AB978</f>
        <v>6.8822554054054095</v>
      </c>
    </row>
    <row r="979" spans="1:43" ht="15.4" x14ac:dyDescent="0.45">
      <c r="A979" s="4">
        <v>1</v>
      </c>
      <c r="B979" s="85">
        <v>89134800</v>
      </c>
      <c r="C979" s="91">
        <v>1</v>
      </c>
      <c r="D979" s="5"/>
      <c r="E979" s="5"/>
      <c r="F979" s="5"/>
      <c r="G979" s="5"/>
      <c r="H979" s="190">
        <v>17327.951990632318</v>
      </c>
      <c r="I979" s="190">
        <v>11002.91294117647</v>
      </c>
      <c r="J979" s="190">
        <v>15582.223515715948</v>
      </c>
      <c r="K979" s="190">
        <v>15819.897316219371</v>
      </c>
      <c r="L979" s="191">
        <v>25581.466821885915</v>
      </c>
      <c r="M979" s="190">
        <v>17713.876887340302</v>
      </c>
      <c r="N979" s="190">
        <v>7601.4317129629626</v>
      </c>
      <c r="O979" s="7"/>
      <c r="Q979" s="94">
        <f t="shared" si="199"/>
        <v>45</v>
      </c>
      <c r="R979" s="95">
        <f t="shared" si="200"/>
        <v>45</v>
      </c>
      <c r="S979" s="95">
        <f t="shared" si="201"/>
        <v>45</v>
      </c>
      <c r="T979" s="95">
        <f t="shared" si="202"/>
        <v>45</v>
      </c>
      <c r="U979" s="95">
        <f t="shared" si="203"/>
        <v>122.97578395784544</v>
      </c>
      <c r="V979" s="95">
        <f t="shared" si="204"/>
        <v>117.07540335349881</v>
      </c>
      <c r="W979" s="95">
        <f t="shared" si="205"/>
        <v>154.89390431100975</v>
      </c>
      <c r="X979" s="95">
        <f t="shared" si="206"/>
        <v>156.85674712448673</v>
      </c>
      <c r="Y979" s="95">
        <f t="shared" si="207"/>
        <v>250.67591931659325</v>
      </c>
      <c r="Z979" s="95">
        <f t="shared" si="208"/>
        <v>172.49828684057081</v>
      </c>
      <c r="AA979" s="95">
        <f t="shared" si="209"/>
        <v>88.984074103771178</v>
      </c>
      <c r="AB979" s="96">
        <f t="shared" si="210"/>
        <v>45</v>
      </c>
      <c r="AC979" s="28">
        <f t="shared" si="211"/>
        <v>1288.9601190077763</v>
      </c>
      <c r="AF979" s="28">
        <f>Q979-'2020 Metered Customers'!Q979</f>
        <v>6.9931621621621645</v>
      </c>
      <c r="AG979" s="28">
        <f>R979-'2020 Metered Customers'!R979</f>
        <v>6.7699861486486483</v>
      </c>
      <c r="AH979" s="28">
        <f>S979-'2020 Metered Customers'!S979</f>
        <v>6.9346018018017972</v>
      </c>
      <c r="AI979" s="28">
        <f>T979-'2020 Metered Customers'!T979</f>
        <v>6.8925754504504511</v>
      </c>
      <c r="AJ979" s="28">
        <f>U979-'2020 Metered Customers'!U979</f>
        <v>35.735783957845442</v>
      </c>
      <c r="AK979" s="28">
        <f>V979-'2020 Metered Customers'!V979</f>
        <v>38.096798961606908</v>
      </c>
      <c r="AL979" s="28">
        <f>W979-'2020 Metered Customers'!W979</f>
        <v>52.400190921370026</v>
      </c>
      <c r="AM979" s="28">
        <f>X979-'2020 Metered Customers'!X979</f>
        <v>55.482258002865095</v>
      </c>
      <c r="AN979" s="28">
        <f>Y979-'2020 Metered Customers'!Y979</f>
        <v>86.585753100377275</v>
      </c>
      <c r="AO979" s="28">
        <f>Z979-'2020 Metered Customers'!Z979</f>
        <v>60.055711322552796</v>
      </c>
      <c r="AP979" s="28">
        <f>AA979-'2020 Metered Customers'!AA979</f>
        <v>24.231456581248651</v>
      </c>
      <c r="AQ979" s="28">
        <f>AB979-'2020 Metered Customers'!AB979</f>
        <v>6.8822554054054095</v>
      </c>
    </row>
    <row r="980" spans="1:43" ht="15.4" x14ac:dyDescent="0.45">
      <c r="A980" s="4">
        <v>1</v>
      </c>
      <c r="B980" s="85">
        <v>89134802</v>
      </c>
      <c r="C980" s="91">
        <v>1</v>
      </c>
      <c r="D980" s="5"/>
      <c r="E980" s="5"/>
      <c r="F980" s="5"/>
      <c r="G980" s="5"/>
      <c r="H980" s="190">
        <v>17327.951990632318</v>
      </c>
      <c r="I980" s="190">
        <v>11002.91294117647</v>
      </c>
      <c r="J980" s="190">
        <v>15582.223515715948</v>
      </c>
      <c r="K980" s="190">
        <v>15819.897316219371</v>
      </c>
      <c r="L980" s="191">
        <v>25581.466821885915</v>
      </c>
      <c r="M980" s="190">
        <v>17713.876887340302</v>
      </c>
      <c r="N980" s="190">
        <v>7601.4317129629626</v>
      </c>
      <c r="O980" s="7"/>
      <c r="Q980" s="94">
        <f t="shared" si="199"/>
        <v>45</v>
      </c>
      <c r="R980" s="95">
        <f t="shared" si="200"/>
        <v>45</v>
      </c>
      <c r="S980" s="95">
        <f t="shared" si="201"/>
        <v>45</v>
      </c>
      <c r="T980" s="95">
        <f t="shared" si="202"/>
        <v>45</v>
      </c>
      <c r="U980" s="95">
        <f t="shared" si="203"/>
        <v>122.97578395784544</v>
      </c>
      <c r="V980" s="95">
        <f t="shared" si="204"/>
        <v>117.07540335349881</v>
      </c>
      <c r="W980" s="95">
        <f t="shared" si="205"/>
        <v>154.89390431100975</v>
      </c>
      <c r="X980" s="95">
        <f t="shared" si="206"/>
        <v>156.85674712448673</v>
      </c>
      <c r="Y980" s="95">
        <f t="shared" si="207"/>
        <v>250.67591931659325</v>
      </c>
      <c r="Z980" s="95">
        <f t="shared" si="208"/>
        <v>172.49828684057081</v>
      </c>
      <c r="AA980" s="95">
        <f t="shared" si="209"/>
        <v>88.984074103771178</v>
      </c>
      <c r="AB980" s="96">
        <f t="shared" si="210"/>
        <v>45</v>
      </c>
      <c r="AC980" s="28">
        <f t="shared" si="211"/>
        <v>1288.9601190077763</v>
      </c>
      <c r="AF980" s="28">
        <f>Q980-'2020 Metered Customers'!Q980</f>
        <v>6.9931621621621645</v>
      </c>
      <c r="AG980" s="28">
        <f>R980-'2020 Metered Customers'!R980</f>
        <v>6.7699861486486483</v>
      </c>
      <c r="AH980" s="28">
        <f>S980-'2020 Metered Customers'!S980</f>
        <v>6.9346018018017972</v>
      </c>
      <c r="AI980" s="28">
        <f>T980-'2020 Metered Customers'!T980</f>
        <v>6.8925754504504511</v>
      </c>
      <c r="AJ980" s="28">
        <f>U980-'2020 Metered Customers'!U980</f>
        <v>35.735783957845442</v>
      </c>
      <c r="AK980" s="28">
        <f>V980-'2020 Metered Customers'!V980</f>
        <v>38.096798961606908</v>
      </c>
      <c r="AL980" s="28">
        <f>W980-'2020 Metered Customers'!W980</f>
        <v>52.400190921370026</v>
      </c>
      <c r="AM980" s="28">
        <f>X980-'2020 Metered Customers'!X980</f>
        <v>55.482258002865095</v>
      </c>
      <c r="AN980" s="28">
        <f>Y980-'2020 Metered Customers'!Y980</f>
        <v>86.585753100377275</v>
      </c>
      <c r="AO980" s="28">
        <f>Z980-'2020 Metered Customers'!Z980</f>
        <v>60.055711322552796</v>
      </c>
      <c r="AP980" s="28">
        <f>AA980-'2020 Metered Customers'!AA980</f>
        <v>24.231456581248651</v>
      </c>
      <c r="AQ980" s="28">
        <f>AB980-'2020 Metered Customers'!AB980</f>
        <v>6.8822554054054095</v>
      </c>
    </row>
    <row r="981" spans="1:43" ht="15.4" x14ac:dyDescent="0.45">
      <c r="A981" s="4">
        <v>1</v>
      </c>
      <c r="B981" s="85">
        <v>89134803</v>
      </c>
      <c r="C981" s="91">
        <v>1</v>
      </c>
      <c r="D981" s="5"/>
      <c r="E981" s="5"/>
      <c r="F981" s="5"/>
      <c r="G981" s="5"/>
      <c r="H981" s="190">
        <v>17327.951990632318</v>
      </c>
      <c r="I981" s="190">
        <v>11002.91294117647</v>
      </c>
      <c r="J981" s="190">
        <v>15582.223515715948</v>
      </c>
      <c r="K981" s="190">
        <v>15819.897316219371</v>
      </c>
      <c r="L981" s="191">
        <v>25581.466821885915</v>
      </c>
      <c r="M981" s="190">
        <v>17713.876887340302</v>
      </c>
      <c r="N981" s="190">
        <v>7601.4317129629626</v>
      </c>
      <c r="O981" s="7"/>
      <c r="Q981" s="94">
        <f t="shared" si="199"/>
        <v>45</v>
      </c>
      <c r="R981" s="95">
        <f t="shared" si="200"/>
        <v>45</v>
      </c>
      <c r="S981" s="95">
        <f t="shared" si="201"/>
        <v>45</v>
      </c>
      <c r="T981" s="95">
        <f t="shared" si="202"/>
        <v>45</v>
      </c>
      <c r="U981" s="95">
        <f t="shared" si="203"/>
        <v>122.97578395784544</v>
      </c>
      <c r="V981" s="95">
        <f t="shared" si="204"/>
        <v>117.07540335349881</v>
      </c>
      <c r="W981" s="95">
        <f t="shared" si="205"/>
        <v>154.89390431100975</v>
      </c>
      <c r="X981" s="95">
        <f t="shared" si="206"/>
        <v>156.85674712448673</v>
      </c>
      <c r="Y981" s="95">
        <f t="shared" si="207"/>
        <v>250.67591931659325</v>
      </c>
      <c r="Z981" s="95">
        <f t="shared" si="208"/>
        <v>172.49828684057081</v>
      </c>
      <c r="AA981" s="95">
        <f t="shared" si="209"/>
        <v>88.984074103771178</v>
      </c>
      <c r="AB981" s="96">
        <f t="shared" si="210"/>
        <v>45</v>
      </c>
      <c r="AC981" s="28">
        <f t="shared" si="211"/>
        <v>1288.9601190077763</v>
      </c>
      <c r="AF981" s="28">
        <f>Q981-'2020 Metered Customers'!Q981</f>
        <v>6.9931621621621645</v>
      </c>
      <c r="AG981" s="28">
        <f>R981-'2020 Metered Customers'!R981</f>
        <v>6.7699861486486483</v>
      </c>
      <c r="AH981" s="28">
        <f>S981-'2020 Metered Customers'!S981</f>
        <v>6.9346018018017972</v>
      </c>
      <c r="AI981" s="28">
        <f>T981-'2020 Metered Customers'!T981</f>
        <v>6.8925754504504511</v>
      </c>
      <c r="AJ981" s="28">
        <f>U981-'2020 Metered Customers'!U981</f>
        <v>35.735783957845442</v>
      </c>
      <c r="AK981" s="28">
        <f>V981-'2020 Metered Customers'!V981</f>
        <v>38.096798961606908</v>
      </c>
      <c r="AL981" s="28">
        <f>W981-'2020 Metered Customers'!W981</f>
        <v>52.400190921370026</v>
      </c>
      <c r="AM981" s="28">
        <f>X981-'2020 Metered Customers'!X981</f>
        <v>55.482258002865095</v>
      </c>
      <c r="AN981" s="28">
        <f>Y981-'2020 Metered Customers'!Y981</f>
        <v>86.585753100377275</v>
      </c>
      <c r="AO981" s="28">
        <f>Z981-'2020 Metered Customers'!Z981</f>
        <v>60.055711322552796</v>
      </c>
      <c r="AP981" s="28">
        <f>AA981-'2020 Metered Customers'!AA981</f>
        <v>24.231456581248651</v>
      </c>
      <c r="AQ981" s="28">
        <f>AB981-'2020 Metered Customers'!AB981</f>
        <v>6.8822554054054095</v>
      </c>
    </row>
    <row r="982" spans="1:43" ht="15.4" x14ac:dyDescent="0.45">
      <c r="A982" s="4">
        <v>1</v>
      </c>
      <c r="B982" s="85">
        <v>89134804</v>
      </c>
      <c r="C982" s="91">
        <v>1</v>
      </c>
      <c r="D982" s="5"/>
      <c r="E982" s="5"/>
      <c r="F982" s="5"/>
      <c r="G982" s="5"/>
      <c r="H982" s="190">
        <v>17327.951990632318</v>
      </c>
      <c r="I982" s="190">
        <v>11002.91294117647</v>
      </c>
      <c r="J982" s="190">
        <v>15582.223515715948</v>
      </c>
      <c r="K982" s="190">
        <v>15819.897316219371</v>
      </c>
      <c r="L982" s="191">
        <v>25581.466821885915</v>
      </c>
      <c r="M982" s="190">
        <v>17713.876887340302</v>
      </c>
      <c r="N982" s="190">
        <v>7601.4317129629626</v>
      </c>
      <c r="O982" s="7"/>
      <c r="Q982" s="94">
        <f t="shared" si="199"/>
        <v>45</v>
      </c>
      <c r="R982" s="95">
        <f t="shared" si="200"/>
        <v>45</v>
      </c>
      <c r="S982" s="95">
        <f t="shared" si="201"/>
        <v>45</v>
      </c>
      <c r="T982" s="95">
        <f t="shared" si="202"/>
        <v>45</v>
      </c>
      <c r="U982" s="95">
        <f t="shared" si="203"/>
        <v>122.97578395784544</v>
      </c>
      <c r="V982" s="95">
        <f t="shared" si="204"/>
        <v>117.07540335349881</v>
      </c>
      <c r="W982" s="95">
        <f t="shared" si="205"/>
        <v>154.89390431100975</v>
      </c>
      <c r="X982" s="95">
        <f t="shared" si="206"/>
        <v>156.85674712448673</v>
      </c>
      <c r="Y982" s="95">
        <f t="shared" si="207"/>
        <v>250.67591931659325</v>
      </c>
      <c r="Z982" s="95">
        <f t="shared" si="208"/>
        <v>172.49828684057081</v>
      </c>
      <c r="AA982" s="95">
        <f t="shared" si="209"/>
        <v>88.984074103771178</v>
      </c>
      <c r="AB982" s="96">
        <f t="shared" si="210"/>
        <v>45</v>
      </c>
      <c r="AC982" s="28">
        <f t="shared" si="211"/>
        <v>1288.9601190077763</v>
      </c>
      <c r="AF982" s="28">
        <f>Q982-'2020 Metered Customers'!Q982</f>
        <v>6.9931621621621645</v>
      </c>
      <c r="AG982" s="28">
        <f>R982-'2020 Metered Customers'!R982</f>
        <v>6.7699861486486483</v>
      </c>
      <c r="AH982" s="28">
        <f>S982-'2020 Metered Customers'!S982</f>
        <v>6.9346018018017972</v>
      </c>
      <c r="AI982" s="28">
        <f>T982-'2020 Metered Customers'!T982</f>
        <v>6.8925754504504511</v>
      </c>
      <c r="AJ982" s="28">
        <f>U982-'2020 Metered Customers'!U982</f>
        <v>35.735783957845442</v>
      </c>
      <c r="AK982" s="28">
        <f>V982-'2020 Metered Customers'!V982</f>
        <v>38.096798961606908</v>
      </c>
      <c r="AL982" s="28">
        <f>W982-'2020 Metered Customers'!W982</f>
        <v>52.400190921370026</v>
      </c>
      <c r="AM982" s="28">
        <f>X982-'2020 Metered Customers'!X982</f>
        <v>55.482258002865095</v>
      </c>
      <c r="AN982" s="28">
        <f>Y982-'2020 Metered Customers'!Y982</f>
        <v>86.585753100377275</v>
      </c>
      <c r="AO982" s="28">
        <f>Z982-'2020 Metered Customers'!Z982</f>
        <v>60.055711322552796</v>
      </c>
      <c r="AP982" s="28">
        <f>AA982-'2020 Metered Customers'!AA982</f>
        <v>24.231456581248651</v>
      </c>
      <c r="AQ982" s="28">
        <f>AB982-'2020 Metered Customers'!AB982</f>
        <v>6.8822554054054095</v>
      </c>
    </row>
    <row r="983" spans="1:43" ht="15.4" x14ac:dyDescent="0.45">
      <c r="A983" s="4">
        <v>1</v>
      </c>
      <c r="B983" s="85">
        <v>89134805</v>
      </c>
      <c r="C983" s="91">
        <v>1</v>
      </c>
      <c r="D983" s="5"/>
      <c r="E983" s="5"/>
      <c r="F983" s="5"/>
      <c r="G983" s="5"/>
      <c r="H983" s="190">
        <v>17327.951990632318</v>
      </c>
      <c r="I983" s="190">
        <v>11002.91294117647</v>
      </c>
      <c r="J983" s="190">
        <v>15582.223515715948</v>
      </c>
      <c r="K983" s="190">
        <v>15819.897316219371</v>
      </c>
      <c r="L983" s="191">
        <v>25581.466821885915</v>
      </c>
      <c r="M983" s="190">
        <v>17713.876887340302</v>
      </c>
      <c r="N983" s="190">
        <v>7601.4317129629626</v>
      </c>
      <c r="O983" s="7"/>
      <c r="Q983" s="94">
        <f t="shared" si="199"/>
        <v>45</v>
      </c>
      <c r="R983" s="95">
        <f t="shared" si="200"/>
        <v>45</v>
      </c>
      <c r="S983" s="95">
        <f t="shared" si="201"/>
        <v>45</v>
      </c>
      <c r="T983" s="95">
        <f t="shared" si="202"/>
        <v>45</v>
      </c>
      <c r="U983" s="95">
        <f t="shared" si="203"/>
        <v>122.97578395784544</v>
      </c>
      <c r="V983" s="95">
        <f t="shared" si="204"/>
        <v>117.07540335349881</v>
      </c>
      <c r="W983" s="95">
        <f t="shared" si="205"/>
        <v>154.89390431100975</v>
      </c>
      <c r="X983" s="95">
        <f t="shared" si="206"/>
        <v>156.85674712448673</v>
      </c>
      <c r="Y983" s="95">
        <f t="shared" si="207"/>
        <v>250.67591931659325</v>
      </c>
      <c r="Z983" s="95">
        <f t="shared" si="208"/>
        <v>172.49828684057081</v>
      </c>
      <c r="AA983" s="95">
        <f t="shared" si="209"/>
        <v>88.984074103771178</v>
      </c>
      <c r="AB983" s="96">
        <f t="shared" si="210"/>
        <v>45</v>
      </c>
      <c r="AC983" s="28">
        <f t="shared" si="211"/>
        <v>1288.9601190077763</v>
      </c>
      <c r="AF983" s="28">
        <f>Q983-'2020 Metered Customers'!Q983</f>
        <v>6.9931621621621645</v>
      </c>
      <c r="AG983" s="28">
        <f>R983-'2020 Metered Customers'!R983</f>
        <v>6.7699861486486483</v>
      </c>
      <c r="AH983" s="28">
        <f>S983-'2020 Metered Customers'!S983</f>
        <v>6.9346018018017972</v>
      </c>
      <c r="AI983" s="28">
        <f>T983-'2020 Metered Customers'!T983</f>
        <v>6.8925754504504511</v>
      </c>
      <c r="AJ983" s="28">
        <f>U983-'2020 Metered Customers'!U983</f>
        <v>35.735783957845442</v>
      </c>
      <c r="AK983" s="28">
        <f>V983-'2020 Metered Customers'!V983</f>
        <v>38.096798961606908</v>
      </c>
      <c r="AL983" s="28">
        <f>W983-'2020 Metered Customers'!W983</f>
        <v>52.400190921370026</v>
      </c>
      <c r="AM983" s="28">
        <f>X983-'2020 Metered Customers'!X983</f>
        <v>55.482258002865095</v>
      </c>
      <c r="AN983" s="28">
        <f>Y983-'2020 Metered Customers'!Y983</f>
        <v>86.585753100377275</v>
      </c>
      <c r="AO983" s="28">
        <f>Z983-'2020 Metered Customers'!Z983</f>
        <v>60.055711322552796</v>
      </c>
      <c r="AP983" s="28">
        <f>AA983-'2020 Metered Customers'!AA983</f>
        <v>24.231456581248651</v>
      </c>
      <c r="AQ983" s="28">
        <f>AB983-'2020 Metered Customers'!AB983</f>
        <v>6.8822554054054095</v>
      </c>
    </row>
    <row r="984" spans="1:43" ht="15.4" x14ac:dyDescent="0.45">
      <c r="A984" s="4">
        <v>1</v>
      </c>
      <c r="B984" s="85">
        <v>89134806</v>
      </c>
      <c r="C984" s="91">
        <v>1</v>
      </c>
      <c r="D984" s="5"/>
      <c r="E984" s="5"/>
      <c r="F984" s="5"/>
      <c r="G984" s="5"/>
      <c r="H984" s="190">
        <v>17327.951990632318</v>
      </c>
      <c r="I984" s="190">
        <v>11002.91294117647</v>
      </c>
      <c r="J984" s="190">
        <v>15582.223515715948</v>
      </c>
      <c r="K984" s="190">
        <v>15819.897316219371</v>
      </c>
      <c r="L984" s="191">
        <v>25581.466821885915</v>
      </c>
      <c r="M984" s="190">
        <v>17713.876887340302</v>
      </c>
      <c r="N984" s="190">
        <v>7601.4317129629626</v>
      </c>
      <c r="O984" s="7"/>
      <c r="Q984" s="94">
        <f t="shared" si="199"/>
        <v>45</v>
      </c>
      <c r="R984" s="95">
        <f t="shared" si="200"/>
        <v>45</v>
      </c>
      <c r="S984" s="95">
        <f t="shared" si="201"/>
        <v>45</v>
      </c>
      <c r="T984" s="95">
        <f t="shared" si="202"/>
        <v>45</v>
      </c>
      <c r="U984" s="95">
        <f t="shared" si="203"/>
        <v>122.97578395784544</v>
      </c>
      <c r="V984" s="95">
        <f t="shared" si="204"/>
        <v>117.07540335349881</v>
      </c>
      <c r="W984" s="95">
        <f t="shared" si="205"/>
        <v>154.89390431100975</v>
      </c>
      <c r="X984" s="95">
        <f t="shared" si="206"/>
        <v>156.85674712448673</v>
      </c>
      <c r="Y984" s="95">
        <f t="shared" si="207"/>
        <v>250.67591931659325</v>
      </c>
      <c r="Z984" s="95">
        <f t="shared" si="208"/>
        <v>172.49828684057081</v>
      </c>
      <c r="AA984" s="95">
        <f t="shared" si="209"/>
        <v>88.984074103771178</v>
      </c>
      <c r="AB984" s="96">
        <f t="shared" si="210"/>
        <v>45</v>
      </c>
      <c r="AC984" s="28">
        <f t="shared" si="211"/>
        <v>1288.9601190077763</v>
      </c>
      <c r="AF984" s="28">
        <f>Q984-'2020 Metered Customers'!Q984</f>
        <v>6.9931621621621645</v>
      </c>
      <c r="AG984" s="28">
        <f>R984-'2020 Metered Customers'!R984</f>
        <v>6.7699861486486483</v>
      </c>
      <c r="AH984" s="28">
        <f>S984-'2020 Metered Customers'!S984</f>
        <v>6.9346018018017972</v>
      </c>
      <c r="AI984" s="28">
        <f>T984-'2020 Metered Customers'!T984</f>
        <v>6.8925754504504511</v>
      </c>
      <c r="AJ984" s="28">
        <f>U984-'2020 Metered Customers'!U984</f>
        <v>35.735783957845442</v>
      </c>
      <c r="AK984" s="28">
        <f>V984-'2020 Metered Customers'!V984</f>
        <v>38.096798961606908</v>
      </c>
      <c r="AL984" s="28">
        <f>W984-'2020 Metered Customers'!W984</f>
        <v>52.400190921370026</v>
      </c>
      <c r="AM984" s="28">
        <f>X984-'2020 Metered Customers'!X984</f>
        <v>55.482258002865095</v>
      </c>
      <c r="AN984" s="28">
        <f>Y984-'2020 Metered Customers'!Y984</f>
        <v>86.585753100377275</v>
      </c>
      <c r="AO984" s="28">
        <f>Z984-'2020 Metered Customers'!Z984</f>
        <v>60.055711322552796</v>
      </c>
      <c r="AP984" s="28">
        <f>AA984-'2020 Metered Customers'!AA984</f>
        <v>24.231456581248651</v>
      </c>
      <c r="AQ984" s="28">
        <f>AB984-'2020 Metered Customers'!AB984</f>
        <v>6.8822554054054095</v>
      </c>
    </row>
    <row r="985" spans="1:43" ht="15.4" x14ac:dyDescent="0.45">
      <c r="A985" s="4">
        <v>1</v>
      </c>
      <c r="B985" s="85">
        <v>89134808</v>
      </c>
      <c r="C985" s="91">
        <v>1</v>
      </c>
      <c r="D985" s="5"/>
      <c r="E985" s="5"/>
      <c r="F985" s="5"/>
      <c r="G985" s="5"/>
      <c r="H985" s="190">
        <v>17327.951990632318</v>
      </c>
      <c r="I985" s="190">
        <v>11002.91294117647</v>
      </c>
      <c r="J985" s="190">
        <v>15582.223515715948</v>
      </c>
      <c r="K985" s="190">
        <v>15819.897316219371</v>
      </c>
      <c r="L985" s="191">
        <v>25581.466821885915</v>
      </c>
      <c r="M985" s="190">
        <v>17713.876887340302</v>
      </c>
      <c r="N985" s="190">
        <v>7601.4317129629626</v>
      </c>
      <c r="O985" s="7"/>
      <c r="Q985" s="94">
        <f t="shared" si="199"/>
        <v>45</v>
      </c>
      <c r="R985" s="95">
        <f t="shared" si="200"/>
        <v>45</v>
      </c>
      <c r="S985" s="95">
        <f t="shared" si="201"/>
        <v>45</v>
      </c>
      <c r="T985" s="95">
        <f t="shared" si="202"/>
        <v>45</v>
      </c>
      <c r="U985" s="95">
        <f t="shared" si="203"/>
        <v>122.97578395784544</v>
      </c>
      <c r="V985" s="95">
        <f t="shared" si="204"/>
        <v>117.07540335349881</v>
      </c>
      <c r="W985" s="95">
        <f t="shared" si="205"/>
        <v>154.89390431100975</v>
      </c>
      <c r="X985" s="95">
        <f t="shared" si="206"/>
        <v>156.85674712448673</v>
      </c>
      <c r="Y985" s="95">
        <f t="shared" si="207"/>
        <v>250.67591931659325</v>
      </c>
      <c r="Z985" s="95">
        <f t="shared" si="208"/>
        <v>172.49828684057081</v>
      </c>
      <c r="AA985" s="95">
        <f t="shared" si="209"/>
        <v>88.984074103771178</v>
      </c>
      <c r="AB985" s="96">
        <f t="shared" si="210"/>
        <v>45</v>
      </c>
      <c r="AC985" s="28">
        <f t="shared" si="211"/>
        <v>1288.9601190077763</v>
      </c>
      <c r="AF985" s="28">
        <f>Q985-'2020 Metered Customers'!Q985</f>
        <v>6.9931621621621645</v>
      </c>
      <c r="AG985" s="28">
        <f>R985-'2020 Metered Customers'!R985</f>
        <v>6.7699861486486483</v>
      </c>
      <c r="AH985" s="28">
        <f>S985-'2020 Metered Customers'!S985</f>
        <v>6.9346018018017972</v>
      </c>
      <c r="AI985" s="28">
        <f>T985-'2020 Metered Customers'!T985</f>
        <v>6.8925754504504511</v>
      </c>
      <c r="AJ985" s="28">
        <f>U985-'2020 Metered Customers'!U985</f>
        <v>35.735783957845442</v>
      </c>
      <c r="AK985" s="28">
        <f>V985-'2020 Metered Customers'!V985</f>
        <v>38.096798961606908</v>
      </c>
      <c r="AL985" s="28">
        <f>W985-'2020 Metered Customers'!W985</f>
        <v>52.400190921370026</v>
      </c>
      <c r="AM985" s="28">
        <f>X985-'2020 Metered Customers'!X985</f>
        <v>55.482258002865095</v>
      </c>
      <c r="AN985" s="28">
        <f>Y985-'2020 Metered Customers'!Y985</f>
        <v>86.585753100377275</v>
      </c>
      <c r="AO985" s="28">
        <f>Z985-'2020 Metered Customers'!Z985</f>
        <v>60.055711322552796</v>
      </c>
      <c r="AP985" s="28">
        <f>AA985-'2020 Metered Customers'!AA985</f>
        <v>24.231456581248651</v>
      </c>
      <c r="AQ985" s="28">
        <f>AB985-'2020 Metered Customers'!AB985</f>
        <v>6.8822554054054095</v>
      </c>
    </row>
    <row r="986" spans="1:43" ht="15.4" x14ac:dyDescent="0.45">
      <c r="A986" s="4">
        <v>1</v>
      </c>
      <c r="B986" s="85">
        <v>89134809</v>
      </c>
      <c r="C986" s="91">
        <v>1</v>
      </c>
      <c r="D986" s="5"/>
      <c r="E986" s="5"/>
      <c r="F986" s="5"/>
      <c r="G986" s="5"/>
      <c r="H986" s="190">
        <v>17327.951990632318</v>
      </c>
      <c r="I986" s="190">
        <v>11002.91294117647</v>
      </c>
      <c r="J986" s="190">
        <v>15582.223515715948</v>
      </c>
      <c r="K986" s="190">
        <v>15819.897316219371</v>
      </c>
      <c r="L986" s="191">
        <v>25581.466821885915</v>
      </c>
      <c r="M986" s="190">
        <v>17713.876887340302</v>
      </c>
      <c r="N986" s="190">
        <v>7601.4317129629626</v>
      </c>
      <c r="O986" s="7"/>
      <c r="Q986" s="94">
        <f t="shared" si="199"/>
        <v>45</v>
      </c>
      <c r="R986" s="95">
        <f t="shared" si="200"/>
        <v>45</v>
      </c>
      <c r="S986" s="95">
        <f t="shared" si="201"/>
        <v>45</v>
      </c>
      <c r="T986" s="95">
        <f t="shared" si="202"/>
        <v>45</v>
      </c>
      <c r="U986" s="95">
        <f t="shared" si="203"/>
        <v>122.97578395784544</v>
      </c>
      <c r="V986" s="95">
        <f t="shared" si="204"/>
        <v>117.07540335349881</v>
      </c>
      <c r="W986" s="95">
        <f t="shared" si="205"/>
        <v>154.89390431100975</v>
      </c>
      <c r="X986" s="95">
        <f t="shared" si="206"/>
        <v>156.85674712448673</v>
      </c>
      <c r="Y986" s="95">
        <f t="shared" si="207"/>
        <v>250.67591931659325</v>
      </c>
      <c r="Z986" s="95">
        <f t="shared" si="208"/>
        <v>172.49828684057081</v>
      </c>
      <c r="AA986" s="95">
        <f t="shared" si="209"/>
        <v>88.984074103771178</v>
      </c>
      <c r="AB986" s="96">
        <f t="shared" si="210"/>
        <v>45</v>
      </c>
      <c r="AC986" s="28">
        <f t="shared" si="211"/>
        <v>1288.9601190077763</v>
      </c>
      <c r="AF986" s="28">
        <f>Q986-'2020 Metered Customers'!Q986</f>
        <v>6.9931621621621645</v>
      </c>
      <c r="AG986" s="28">
        <f>R986-'2020 Metered Customers'!R986</f>
        <v>6.7699861486486483</v>
      </c>
      <c r="AH986" s="28">
        <f>S986-'2020 Metered Customers'!S986</f>
        <v>6.9346018018017972</v>
      </c>
      <c r="AI986" s="28">
        <f>T986-'2020 Metered Customers'!T986</f>
        <v>6.8925754504504511</v>
      </c>
      <c r="AJ986" s="28">
        <f>U986-'2020 Metered Customers'!U986</f>
        <v>35.735783957845442</v>
      </c>
      <c r="AK986" s="28">
        <f>V986-'2020 Metered Customers'!V986</f>
        <v>38.096798961606908</v>
      </c>
      <c r="AL986" s="28">
        <f>W986-'2020 Metered Customers'!W986</f>
        <v>52.400190921370026</v>
      </c>
      <c r="AM986" s="28">
        <f>X986-'2020 Metered Customers'!X986</f>
        <v>55.482258002865095</v>
      </c>
      <c r="AN986" s="28">
        <f>Y986-'2020 Metered Customers'!Y986</f>
        <v>86.585753100377275</v>
      </c>
      <c r="AO986" s="28">
        <f>Z986-'2020 Metered Customers'!Z986</f>
        <v>60.055711322552796</v>
      </c>
      <c r="AP986" s="28">
        <f>AA986-'2020 Metered Customers'!AA986</f>
        <v>24.231456581248651</v>
      </c>
      <c r="AQ986" s="28">
        <f>AB986-'2020 Metered Customers'!AB986</f>
        <v>6.8822554054054095</v>
      </c>
    </row>
    <row r="987" spans="1:43" ht="15.4" x14ac:dyDescent="0.45">
      <c r="A987" s="4">
        <v>1</v>
      </c>
      <c r="B987" s="85">
        <v>89134810</v>
      </c>
      <c r="C987" s="91">
        <v>1</v>
      </c>
      <c r="D987" s="5"/>
      <c r="E987" s="5"/>
      <c r="F987" s="5"/>
      <c r="G987" s="5"/>
      <c r="H987" s="190">
        <v>17327.951990632318</v>
      </c>
      <c r="I987" s="190">
        <v>11002.91294117647</v>
      </c>
      <c r="J987" s="190">
        <v>15582.223515715948</v>
      </c>
      <c r="K987" s="190">
        <v>15819.897316219371</v>
      </c>
      <c r="L987" s="191">
        <v>25581.466821885915</v>
      </c>
      <c r="M987" s="190">
        <v>17713.876887340302</v>
      </c>
      <c r="N987" s="190">
        <v>7601.4317129629626</v>
      </c>
      <c r="O987" s="7"/>
      <c r="Q987" s="94">
        <f t="shared" si="199"/>
        <v>45</v>
      </c>
      <c r="R987" s="95">
        <f t="shared" si="200"/>
        <v>45</v>
      </c>
      <c r="S987" s="95">
        <f t="shared" si="201"/>
        <v>45</v>
      </c>
      <c r="T987" s="95">
        <f t="shared" si="202"/>
        <v>45</v>
      </c>
      <c r="U987" s="95">
        <f t="shared" si="203"/>
        <v>122.97578395784544</v>
      </c>
      <c r="V987" s="95">
        <f t="shared" si="204"/>
        <v>117.07540335349881</v>
      </c>
      <c r="W987" s="95">
        <f t="shared" si="205"/>
        <v>154.89390431100975</v>
      </c>
      <c r="X987" s="95">
        <f t="shared" si="206"/>
        <v>156.85674712448673</v>
      </c>
      <c r="Y987" s="95">
        <f t="shared" si="207"/>
        <v>250.67591931659325</v>
      </c>
      <c r="Z987" s="95">
        <f t="shared" si="208"/>
        <v>172.49828684057081</v>
      </c>
      <c r="AA987" s="95">
        <f t="shared" si="209"/>
        <v>88.984074103771178</v>
      </c>
      <c r="AB987" s="96">
        <f t="shared" si="210"/>
        <v>45</v>
      </c>
      <c r="AC987" s="28">
        <f t="shared" si="211"/>
        <v>1288.9601190077763</v>
      </c>
      <c r="AF987" s="28">
        <f>Q987-'2020 Metered Customers'!Q987</f>
        <v>6.9931621621621645</v>
      </c>
      <c r="AG987" s="28">
        <f>R987-'2020 Metered Customers'!R987</f>
        <v>6.7699861486486483</v>
      </c>
      <c r="AH987" s="28">
        <f>S987-'2020 Metered Customers'!S987</f>
        <v>6.9346018018017972</v>
      </c>
      <c r="AI987" s="28">
        <f>T987-'2020 Metered Customers'!T987</f>
        <v>6.8925754504504511</v>
      </c>
      <c r="AJ987" s="28">
        <f>U987-'2020 Metered Customers'!U987</f>
        <v>35.735783957845442</v>
      </c>
      <c r="AK987" s="28">
        <f>V987-'2020 Metered Customers'!V987</f>
        <v>38.096798961606908</v>
      </c>
      <c r="AL987" s="28">
        <f>W987-'2020 Metered Customers'!W987</f>
        <v>52.400190921370026</v>
      </c>
      <c r="AM987" s="28">
        <f>X987-'2020 Metered Customers'!X987</f>
        <v>55.482258002865095</v>
      </c>
      <c r="AN987" s="28">
        <f>Y987-'2020 Metered Customers'!Y987</f>
        <v>86.585753100377275</v>
      </c>
      <c r="AO987" s="28">
        <f>Z987-'2020 Metered Customers'!Z987</f>
        <v>60.055711322552796</v>
      </c>
      <c r="AP987" s="28">
        <f>AA987-'2020 Metered Customers'!AA987</f>
        <v>24.231456581248651</v>
      </c>
      <c r="AQ987" s="28">
        <f>AB987-'2020 Metered Customers'!AB987</f>
        <v>6.8822554054054095</v>
      </c>
    </row>
    <row r="988" spans="1:43" ht="15.75" thickBot="1" x14ac:dyDescent="0.5">
      <c r="A988" s="4">
        <v>1</v>
      </c>
      <c r="B988" s="85">
        <v>891348074</v>
      </c>
      <c r="C988" s="91">
        <v>1</v>
      </c>
      <c r="D988" s="5"/>
      <c r="E988" s="5"/>
      <c r="F988" s="5"/>
      <c r="G988" s="5"/>
      <c r="H988" s="190">
        <v>17327.951990632318</v>
      </c>
      <c r="I988" s="190">
        <v>11002.91294117647</v>
      </c>
      <c r="J988" s="190">
        <v>15582.223515715948</v>
      </c>
      <c r="K988" s="190">
        <v>15819.897316219371</v>
      </c>
      <c r="L988" s="191">
        <v>25581.466821885915</v>
      </c>
      <c r="M988" s="190">
        <v>17713.876887340302</v>
      </c>
      <c r="N988" s="190">
        <v>7601.4317129629626</v>
      </c>
      <c r="O988" s="7"/>
      <c r="Q988" s="94">
        <f t="shared" si="199"/>
        <v>45</v>
      </c>
      <c r="R988" s="95">
        <f t="shared" si="200"/>
        <v>45</v>
      </c>
      <c r="S988" s="95">
        <f t="shared" si="201"/>
        <v>45</v>
      </c>
      <c r="T988" s="95">
        <f t="shared" si="202"/>
        <v>45</v>
      </c>
      <c r="U988" s="95">
        <f t="shared" si="203"/>
        <v>122.97578395784544</v>
      </c>
      <c r="V988" s="95">
        <f t="shared" si="204"/>
        <v>117.07540335349881</v>
      </c>
      <c r="W988" s="95">
        <f t="shared" si="205"/>
        <v>154.89390431100975</v>
      </c>
      <c r="X988" s="95">
        <f t="shared" si="206"/>
        <v>156.85674712448673</v>
      </c>
      <c r="Y988" s="95">
        <f t="shared" si="207"/>
        <v>250.67591931659325</v>
      </c>
      <c r="Z988" s="95">
        <f t="shared" si="208"/>
        <v>172.49828684057081</v>
      </c>
      <c r="AA988" s="95">
        <f t="shared" si="209"/>
        <v>88.984074103771178</v>
      </c>
      <c r="AB988" s="96">
        <f t="shared" si="210"/>
        <v>45</v>
      </c>
      <c r="AC988" s="28">
        <f t="shared" si="211"/>
        <v>1288.9601190077763</v>
      </c>
      <c r="AF988" s="28">
        <f>Q988-'2020 Metered Customers'!Q988</f>
        <v>6.9931621621621645</v>
      </c>
      <c r="AG988" s="28">
        <f>R988-'2020 Metered Customers'!R988</f>
        <v>6.7699861486486483</v>
      </c>
      <c r="AH988" s="28">
        <f>S988-'2020 Metered Customers'!S988</f>
        <v>6.9346018018017972</v>
      </c>
      <c r="AI988" s="28">
        <f>T988-'2020 Metered Customers'!T988</f>
        <v>6.8925754504504511</v>
      </c>
      <c r="AJ988" s="28">
        <f>U988-'2020 Metered Customers'!U988</f>
        <v>35.735783957845442</v>
      </c>
      <c r="AK988" s="28">
        <f>V988-'2020 Metered Customers'!V988</f>
        <v>38.096798961606908</v>
      </c>
      <c r="AL988" s="28">
        <f>W988-'2020 Metered Customers'!W988</f>
        <v>52.400190921370026</v>
      </c>
      <c r="AM988" s="28">
        <f>X988-'2020 Metered Customers'!X988</f>
        <v>55.482258002865095</v>
      </c>
      <c r="AN988" s="28">
        <f>Y988-'2020 Metered Customers'!Y988</f>
        <v>86.585753100377275</v>
      </c>
      <c r="AO988" s="28">
        <f>Z988-'2020 Metered Customers'!Z988</f>
        <v>60.055711322552796</v>
      </c>
      <c r="AP988" s="28">
        <f>AA988-'2020 Metered Customers'!AA988</f>
        <v>24.231456581248651</v>
      </c>
      <c r="AQ988" s="28">
        <f>AB988-'2020 Metered Customers'!AB988</f>
        <v>6.8822554054054095</v>
      </c>
    </row>
    <row r="989" spans="1:43" ht="15.4" x14ac:dyDescent="0.45">
      <c r="A989" s="98">
        <v>1</v>
      </c>
      <c r="B989" s="99">
        <v>9105012</v>
      </c>
      <c r="C989" s="91">
        <v>1</v>
      </c>
      <c r="D989" s="5"/>
      <c r="E989" s="5"/>
      <c r="F989" s="5"/>
      <c r="G989" s="5"/>
      <c r="H989" s="190">
        <v>17327.951990632318</v>
      </c>
      <c r="I989" s="190">
        <v>11002.91294117647</v>
      </c>
      <c r="J989" s="190">
        <v>15582.223515715948</v>
      </c>
      <c r="K989" s="190">
        <v>15819.897316219371</v>
      </c>
      <c r="L989" s="191">
        <v>25581.466821885915</v>
      </c>
      <c r="M989" s="190">
        <v>17713.876887340302</v>
      </c>
      <c r="N989" s="190">
        <v>7601.4317129629626</v>
      </c>
      <c r="O989" s="7"/>
      <c r="Q989" s="94">
        <f t="shared" si="199"/>
        <v>45</v>
      </c>
      <c r="R989" s="95">
        <f t="shared" si="200"/>
        <v>45</v>
      </c>
      <c r="S989" s="95">
        <f t="shared" si="201"/>
        <v>45</v>
      </c>
      <c r="T989" s="95">
        <f t="shared" si="202"/>
        <v>45</v>
      </c>
      <c r="U989" s="95">
        <f t="shared" si="203"/>
        <v>122.97578395784544</v>
      </c>
      <c r="V989" s="95">
        <f t="shared" si="204"/>
        <v>117.07540335349881</v>
      </c>
      <c r="W989" s="95">
        <f t="shared" si="205"/>
        <v>154.89390431100975</v>
      </c>
      <c r="X989" s="95">
        <f t="shared" si="206"/>
        <v>156.85674712448673</v>
      </c>
      <c r="Y989" s="95">
        <f t="shared" si="207"/>
        <v>250.67591931659325</v>
      </c>
      <c r="Z989" s="95">
        <f t="shared" si="208"/>
        <v>172.49828684057081</v>
      </c>
      <c r="AA989" s="95">
        <f t="shared" si="209"/>
        <v>88.984074103771178</v>
      </c>
      <c r="AB989" s="96">
        <f t="shared" si="210"/>
        <v>45</v>
      </c>
      <c r="AC989" s="28">
        <f t="shared" si="211"/>
        <v>1288.9601190077763</v>
      </c>
      <c r="AF989" s="28">
        <f>Q989-'2020 Metered Customers'!Q989</f>
        <v>6.9931621621621645</v>
      </c>
      <c r="AG989" s="28">
        <f>R989-'2020 Metered Customers'!R989</f>
        <v>6.7699861486486483</v>
      </c>
      <c r="AH989" s="28">
        <f>S989-'2020 Metered Customers'!S989</f>
        <v>6.9346018018017972</v>
      </c>
      <c r="AI989" s="28">
        <f>T989-'2020 Metered Customers'!T989</f>
        <v>6.8925754504504511</v>
      </c>
      <c r="AJ989" s="28">
        <f>U989-'2020 Metered Customers'!U989</f>
        <v>35.735783957845442</v>
      </c>
      <c r="AK989" s="28">
        <f>V989-'2020 Metered Customers'!V989</f>
        <v>38.096798961606908</v>
      </c>
      <c r="AL989" s="28">
        <f>W989-'2020 Metered Customers'!W989</f>
        <v>52.400190921370026</v>
      </c>
      <c r="AM989" s="28">
        <f>X989-'2020 Metered Customers'!X989</f>
        <v>55.482258002865095</v>
      </c>
      <c r="AN989" s="28">
        <f>Y989-'2020 Metered Customers'!Y989</f>
        <v>86.585753100377275</v>
      </c>
      <c r="AO989" s="28">
        <f>Z989-'2020 Metered Customers'!Z989</f>
        <v>60.055711322552796</v>
      </c>
      <c r="AP989" s="28">
        <f>AA989-'2020 Metered Customers'!AA989</f>
        <v>24.231456581248651</v>
      </c>
      <c r="AQ989" s="28">
        <f>AB989-'2020 Metered Customers'!AB989</f>
        <v>6.8822554054054095</v>
      </c>
    </row>
    <row r="990" spans="1:43" ht="15.4" x14ac:dyDescent="0.45">
      <c r="A990" s="98">
        <v>1</v>
      </c>
      <c r="B990" s="100">
        <v>89910377</v>
      </c>
      <c r="C990" s="91">
        <v>1</v>
      </c>
      <c r="D990" s="5"/>
      <c r="E990" s="5"/>
      <c r="F990" s="5"/>
      <c r="G990" s="5"/>
      <c r="H990" s="190">
        <v>17327.951990632318</v>
      </c>
      <c r="I990" s="190">
        <v>11002.91294117647</v>
      </c>
      <c r="J990" s="190">
        <v>15582.223515715948</v>
      </c>
      <c r="K990" s="190">
        <v>15819.897316219371</v>
      </c>
      <c r="L990" s="191">
        <v>25581.466821885915</v>
      </c>
      <c r="M990" s="190">
        <v>17713.876887340302</v>
      </c>
      <c r="N990" s="190">
        <v>7601.4317129629626</v>
      </c>
      <c r="O990" s="7"/>
      <c r="Q990" s="94">
        <f t="shared" si="199"/>
        <v>45</v>
      </c>
      <c r="R990" s="95">
        <f t="shared" si="200"/>
        <v>45</v>
      </c>
      <c r="S990" s="95">
        <f t="shared" si="201"/>
        <v>45</v>
      </c>
      <c r="T990" s="95">
        <f t="shared" si="202"/>
        <v>45</v>
      </c>
      <c r="U990" s="95">
        <f t="shared" si="203"/>
        <v>122.97578395784544</v>
      </c>
      <c r="V990" s="95">
        <f t="shared" si="204"/>
        <v>117.07540335349881</v>
      </c>
      <c r="W990" s="95">
        <f t="shared" si="205"/>
        <v>154.89390431100975</v>
      </c>
      <c r="X990" s="95">
        <f t="shared" si="206"/>
        <v>156.85674712448673</v>
      </c>
      <c r="Y990" s="95">
        <f t="shared" si="207"/>
        <v>250.67591931659325</v>
      </c>
      <c r="Z990" s="95">
        <f t="shared" si="208"/>
        <v>172.49828684057081</v>
      </c>
      <c r="AA990" s="95">
        <f t="shared" si="209"/>
        <v>88.984074103771178</v>
      </c>
      <c r="AB990" s="96">
        <f t="shared" si="210"/>
        <v>45</v>
      </c>
      <c r="AC990" s="28">
        <f t="shared" si="211"/>
        <v>1288.9601190077763</v>
      </c>
      <c r="AF990" s="28">
        <f>Q990-'2020 Metered Customers'!Q990</f>
        <v>6.9931621621621645</v>
      </c>
      <c r="AG990" s="28">
        <f>R990-'2020 Metered Customers'!R990</f>
        <v>6.7699861486486483</v>
      </c>
      <c r="AH990" s="28">
        <f>S990-'2020 Metered Customers'!S990</f>
        <v>6.9346018018017972</v>
      </c>
      <c r="AI990" s="28">
        <f>T990-'2020 Metered Customers'!T990</f>
        <v>6.8925754504504511</v>
      </c>
      <c r="AJ990" s="28">
        <f>U990-'2020 Metered Customers'!U990</f>
        <v>35.735783957845442</v>
      </c>
      <c r="AK990" s="28">
        <f>V990-'2020 Metered Customers'!V990</f>
        <v>38.096798961606908</v>
      </c>
      <c r="AL990" s="28">
        <f>W990-'2020 Metered Customers'!W990</f>
        <v>52.400190921370026</v>
      </c>
      <c r="AM990" s="28">
        <f>X990-'2020 Metered Customers'!X990</f>
        <v>55.482258002865095</v>
      </c>
      <c r="AN990" s="28">
        <f>Y990-'2020 Metered Customers'!Y990</f>
        <v>86.585753100377275</v>
      </c>
      <c r="AO990" s="28">
        <f>Z990-'2020 Metered Customers'!Z990</f>
        <v>60.055711322552796</v>
      </c>
      <c r="AP990" s="28">
        <f>AA990-'2020 Metered Customers'!AA990</f>
        <v>24.231456581248651</v>
      </c>
      <c r="AQ990" s="28">
        <f>AB990-'2020 Metered Customers'!AB990</f>
        <v>6.8822554054054095</v>
      </c>
    </row>
    <row r="991" spans="1:43" ht="15.4" x14ac:dyDescent="0.45">
      <c r="A991" s="98">
        <v>1</v>
      </c>
      <c r="B991" s="100">
        <v>80826085</v>
      </c>
      <c r="C991" s="91">
        <v>1</v>
      </c>
      <c r="D991" s="5"/>
      <c r="E991" s="5"/>
      <c r="F991" s="5"/>
      <c r="G991" s="5"/>
      <c r="H991" s="190">
        <v>17327.951990632318</v>
      </c>
      <c r="I991" s="190">
        <v>11002.91294117647</v>
      </c>
      <c r="J991" s="190">
        <v>15582.223515715948</v>
      </c>
      <c r="K991" s="190">
        <v>15819.897316219371</v>
      </c>
      <c r="L991" s="191">
        <v>25581.466821885915</v>
      </c>
      <c r="M991" s="190">
        <v>17713.876887340302</v>
      </c>
      <c r="N991" s="190">
        <v>7601.4317129629626</v>
      </c>
      <c r="O991" s="7"/>
      <c r="Q991" s="94">
        <f t="shared" si="199"/>
        <v>45</v>
      </c>
      <c r="R991" s="95">
        <f t="shared" si="200"/>
        <v>45</v>
      </c>
      <c r="S991" s="95">
        <f t="shared" si="201"/>
        <v>45</v>
      </c>
      <c r="T991" s="95">
        <f t="shared" si="202"/>
        <v>45</v>
      </c>
      <c r="U991" s="95">
        <f t="shared" si="203"/>
        <v>122.97578395784544</v>
      </c>
      <c r="V991" s="95">
        <f t="shared" si="204"/>
        <v>117.07540335349881</v>
      </c>
      <c r="W991" s="95">
        <f t="shared" si="205"/>
        <v>154.89390431100975</v>
      </c>
      <c r="X991" s="95">
        <f t="shared" si="206"/>
        <v>156.85674712448673</v>
      </c>
      <c r="Y991" s="95">
        <f t="shared" si="207"/>
        <v>250.67591931659325</v>
      </c>
      <c r="Z991" s="95">
        <f t="shared" si="208"/>
        <v>172.49828684057081</v>
      </c>
      <c r="AA991" s="95">
        <f t="shared" si="209"/>
        <v>88.984074103771178</v>
      </c>
      <c r="AB991" s="96">
        <f t="shared" si="210"/>
        <v>45</v>
      </c>
      <c r="AC991" s="28">
        <f t="shared" si="211"/>
        <v>1288.9601190077763</v>
      </c>
      <c r="AF991" s="28">
        <f>Q991-'2020 Metered Customers'!Q991</f>
        <v>6.9931621621621645</v>
      </c>
      <c r="AG991" s="28">
        <f>R991-'2020 Metered Customers'!R991</f>
        <v>6.7699861486486483</v>
      </c>
      <c r="AH991" s="28">
        <f>S991-'2020 Metered Customers'!S991</f>
        <v>6.9346018018017972</v>
      </c>
      <c r="AI991" s="28">
        <f>T991-'2020 Metered Customers'!T991</f>
        <v>6.8925754504504511</v>
      </c>
      <c r="AJ991" s="28">
        <f>U991-'2020 Metered Customers'!U991</f>
        <v>35.735783957845442</v>
      </c>
      <c r="AK991" s="28">
        <f>V991-'2020 Metered Customers'!V991</f>
        <v>38.096798961606908</v>
      </c>
      <c r="AL991" s="28">
        <f>W991-'2020 Metered Customers'!W991</f>
        <v>52.400190921370026</v>
      </c>
      <c r="AM991" s="28">
        <f>X991-'2020 Metered Customers'!X991</f>
        <v>55.482258002865095</v>
      </c>
      <c r="AN991" s="28">
        <f>Y991-'2020 Metered Customers'!Y991</f>
        <v>86.585753100377275</v>
      </c>
      <c r="AO991" s="28">
        <f>Z991-'2020 Metered Customers'!Z991</f>
        <v>60.055711322552796</v>
      </c>
      <c r="AP991" s="28">
        <f>AA991-'2020 Metered Customers'!AA991</f>
        <v>24.231456581248651</v>
      </c>
      <c r="AQ991" s="28">
        <f>AB991-'2020 Metered Customers'!AB991</f>
        <v>6.8822554054054095</v>
      </c>
    </row>
    <row r="992" spans="1:43" ht="15.4" x14ac:dyDescent="0.45">
      <c r="A992" s="98">
        <v>1</v>
      </c>
      <c r="B992" s="100">
        <v>84794511</v>
      </c>
      <c r="C992" s="91">
        <v>1</v>
      </c>
      <c r="D992" s="5"/>
      <c r="E992" s="5"/>
      <c r="F992" s="5"/>
      <c r="G992" s="5"/>
      <c r="H992" s="190">
        <v>17327.951990632318</v>
      </c>
      <c r="I992" s="190">
        <v>11002.91294117647</v>
      </c>
      <c r="J992" s="190">
        <v>15582.223515715948</v>
      </c>
      <c r="K992" s="190">
        <v>15819.897316219371</v>
      </c>
      <c r="L992" s="191">
        <v>25581.466821885915</v>
      </c>
      <c r="M992" s="190">
        <v>17713.876887340302</v>
      </c>
      <c r="N992" s="190">
        <v>7601.4317129629626</v>
      </c>
      <c r="O992" s="7"/>
      <c r="Q992" s="94">
        <f t="shared" si="199"/>
        <v>45</v>
      </c>
      <c r="R992" s="95">
        <f t="shared" si="200"/>
        <v>45</v>
      </c>
      <c r="S992" s="95">
        <f t="shared" si="201"/>
        <v>45</v>
      </c>
      <c r="T992" s="95">
        <f t="shared" si="202"/>
        <v>45</v>
      </c>
      <c r="U992" s="95">
        <f t="shared" si="203"/>
        <v>122.97578395784544</v>
      </c>
      <c r="V992" s="95">
        <f t="shared" si="204"/>
        <v>117.07540335349881</v>
      </c>
      <c r="W992" s="95">
        <f t="shared" si="205"/>
        <v>154.89390431100975</v>
      </c>
      <c r="X992" s="95">
        <f t="shared" si="206"/>
        <v>156.85674712448673</v>
      </c>
      <c r="Y992" s="95">
        <f t="shared" si="207"/>
        <v>250.67591931659325</v>
      </c>
      <c r="Z992" s="95">
        <f t="shared" si="208"/>
        <v>172.49828684057081</v>
      </c>
      <c r="AA992" s="95">
        <f t="shared" si="209"/>
        <v>88.984074103771178</v>
      </c>
      <c r="AB992" s="96">
        <f t="shared" si="210"/>
        <v>45</v>
      </c>
      <c r="AC992" s="28">
        <f t="shared" si="211"/>
        <v>1288.9601190077763</v>
      </c>
      <c r="AF992" s="28">
        <f>Q992-'2020 Metered Customers'!Q992</f>
        <v>6.9931621621621645</v>
      </c>
      <c r="AG992" s="28">
        <f>R992-'2020 Metered Customers'!R992</f>
        <v>6.7699861486486483</v>
      </c>
      <c r="AH992" s="28">
        <f>S992-'2020 Metered Customers'!S992</f>
        <v>6.9346018018017972</v>
      </c>
      <c r="AI992" s="28">
        <f>T992-'2020 Metered Customers'!T992</f>
        <v>6.8925754504504511</v>
      </c>
      <c r="AJ992" s="28">
        <f>U992-'2020 Metered Customers'!U992</f>
        <v>35.735783957845442</v>
      </c>
      <c r="AK992" s="28">
        <f>V992-'2020 Metered Customers'!V992</f>
        <v>38.096798961606908</v>
      </c>
      <c r="AL992" s="28">
        <f>W992-'2020 Metered Customers'!W992</f>
        <v>52.400190921370026</v>
      </c>
      <c r="AM992" s="28">
        <f>X992-'2020 Metered Customers'!X992</f>
        <v>55.482258002865095</v>
      </c>
      <c r="AN992" s="28">
        <f>Y992-'2020 Metered Customers'!Y992</f>
        <v>86.585753100377275</v>
      </c>
      <c r="AO992" s="28">
        <f>Z992-'2020 Metered Customers'!Z992</f>
        <v>60.055711322552796</v>
      </c>
      <c r="AP992" s="28">
        <f>AA992-'2020 Metered Customers'!AA992</f>
        <v>24.231456581248651</v>
      </c>
      <c r="AQ992" s="28">
        <f>AB992-'2020 Metered Customers'!AB992</f>
        <v>6.8822554054054095</v>
      </c>
    </row>
    <row r="993" spans="1:43" ht="15.4" x14ac:dyDescent="0.45">
      <c r="A993" s="98">
        <v>1</v>
      </c>
      <c r="B993" s="100">
        <v>88829482</v>
      </c>
      <c r="C993" s="91">
        <v>1</v>
      </c>
      <c r="D993" s="5"/>
      <c r="E993" s="5"/>
      <c r="F993" s="5"/>
      <c r="G993" s="5"/>
      <c r="H993" s="190">
        <v>17327.951990632318</v>
      </c>
      <c r="I993" s="190">
        <v>11002.91294117647</v>
      </c>
      <c r="J993" s="190">
        <v>15582.223515715948</v>
      </c>
      <c r="K993" s="190">
        <v>15819.897316219371</v>
      </c>
      <c r="L993" s="191">
        <v>25581.466821885915</v>
      </c>
      <c r="M993" s="190">
        <v>17713.876887340302</v>
      </c>
      <c r="N993" s="190">
        <v>7601.4317129629626</v>
      </c>
      <c r="O993" s="7"/>
      <c r="Q993" s="94">
        <f t="shared" si="199"/>
        <v>45</v>
      </c>
      <c r="R993" s="95">
        <f t="shared" si="200"/>
        <v>45</v>
      </c>
      <c r="S993" s="95">
        <f t="shared" si="201"/>
        <v>45</v>
      </c>
      <c r="T993" s="95">
        <f t="shared" si="202"/>
        <v>45</v>
      </c>
      <c r="U993" s="95">
        <f t="shared" si="203"/>
        <v>122.97578395784544</v>
      </c>
      <c r="V993" s="95">
        <f t="shared" si="204"/>
        <v>117.07540335349881</v>
      </c>
      <c r="W993" s="95">
        <f t="shared" si="205"/>
        <v>154.89390431100975</v>
      </c>
      <c r="X993" s="95">
        <f t="shared" si="206"/>
        <v>156.85674712448673</v>
      </c>
      <c r="Y993" s="95">
        <f t="shared" si="207"/>
        <v>250.67591931659325</v>
      </c>
      <c r="Z993" s="95">
        <f t="shared" si="208"/>
        <v>172.49828684057081</v>
      </c>
      <c r="AA993" s="95">
        <f t="shared" si="209"/>
        <v>88.984074103771178</v>
      </c>
      <c r="AB993" s="96">
        <f t="shared" si="210"/>
        <v>45</v>
      </c>
      <c r="AC993" s="28">
        <f t="shared" si="211"/>
        <v>1288.9601190077763</v>
      </c>
      <c r="AF993" s="28">
        <f>Q993-'2020 Metered Customers'!Q993</f>
        <v>6.9931621621621645</v>
      </c>
      <c r="AG993" s="28">
        <f>R993-'2020 Metered Customers'!R993</f>
        <v>6.7699861486486483</v>
      </c>
      <c r="AH993" s="28">
        <f>S993-'2020 Metered Customers'!S993</f>
        <v>6.9346018018017972</v>
      </c>
      <c r="AI993" s="28">
        <f>T993-'2020 Metered Customers'!T993</f>
        <v>6.8925754504504511</v>
      </c>
      <c r="AJ993" s="28">
        <f>U993-'2020 Metered Customers'!U993</f>
        <v>35.735783957845442</v>
      </c>
      <c r="AK993" s="28">
        <f>V993-'2020 Metered Customers'!V993</f>
        <v>38.096798961606908</v>
      </c>
      <c r="AL993" s="28">
        <f>W993-'2020 Metered Customers'!W993</f>
        <v>52.400190921370026</v>
      </c>
      <c r="AM993" s="28">
        <f>X993-'2020 Metered Customers'!X993</f>
        <v>55.482258002865095</v>
      </c>
      <c r="AN993" s="28">
        <f>Y993-'2020 Metered Customers'!Y993</f>
        <v>86.585753100377275</v>
      </c>
      <c r="AO993" s="28">
        <f>Z993-'2020 Metered Customers'!Z993</f>
        <v>60.055711322552796</v>
      </c>
      <c r="AP993" s="28">
        <f>AA993-'2020 Metered Customers'!AA993</f>
        <v>24.231456581248651</v>
      </c>
      <c r="AQ993" s="28">
        <f>AB993-'2020 Metered Customers'!AB993</f>
        <v>6.8822554054054095</v>
      </c>
    </row>
    <row r="994" spans="1:43" ht="15.4" x14ac:dyDescent="0.45">
      <c r="A994" s="98">
        <v>1</v>
      </c>
      <c r="B994" s="100">
        <v>88829497</v>
      </c>
      <c r="C994" s="91">
        <v>1</v>
      </c>
      <c r="D994" s="5"/>
      <c r="E994" s="5"/>
      <c r="F994" s="5"/>
      <c r="G994" s="5"/>
      <c r="H994" s="190">
        <v>17327.951990632318</v>
      </c>
      <c r="I994" s="190">
        <v>11002.91294117647</v>
      </c>
      <c r="J994" s="190">
        <v>15582.223515715948</v>
      </c>
      <c r="K994" s="190">
        <v>15819.897316219371</v>
      </c>
      <c r="L994" s="191">
        <v>25581.466821885915</v>
      </c>
      <c r="M994" s="190">
        <v>17713.876887340302</v>
      </c>
      <c r="N994" s="190">
        <v>7601.4317129629626</v>
      </c>
      <c r="O994" s="7"/>
      <c r="Q994" s="94">
        <f t="shared" si="199"/>
        <v>45</v>
      </c>
      <c r="R994" s="95">
        <f t="shared" si="200"/>
        <v>45</v>
      </c>
      <c r="S994" s="95">
        <f t="shared" si="201"/>
        <v>45</v>
      </c>
      <c r="T994" s="95">
        <f t="shared" si="202"/>
        <v>45</v>
      </c>
      <c r="U994" s="95">
        <f t="shared" si="203"/>
        <v>122.97578395784544</v>
      </c>
      <c r="V994" s="95">
        <f t="shared" si="204"/>
        <v>117.07540335349881</v>
      </c>
      <c r="W994" s="95">
        <f t="shared" si="205"/>
        <v>154.89390431100975</v>
      </c>
      <c r="X994" s="95">
        <f t="shared" si="206"/>
        <v>156.85674712448673</v>
      </c>
      <c r="Y994" s="95">
        <f t="shared" si="207"/>
        <v>250.67591931659325</v>
      </c>
      <c r="Z994" s="95">
        <f t="shared" si="208"/>
        <v>172.49828684057081</v>
      </c>
      <c r="AA994" s="95">
        <f t="shared" si="209"/>
        <v>88.984074103771178</v>
      </c>
      <c r="AB994" s="96">
        <f t="shared" si="210"/>
        <v>45</v>
      </c>
      <c r="AC994" s="28">
        <f t="shared" si="211"/>
        <v>1288.9601190077763</v>
      </c>
      <c r="AF994" s="28">
        <f>Q994-'2020 Metered Customers'!Q994</f>
        <v>6.9931621621621645</v>
      </c>
      <c r="AG994" s="28">
        <f>R994-'2020 Metered Customers'!R994</f>
        <v>6.7699861486486483</v>
      </c>
      <c r="AH994" s="28">
        <f>S994-'2020 Metered Customers'!S994</f>
        <v>6.9346018018017972</v>
      </c>
      <c r="AI994" s="28">
        <f>T994-'2020 Metered Customers'!T994</f>
        <v>6.8925754504504511</v>
      </c>
      <c r="AJ994" s="28">
        <f>U994-'2020 Metered Customers'!U994</f>
        <v>35.735783957845442</v>
      </c>
      <c r="AK994" s="28">
        <f>V994-'2020 Metered Customers'!V994</f>
        <v>38.096798961606908</v>
      </c>
      <c r="AL994" s="28">
        <f>W994-'2020 Metered Customers'!W994</f>
        <v>52.400190921370026</v>
      </c>
      <c r="AM994" s="28">
        <f>X994-'2020 Metered Customers'!X994</f>
        <v>55.482258002865095</v>
      </c>
      <c r="AN994" s="28">
        <f>Y994-'2020 Metered Customers'!Y994</f>
        <v>86.585753100377275</v>
      </c>
      <c r="AO994" s="28">
        <f>Z994-'2020 Metered Customers'!Z994</f>
        <v>60.055711322552796</v>
      </c>
      <c r="AP994" s="28">
        <f>AA994-'2020 Metered Customers'!AA994</f>
        <v>24.231456581248651</v>
      </c>
      <c r="AQ994" s="28">
        <f>AB994-'2020 Metered Customers'!AB994</f>
        <v>6.8822554054054095</v>
      </c>
    </row>
    <row r="995" spans="1:43" ht="15.4" x14ac:dyDescent="0.45">
      <c r="A995" s="98">
        <v>1</v>
      </c>
      <c r="B995" s="100">
        <v>89134799</v>
      </c>
      <c r="C995" s="91">
        <v>1</v>
      </c>
      <c r="D995" s="5"/>
      <c r="E995" s="5"/>
      <c r="F995" s="5"/>
      <c r="G995" s="5"/>
      <c r="H995" s="190">
        <v>17327.951990632318</v>
      </c>
      <c r="I995" s="190">
        <v>11002.91294117647</v>
      </c>
      <c r="J995" s="190">
        <v>15582.223515715948</v>
      </c>
      <c r="K995" s="190">
        <v>15819.897316219371</v>
      </c>
      <c r="L995" s="191">
        <v>25581.466821885915</v>
      </c>
      <c r="M995" s="190">
        <v>17713.876887340302</v>
      </c>
      <c r="N995" s="190">
        <v>7601.4317129629626</v>
      </c>
      <c r="O995" s="7"/>
      <c r="Q995" s="94">
        <f t="shared" si="199"/>
        <v>45</v>
      </c>
      <c r="R995" s="95">
        <f t="shared" si="200"/>
        <v>45</v>
      </c>
      <c r="S995" s="95">
        <f t="shared" si="201"/>
        <v>45</v>
      </c>
      <c r="T995" s="95">
        <f t="shared" si="202"/>
        <v>45</v>
      </c>
      <c r="U995" s="95">
        <f t="shared" si="203"/>
        <v>122.97578395784544</v>
      </c>
      <c r="V995" s="95">
        <f t="shared" si="204"/>
        <v>117.07540335349881</v>
      </c>
      <c r="W995" s="95">
        <f t="shared" si="205"/>
        <v>154.89390431100975</v>
      </c>
      <c r="X995" s="95">
        <f t="shared" si="206"/>
        <v>156.85674712448673</v>
      </c>
      <c r="Y995" s="95">
        <f t="shared" si="207"/>
        <v>250.67591931659325</v>
      </c>
      <c r="Z995" s="95">
        <f t="shared" si="208"/>
        <v>172.49828684057081</v>
      </c>
      <c r="AA995" s="95">
        <f t="shared" si="209"/>
        <v>88.984074103771178</v>
      </c>
      <c r="AB995" s="96">
        <f t="shared" si="210"/>
        <v>45</v>
      </c>
      <c r="AC995" s="28">
        <f t="shared" si="211"/>
        <v>1288.9601190077763</v>
      </c>
      <c r="AF995" s="28">
        <f>Q995-'2020 Metered Customers'!Q995</f>
        <v>6.9931621621621645</v>
      </c>
      <c r="AG995" s="28">
        <f>R995-'2020 Metered Customers'!R995</f>
        <v>6.7699861486486483</v>
      </c>
      <c r="AH995" s="28">
        <f>S995-'2020 Metered Customers'!S995</f>
        <v>6.9346018018017972</v>
      </c>
      <c r="AI995" s="28">
        <f>T995-'2020 Metered Customers'!T995</f>
        <v>6.8925754504504511</v>
      </c>
      <c r="AJ995" s="28">
        <f>U995-'2020 Metered Customers'!U995</f>
        <v>35.735783957845442</v>
      </c>
      <c r="AK995" s="28">
        <f>V995-'2020 Metered Customers'!V995</f>
        <v>38.096798961606908</v>
      </c>
      <c r="AL995" s="28">
        <f>W995-'2020 Metered Customers'!W995</f>
        <v>52.400190921370026</v>
      </c>
      <c r="AM995" s="28">
        <f>X995-'2020 Metered Customers'!X995</f>
        <v>55.482258002865095</v>
      </c>
      <c r="AN995" s="28">
        <f>Y995-'2020 Metered Customers'!Y995</f>
        <v>86.585753100377275</v>
      </c>
      <c r="AO995" s="28">
        <f>Z995-'2020 Metered Customers'!Z995</f>
        <v>60.055711322552796</v>
      </c>
      <c r="AP995" s="28">
        <f>AA995-'2020 Metered Customers'!AA995</f>
        <v>24.231456581248651</v>
      </c>
      <c r="AQ995" s="28">
        <f>AB995-'2020 Metered Customers'!AB995</f>
        <v>6.8822554054054095</v>
      </c>
    </row>
    <row r="996" spans="1:43" ht="15.4" x14ac:dyDescent="0.45">
      <c r="A996" s="98">
        <v>1</v>
      </c>
      <c r="B996" s="100">
        <v>88829498</v>
      </c>
      <c r="C996" s="91">
        <v>1</v>
      </c>
      <c r="D996" s="5"/>
      <c r="E996" s="5"/>
      <c r="F996" s="5"/>
      <c r="G996" s="5"/>
      <c r="H996" s="190">
        <v>17327.951990632318</v>
      </c>
      <c r="I996" s="190">
        <v>11002.91294117647</v>
      </c>
      <c r="J996" s="190">
        <v>15582.223515715948</v>
      </c>
      <c r="K996" s="190">
        <v>15819.897316219371</v>
      </c>
      <c r="L996" s="191">
        <v>25581.466821885915</v>
      </c>
      <c r="M996" s="190">
        <v>17713.876887340302</v>
      </c>
      <c r="N996" s="190">
        <v>7601.4317129629626</v>
      </c>
      <c r="O996" s="7"/>
      <c r="Q996" s="94">
        <f t="shared" si="199"/>
        <v>45</v>
      </c>
      <c r="R996" s="95">
        <f t="shared" si="200"/>
        <v>45</v>
      </c>
      <c r="S996" s="95">
        <f t="shared" si="201"/>
        <v>45</v>
      </c>
      <c r="T996" s="95">
        <f t="shared" si="202"/>
        <v>45</v>
      </c>
      <c r="U996" s="95">
        <f t="shared" si="203"/>
        <v>122.97578395784544</v>
      </c>
      <c r="V996" s="95">
        <f t="shared" si="204"/>
        <v>117.07540335349881</v>
      </c>
      <c r="W996" s="95">
        <f t="shared" si="205"/>
        <v>154.89390431100975</v>
      </c>
      <c r="X996" s="95">
        <f t="shared" si="206"/>
        <v>156.85674712448673</v>
      </c>
      <c r="Y996" s="95">
        <f t="shared" si="207"/>
        <v>250.67591931659325</v>
      </c>
      <c r="Z996" s="95">
        <f t="shared" si="208"/>
        <v>172.49828684057081</v>
      </c>
      <c r="AA996" s="95">
        <f t="shared" si="209"/>
        <v>88.984074103771178</v>
      </c>
      <c r="AB996" s="96">
        <f t="shared" si="210"/>
        <v>45</v>
      </c>
      <c r="AC996" s="28">
        <f t="shared" si="211"/>
        <v>1288.9601190077763</v>
      </c>
      <c r="AF996" s="28">
        <f>Q996-'2020 Metered Customers'!Q996</f>
        <v>6.9931621621621645</v>
      </c>
      <c r="AG996" s="28">
        <f>R996-'2020 Metered Customers'!R996</f>
        <v>6.7699861486486483</v>
      </c>
      <c r="AH996" s="28">
        <f>S996-'2020 Metered Customers'!S996</f>
        <v>6.9346018018017972</v>
      </c>
      <c r="AI996" s="28">
        <f>T996-'2020 Metered Customers'!T996</f>
        <v>6.8925754504504511</v>
      </c>
      <c r="AJ996" s="28">
        <f>U996-'2020 Metered Customers'!U996</f>
        <v>35.735783957845442</v>
      </c>
      <c r="AK996" s="28">
        <f>V996-'2020 Metered Customers'!V996</f>
        <v>38.096798961606908</v>
      </c>
      <c r="AL996" s="28">
        <f>W996-'2020 Metered Customers'!W996</f>
        <v>52.400190921370026</v>
      </c>
      <c r="AM996" s="28">
        <f>X996-'2020 Metered Customers'!X996</f>
        <v>55.482258002865095</v>
      </c>
      <c r="AN996" s="28">
        <f>Y996-'2020 Metered Customers'!Y996</f>
        <v>86.585753100377275</v>
      </c>
      <c r="AO996" s="28">
        <f>Z996-'2020 Metered Customers'!Z996</f>
        <v>60.055711322552796</v>
      </c>
      <c r="AP996" s="28">
        <f>AA996-'2020 Metered Customers'!AA996</f>
        <v>24.231456581248651</v>
      </c>
      <c r="AQ996" s="28">
        <f>AB996-'2020 Metered Customers'!AB996</f>
        <v>6.8822554054054095</v>
      </c>
    </row>
    <row r="997" spans="1:43" ht="15.4" x14ac:dyDescent="0.45">
      <c r="A997" s="98">
        <v>1</v>
      </c>
      <c r="B997" s="100">
        <v>89220144</v>
      </c>
      <c r="C997" s="91">
        <v>1</v>
      </c>
      <c r="D997" s="5"/>
      <c r="E997" s="5"/>
      <c r="F997" s="5"/>
      <c r="G997" s="5"/>
      <c r="H997" s="190">
        <v>17327.951990632318</v>
      </c>
      <c r="I997" s="190">
        <v>11002.91294117647</v>
      </c>
      <c r="J997" s="190">
        <v>15582.223515715948</v>
      </c>
      <c r="K997" s="190">
        <v>15819.897316219371</v>
      </c>
      <c r="L997" s="191">
        <v>25581.466821885915</v>
      </c>
      <c r="M997" s="190">
        <v>17713.876887340302</v>
      </c>
      <c r="N997" s="190">
        <v>7601.4317129629626</v>
      </c>
      <c r="O997" s="7"/>
      <c r="Q997" s="94">
        <f t="shared" si="199"/>
        <v>45</v>
      </c>
      <c r="R997" s="95">
        <f t="shared" si="200"/>
        <v>45</v>
      </c>
      <c r="S997" s="95">
        <f t="shared" si="201"/>
        <v>45</v>
      </c>
      <c r="T997" s="95">
        <f t="shared" si="202"/>
        <v>45</v>
      </c>
      <c r="U997" s="95">
        <f t="shared" si="203"/>
        <v>122.97578395784544</v>
      </c>
      <c r="V997" s="95">
        <f t="shared" si="204"/>
        <v>117.07540335349881</v>
      </c>
      <c r="W997" s="95">
        <f t="shared" si="205"/>
        <v>154.89390431100975</v>
      </c>
      <c r="X997" s="95">
        <f t="shared" si="206"/>
        <v>156.85674712448673</v>
      </c>
      <c r="Y997" s="95">
        <f t="shared" si="207"/>
        <v>250.67591931659325</v>
      </c>
      <c r="Z997" s="95">
        <f t="shared" si="208"/>
        <v>172.49828684057081</v>
      </c>
      <c r="AA997" s="95">
        <f t="shared" si="209"/>
        <v>88.984074103771178</v>
      </c>
      <c r="AB997" s="96">
        <f t="shared" si="210"/>
        <v>45</v>
      </c>
      <c r="AC997" s="28">
        <f t="shared" si="211"/>
        <v>1288.9601190077763</v>
      </c>
      <c r="AF997" s="28">
        <f>Q997-'2020 Metered Customers'!Q997</f>
        <v>6.9931621621621645</v>
      </c>
      <c r="AG997" s="28">
        <f>R997-'2020 Metered Customers'!R997</f>
        <v>6.7699861486486483</v>
      </c>
      <c r="AH997" s="28">
        <f>S997-'2020 Metered Customers'!S997</f>
        <v>6.9346018018017972</v>
      </c>
      <c r="AI997" s="28">
        <f>T997-'2020 Metered Customers'!T997</f>
        <v>6.8925754504504511</v>
      </c>
      <c r="AJ997" s="28">
        <f>U997-'2020 Metered Customers'!U997</f>
        <v>35.735783957845442</v>
      </c>
      <c r="AK997" s="28">
        <f>V997-'2020 Metered Customers'!V997</f>
        <v>38.096798961606908</v>
      </c>
      <c r="AL997" s="28">
        <f>W997-'2020 Metered Customers'!W997</f>
        <v>52.400190921370026</v>
      </c>
      <c r="AM997" s="28">
        <f>X997-'2020 Metered Customers'!X997</f>
        <v>55.482258002865095</v>
      </c>
      <c r="AN997" s="28">
        <f>Y997-'2020 Metered Customers'!Y997</f>
        <v>86.585753100377275</v>
      </c>
      <c r="AO997" s="28">
        <f>Z997-'2020 Metered Customers'!Z997</f>
        <v>60.055711322552796</v>
      </c>
      <c r="AP997" s="28">
        <f>AA997-'2020 Metered Customers'!AA997</f>
        <v>24.231456581248651</v>
      </c>
      <c r="AQ997" s="28">
        <f>AB997-'2020 Metered Customers'!AB997</f>
        <v>6.8822554054054095</v>
      </c>
    </row>
    <row r="998" spans="1:43" ht="15.4" x14ac:dyDescent="0.45">
      <c r="A998" s="98">
        <v>1</v>
      </c>
      <c r="B998" s="100">
        <v>89220148</v>
      </c>
      <c r="C998" s="91">
        <v>1</v>
      </c>
      <c r="D998" s="5"/>
      <c r="E998" s="5"/>
      <c r="F998" s="5"/>
      <c r="G998" s="5"/>
      <c r="H998" s="190">
        <v>17327.951990632318</v>
      </c>
      <c r="I998" s="190">
        <v>11002.91294117647</v>
      </c>
      <c r="J998" s="190">
        <v>15582.223515715948</v>
      </c>
      <c r="K998" s="190">
        <v>15819.897316219371</v>
      </c>
      <c r="L998" s="191">
        <v>25581.466821885915</v>
      </c>
      <c r="M998" s="190">
        <v>17713.876887340302</v>
      </c>
      <c r="N998" s="190">
        <v>7601.4317129629626</v>
      </c>
      <c r="O998" s="7"/>
      <c r="Q998" s="94">
        <f t="shared" si="199"/>
        <v>45</v>
      </c>
      <c r="R998" s="95">
        <f t="shared" si="200"/>
        <v>45</v>
      </c>
      <c r="S998" s="95">
        <f t="shared" si="201"/>
        <v>45</v>
      </c>
      <c r="T998" s="95">
        <f t="shared" si="202"/>
        <v>45</v>
      </c>
      <c r="U998" s="95">
        <f t="shared" si="203"/>
        <v>122.97578395784544</v>
      </c>
      <c r="V998" s="95">
        <f t="shared" si="204"/>
        <v>117.07540335349881</v>
      </c>
      <c r="W998" s="95">
        <f t="shared" si="205"/>
        <v>154.89390431100975</v>
      </c>
      <c r="X998" s="95">
        <f t="shared" si="206"/>
        <v>156.85674712448673</v>
      </c>
      <c r="Y998" s="95">
        <f t="shared" si="207"/>
        <v>250.67591931659325</v>
      </c>
      <c r="Z998" s="95">
        <f t="shared" si="208"/>
        <v>172.49828684057081</v>
      </c>
      <c r="AA998" s="95">
        <f t="shared" si="209"/>
        <v>88.984074103771178</v>
      </c>
      <c r="AB998" s="96">
        <f t="shared" si="210"/>
        <v>45</v>
      </c>
      <c r="AC998" s="28">
        <f t="shared" si="211"/>
        <v>1288.9601190077763</v>
      </c>
      <c r="AF998" s="28">
        <f>Q998-'2020 Metered Customers'!Q998</f>
        <v>6.9931621621621645</v>
      </c>
      <c r="AG998" s="28">
        <f>R998-'2020 Metered Customers'!R998</f>
        <v>6.7699861486486483</v>
      </c>
      <c r="AH998" s="28">
        <f>S998-'2020 Metered Customers'!S998</f>
        <v>6.9346018018017972</v>
      </c>
      <c r="AI998" s="28">
        <f>T998-'2020 Metered Customers'!T998</f>
        <v>6.8925754504504511</v>
      </c>
      <c r="AJ998" s="28">
        <f>U998-'2020 Metered Customers'!U998</f>
        <v>35.735783957845442</v>
      </c>
      <c r="AK998" s="28">
        <f>V998-'2020 Metered Customers'!V998</f>
        <v>38.096798961606908</v>
      </c>
      <c r="AL998" s="28">
        <f>W998-'2020 Metered Customers'!W998</f>
        <v>52.400190921370026</v>
      </c>
      <c r="AM998" s="28">
        <f>X998-'2020 Metered Customers'!X998</f>
        <v>55.482258002865095</v>
      </c>
      <c r="AN998" s="28">
        <f>Y998-'2020 Metered Customers'!Y998</f>
        <v>86.585753100377275</v>
      </c>
      <c r="AO998" s="28">
        <f>Z998-'2020 Metered Customers'!Z998</f>
        <v>60.055711322552796</v>
      </c>
      <c r="AP998" s="28">
        <f>AA998-'2020 Metered Customers'!AA998</f>
        <v>24.231456581248651</v>
      </c>
      <c r="AQ998" s="28">
        <f>AB998-'2020 Metered Customers'!AB998</f>
        <v>6.8822554054054095</v>
      </c>
    </row>
    <row r="999" spans="1:43" ht="15.4" x14ac:dyDescent="0.45">
      <c r="A999" s="98">
        <v>1</v>
      </c>
      <c r="B999" s="100">
        <v>89220149</v>
      </c>
      <c r="C999" s="91">
        <v>1</v>
      </c>
      <c r="D999" s="5"/>
      <c r="E999" s="5"/>
      <c r="F999" s="5"/>
      <c r="G999" s="5"/>
      <c r="H999" s="190">
        <v>17327.951990632318</v>
      </c>
      <c r="I999" s="190">
        <v>11002.91294117647</v>
      </c>
      <c r="J999" s="190">
        <v>15582.223515715948</v>
      </c>
      <c r="K999" s="190">
        <v>15819.897316219371</v>
      </c>
      <c r="L999" s="191">
        <v>25581.466821885915</v>
      </c>
      <c r="M999" s="190">
        <v>17713.876887340302</v>
      </c>
      <c r="N999" s="190">
        <v>7601.4317129629626</v>
      </c>
      <c r="O999" s="7"/>
      <c r="Q999" s="94">
        <f t="shared" si="199"/>
        <v>45</v>
      </c>
      <c r="R999" s="95">
        <f t="shared" si="200"/>
        <v>45</v>
      </c>
      <c r="S999" s="95">
        <f t="shared" si="201"/>
        <v>45</v>
      </c>
      <c r="T999" s="95">
        <f t="shared" si="202"/>
        <v>45</v>
      </c>
      <c r="U999" s="95">
        <f t="shared" si="203"/>
        <v>122.97578395784544</v>
      </c>
      <c r="V999" s="95">
        <f t="shared" si="204"/>
        <v>117.07540335349881</v>
      </c>
      <c r="W999" s="95">
        <f t="shared" si="205"/>
        <v>154.89390431100975</v>
      </c>
      <c r="X999" s="95">
        <f t="shared" si="206"/>
        <v>156.85674712448673</v>
      </c>
      <c r="Y999" s="95">
        <f t="shared" si="207"/>
        <v>250.67591931659325</v>
      </c>
      <c r="Z999" s="95">
        <f t="shared" si="208"/>
        <v>172.49828684057081</v>
      </c>
      <c r="AA999" s="95">
        <f t="shared" si="209"/>
        <v>88.984074103771178</v>
      </c>
      <c r="AB999" s="96">
        <f t="shared" si="210"/>
        <v>45</v>
      </c>
      <c r="AC999" s="28">
        <f t="shared" si="211"/>
        <v>1288.9601190077763</v>
      </c>
      <c r="AF999" s="28">
        <f>Q999-'2020 Metered Customers'!Q999</f>
        <v>6.9931621621621645</v>
      </c>
      <c r="AG999" s="28">
        <f>R999-'2020 Metered Customers'!R999</f>
        <v>6.7699861486486483</v>
      </c>
      <c r="AH999" s="28">
        <f>S999-'2020 Metered Customers'!S999</f>
        <v>6.9346018018017972</v>
      </c>
      <c r="AI999" s="28">
        <f>T999-'2020 Metered Customers'!T999</f>
        <v>6.8925754504504511</v>
      </c>
      <c r="AJ999" s="28">
        <f>U999-'2020 Metered Customers'!U999</f>
        <v>35.735783957845442</v>
      </c>
      <c r="AK999" s="28">
        <f>V999-'2020 Metered Customers'!V999</f>
        <v>38.096798961606908</v>
      </c>
      <c r="AL999" s="28">
        <f>W999-'2020 Metered Customers'!W999</f>
        <v>52.400190921370026</v>
      </c>
      <c r="AM999" s="28">
        <f>X999-'2020 Metered Customers'!X999</f>
        <v>55.482258002865095</v>
      </c>
      <c r="AN999" s="28">
        <f>Y999-'2020 Metered Customers'!Y999</f>
        <v>86.585753100377275</v>
      </c>
      <c r="AO999" s="28">
        <f>Z999-'2020 Metered Customers'!Z999</f>
        <v>60.055711322552796</v>
      </c>
      <c r="AP999" s="28">
        <f>AA999-'2020 Metered Customers'!AA999</f>
        <v>24.231456581248651</v>
      </c>
      <c r="AQ999" s="28">
        <f>AB999-'2020 Metered Customers'!AB999</f>
        <v>6.8822554054054095</v>
      </c>
    </row>
    <row r="1000" spans="1:43" ht="15.4" x14ac:dyDescent="0.45">
      <c r="A1000" s="98">
        <v>1</v>
      </c>
      <c r="B1000" s="100">
        <v>89220147</v>
      </c>
      <c r="C1000" s="91">
        <v>1</v>
      </c>
      <c r="D1000" s="5"/>
      <c r="E1000" s="5"/>
      <c r="F1000" s="5"/>
      <c r="G1000" s="5"/>
      <c r="H1000" s="190">
        <v>17327.951990632318</v>
      </c>
      <c r="I1000" s="190">
        <v>11002.91294117647</v>
      </c>
      <c r="J1000" s="190">
        <v>15582.223515715948</v>
      </c>
      <c r="K1000" s="190">
        <v>15819.897316219371</v>
      </c>
      <c r="L1000" s="191">
        <v>25581.466821885915</v>
      </c>
      <c r="M1000" s="190">
        <v>17713.876887340302</v>
      </c>
      <c r="N1000" s="190">
        <v>7601.4317129629626</v>
      </c>
      <c r="O1000" s="7"/>
      <c r="Q1000" s="94">
        <f t="shared" si="199"/>
        <v>45</v>
      </c>
      <c r="R1000" s="95">
        <f t="shared" si="200"/>
        <v>45</v>
      </c>
      <c r="S1000" s="95">
        <f t="shared" si="201"/>
        <v>45</v>
      </c>
      <c r="T1000" s="95">
        <f t="shared" si="202"/>
        <v>45</v>
      </c>
      <c r="U1000" s="95">
        <f t="shared" si="203"/>
        <v>122.97578395784544</v>
      </c>
      <c r="V1000" s="95">
        <f t="shared" si="204"/>
        <v>117.07540335349881</v>
      </c>
      <c r="W1000" s="95">
        <f t="shared" si="205"/>
        <v>154.89390431100975</v>
      </c>
      <c r="X1000" s="95">
        <f t="shared" si="206"/>
        <v>156.85674712448673</v>
      </c>
      <c r="Y1000" s="95">
        <f t="shared" si="207"/>
        <v>250.67591931659325</v>
      </c>
      <c r="Z1000" s="95">
        <f t="shared" si="208"/>
        <v>172.49828684057081</v>
      </c>
      <c r="AA1000" s="95">
        <f t="shared" si="209"/>
        <v>88.984074103771178</v>
      </c>
      <c r="AB1000" s="96">
        <f t="shared" si="210"/>
        <v>45</v>
      </c>
      <c r="AC1000" s="28">
        <f t="shared" si="211"/>
        <v>1288.9601190077763</v>
      </c>
      <c r="AF1000" s="28">
        <f>Q1000-'2020 Metered Customers'!Q1000</f>
        <v>6.9931621621621645</v>
      </c>
      <c r="AG1000" s="28">
        <f>R1000-'2020 Metered Customers'!R1000</f>
        <v>6.7699861486486483</v>
      </c>
      <c r="AH1000" s="28">
        <f>S1000-'2020 Metered Customers'!S1000</f>
        <v>6.9346018018017972</v>
      </c>
      <c r="AI1000" s="28">
        <f>T1000-'2020 Metered Customers'!T1000</f>
        <v>6.8925754504504511</v>
      </c>
      <c r="AJ1000" s="28">
        <f>U1000-'2020 Metered Customers'!U1000</f>
        <v>35.735783957845442</v>
      </c>
      <c r="AK1000" s="28">
        <f>V1000-'2020 Metered Customers'!V1000</f>
        <v>38.096798961606908</v>
      </c>
      <c r="AL1000" s="28">
        <f>W1000-'2020 Metered Customers'!W1000</f>
        <v>52.400190921370026</v>
      </c>
      <c r="AM1000" s="28">
        <f>X1000-'2020 Metered Customers'!X1000</f>
        <v>55.482258002865095</v>
      </c>
      <c r="AN1000" s="28">
        <f>Y1000-'2020 Metered Customers'!Y1000</f>
        <v>86.585753100377275</v>
      </c>
      <c r="AO1000" s="28">
        <f>Z1000-'2020 Metered Customers'!Z1000</f>
        <v>60.055711322552796</v>
      </c>
      <c r="AP1000" s="28">
        <f>AA1000-'2020 Metered Customers'!AA1000</f>
        <v>24.231456581248651</v>
      </c>
      <c r="AQ1000" s="28">
        <f>AB1000-'2020 Metered Customers'!AB1000</f>
        <v>6.8822554054054095</v>
      </c>
    </row>
    <row r="1001" spans="1:43" ht="15.4" x14ac:dyDescent="0.45">
      <c r="A1001" s="98">
        <v>1</v>
      </c>
      <c r="B1001" s="100">
        <v>89220146</v>
      </c>
      <c r="C1001" s="91">
        <v>1</v>
      </c>
      <c r="D1001" s="5"/>
      <c r="E1001" s="5"/>
      <c r="F1001" s="5"/>
      <c r="G1001" s="5"/>
      <c r="H1001" s="190">
        <v>17327.951990632318</v>
      </c>
      <c r="I1001" s="190">
        <v>11002.91294117647</v>
      </c>
      <c r="J1001" s="190">
        <v>15582.223515715948</v>
      </c>
      <c r="K1001" s="190">
        <v>15819.897316219371</v>
      </c>
      <c r="L1001" s="191">
        <v>25581.466821885915</v>
      </c>
      <c r="M1001" s="190">
        <v>17713.876887340302</v>
      </c>
      <c r="N1001" s="190">
        <v>7601.4317129629626</v>
      </c>
      <c r="O1001" s="7"/>
      <c r="Q1001" s="94">
        <f t="shared" si="199"/>
        <v>45</v>
      </c>
      <c r="R1001" s="95">
        <f t="shared" si="200"/>
        <v>45</v>
      </c>
      <c r="S1001" s="95">
        <f t="shared" si="201"/>
        <v>45</v>
      </c>
      <c r="T1001" s="95">
        <f t="shared" si="202"/>
        <v>45</v>
      </c>
      <c r="U1001" s="95">
        <f t="shared" si="203"/>
        <v>122.97578395784544</v>
      </c>
      <c r="V1001" s="95">
        <f t="shared" si="204"/>
        <v>117.07540335349881</v>
      </c>
      <c r="W1001" s="95">
        <f t="shared" si="205"/>
        <v>154.89390431100975</v>
      </c>
      <c r="X1001" s="95">
        <f t="shared" si="206"/>
        <v>156.85674712448673</v>
      </c>
      <c r="Y1001" s="95">
        <f t="shared" si="207"/>
        <v>250.67591931659325</v>
      </c>
      <c r="Z1001" s="95">
        <f t="shared" si="208"/>
        <v>172.49828684057081</v>
      </c>
      <c r="AA1001" s="95">
        <f t="shared" si="209"/>
        <v>88.984074103771178</v>
      </c>
      <c r="AB1001" s="96">
        <f t="shared" si="210"/>
        <v>45</v>
      </c>
      <c r="AC1001" s="28">
        <f t="shared" si="211"/>
        <v>1288.9601190077763</v>
      </c>
      <c r="AF1001" s="28">
        <f>Q1001-'2020 Metered Customers'!Q1001</f>
        <v>6.9931621621621645</v>
      </c>
      <c r="AG1001" s="28">
        <f>R1001-'2020 Metered Customers'!R1001</f>
        <v>6.7699861486486483</v>
      </c>
      <c r="AH1001" s="28">
        <f>S1001-'2020 Metered Customers'!S1001</f>
        <v>6.9346018018017972</v>
      </c>
      <c r="AI1001" s="28">
        <f>T1001-'2020 Metered Customers'!T1001</f>
        <v>6.8925754504504511</v>
      </c>
      <c r="AJ1001" s="28">
        <f>U1001-'2020 Metered Customers'!U1001</f>
        <v>35.735783957845442</v>
      </c>
      <c r="AK1001" s="28">
        <f>V1001-'2020 Metered Customers'!V1001</f>
        <v>38.096798961606908</v>
      </c>
      <c r="AL1001" s="28">
        <f>W1001-'2020 Metered Customers'!W1001</f>
        <v>52.400190921370026</v>
      </c>
      <c r="AM1001" s="28">
        <f>X1001-'2020 Metered Customers'!X1001</f>
        <v>55.482258002865095</v>
      </c>
      <c r="AN1001" s="28">
        <f>Y1001-'2020 Metered Customers'!Y1001</f>
        <v>86.585753100377275</v>
      </c>
      <c r="AO1001" s="28">
        <f>Z1001-'2020 Metered Customers'!Z1001</f>
        <v>60.055711322552796</v>
      </c>
      <c r="AP1001" s="28">
        <f>AA1001-'2020 Metered Customers'!AA1001</f>
        <v>24.231456581248651</v>
      </c>
      <c r="AQ1001" s="28">
        <f>AB1001-'2020 Metered Customers'!AB1001</f>
        <v>6.8822554054054095</v>
      </c>
    </row>
    <row r="1002" spans="1:43" ht="15.4" x14ac:dyDescent="0.45">
      <c r="A1002" s="98">
        <v>1</v>
      </c>
      <c r="B1002" s="100">
        <v>89220145</v>
      </c>
      <c r="C1002" s="91">
        <v>1</v>
      </c>
      <c r="D1002" s="5"/>
      <c r="E1002" s="5"/>
      <c r="F1002" s="5"/>
      <c r="G1002" s="5"/>
      <c r="H1002" s="190">
        <v>17327.951990632318</v>
      </c>
      <c r="I1002" s="190">
        <v>11002.91294117647</v>
      </c>
      <c r="J1002" s="190">
        <v>15582.223515715948</v>
      </c>
      <c r="K1002" s="190">
        <v>15819.897316219371</v>
      </c>
      <c r="L1002" s="191">
        <v>25581.466821885915</v>
      </c>
      <c r="M1002" s="190">
        <v>17713.876887340302</v>
      </c>
      <c r="N1002" s="190">
        <v>7601.4317129629626</v>
      </c>
      <c r="O1002" s="7"/>
      <c r="Q1002" s="94">
        <f t="shared" si="199"/>
        <v>45</v>
      </c>
      <c r="R1002" s="95">
        <f t="shared" si="200"/>
        <v>45</v>
      </c>
      <c r="S1002" s="95">
        <f t="shared" si="201"/>
        <v>45</v>
      </c>
      <c r="T1002" s="95">
        <f t="shared" si="202"/>
        <v>45</v>
      </c>
      <c r="U1002" s="95">
        <f t="shared" si="203"/>
        <v>122.97578395784544</v>
      </c>
      <c r="V1002" s="95">
        <f t="shared" si="204"/>
        <v>117.07540335349881</v>
      </c>
      <c r="W1002" s="95">
        <f t="shared" si="205"/>
        <v>154.89390431100975</v>
      </c>
      <c r="X1002" s="95">
        <f t="shared" si="206"/>
        <v>156.85674712448673</v>
      </c>
      <c r="Y1002" s="95">
        <f t="shared" si="207"/>
        <v>250.67591931659325</v>
      </c>
      <c r="Z1002" s="95">
        <f t="shared" si="208"/>
        <v>172.49828684057081</v>
      </c>
      <c r="AA1002" s="95">
        <f t="shared" si="209"/>
        <v>88.984074103771178</v>
      </c>
      <c r="AB1002" s="96">
        <f t="shared" si="210"/>
        <v>45</v>
      </c>
      <c r="AC1002" s="28">
        <f t="shared" si="211"/>
        <v>1288.9601190077763</v>
      </c>
      <c r="AF1002" s="28">
        <f>Q1002-'2020 Metered Customers'!Q1002</f>
        <v>6.9931621621621645</v>
      </c>
      <c r="AG1002" s="28">
        <f>R1002-'2020 Metered Customers'!R1002</f>
        <v>6.7699861486486483</v>
      </c>
      <c r="AH1002" s="28">
        <f>S1002-'2020 Metered Customers'!S1002</f>
        <v>6.9346018018017972</v>
      </c>
      <c r="AI1002" s="28">
        <f>T1002-'2020 Metered Customers'!T1002</f>
        <v>6.8925754504504511</v>
      </c>
      <c r="AJ1002" s="28">
        <f>U1002-'2020 Metered Customers'!U1002</f>
        <v>35.735783957845442</v>
      </c>
      <c r="AK1002" s="28">
        <f>V1002-'2020 Metered Customers'!V1002</f>
        <v>38.096798961606908</v>
      </c>
      <c r="AL1002" s="28">
        <f>W1002-'2020 Metered Customers'!W1002</f>
        <v>52.400190921370026</v>
      </c>
      <c r="AM1002" s="28">
        <f>X1002-'2020 Metered Customers'!X1002</f>
        <v>55.482258002865095</v>
      </c>
      <c r="AN1002" s="28">
        <f>Y1002-'2020 Metered Customers'!Y1002</f>
        <v>86.585753100377275</v>
      </c>
      <c r="AO1002" s="28">
        <f>Z1002-'2020 Metered Customers'!Z1002</f>
        <v>60.055711322552796</v>
      </c>
      <c r="AP1002" s="28">
        <f>AA1002-'2020 Metered Customers'!AA1002</f>
        <v>24.231456581248651</v>
      </c>
      <c r="AQ1002" s="28">
        <f>AB1002-'2020 Metered Customers'!AB1002</f>
        <v>6.8822554054054095</v>
      </c>
    </row>
    <row r="1003" spans="1:43" ht="15.4" x14ac:dyDescent="0.45">
      <c r="A1003" s="98">
        <v>1</v>
      </c>
      <c r="B1003" s="100">
        <v>88829499</v>
      </c>
      <c r="C1003" s="91">
        <v>1</v>
      </c>
      <c r="D1003" s="5"/>
      <c r="E1003" s="5"/>
      <c r="F1003" s="5"/>
      <c r="G1003" s="5"/>
      <c r="H1003" s="190">
        <v>17327.951990632318</v>
      </c>
      <c r="I1003" s="190">
        <v>11002.91294117647</v>
      </c>
      <c r="J1003" s="190">
        <v>15582.223515715948</v>
      </c>
      <c r="K1003" s="190">
        <v>15819.897316219371</v>
      </c>
      <c r="L1003" s="191">
        <v>25581.466821885915</v>
      </c>
      <c r="M1003" s="190">
        <v>17713.876887340302</v>
      </c>
      <c r="N1003" s="190">
        <v>7601.4317129629626</v>
      </c>
      <c r="O1003" s="7"/>
      <c r="Q1003" s="94">
        <f t="shared" si="199"/>
        <v>45</v>
      </c>
      <c r="R1003" s="95">
        <f t="shared" si="200"/>
        <v>45</v>
      </c>
      <c r="S1003" s="95">
        <f t="shared" si="201"/>
        <v>45</v>
      </c>
      <c r="T1003" s="95">
        <f t="shared" si="202"/>
        <v>45</v>
      </c>
      <c r="U1003" s="95">
        <f t="shared" si="203"/>
        <v>122.97578395784544</v>
      </c>
      <c r="V1003" s="95">
        <f t="shared" si="204"/>
        <v>117.07540335349881</v>
      </c>
      <c r="W1003" s="95">
        <f t="shared" si="205"/>
        <v>154.89390431100975</v>
      </c>
      <c r="X1003" s="95">
        <f t="shared" si="206"/>
        <v>156.85674712448673</v>
      </c>
      <c r="Y1003" s="95">
        <f t="shared" si="207"/>
        <v>250.67591931659325</v>
      </c>
      <c r="Z1003" s="95">
        <f t="shared" si="208"/>
        <v>172.49828684057081</v>
      </c>
      <c r="AA1003" s="95">
        <f t="shared" si="209"/>
        <v>88.984074103771178</v>
      </c>
      <c r="AB1003" s="96">
        <f t="shared" si="210"/>
        <v>45</v>
      </c>
      <c r="AC1003" s="28">
        <f t="shared" si="211"/>
        <v>1288.9601190077763</v>
      </c>
      <c r="AF1003" s="28">
        <f>Q1003-'2020 Metered Customers'!Q1003</f>
        <v>6.9931621621621645</v>
      </c>
      <c r="AG1003" s="28">
        <f>R1003-'2020 Metered Customers'!R1003</f>
        <v>6.7699861486486483</v>
      </c>
      <c r="AH1003" s="28">
        <f>S1003-'2020 Metered Customers'!S1003</f>
        <v>6.9346018018017972</v>
      </c>
      <c r="AI1003" s="28">
        <f>T1003-'2020 Metered Customers'!T1003</f>
        <v>6.8925754504504511</v>
      </c>
      <c r="AJ1003" s="28">
        <f>U1003-'2020 Metered Customers'!U1003</f>
        <v>35.735783957845442</v>
      </c>
      <c r="AK1003" s="28">
        <f>V1003-'2020 Metered Customers'!V1003</f>
        <v>38.096798961606908</v>
      </c>
      <c r="AL1003" s="28">
        <f>W1003-'2020 Metered Customers'!W1003</f>
        <v>52.400190921370026</v>
      </c>
      <c r="AM1003" s="28">
        <f>X1003-'2020 Metered Customers'!X1003</f>
        <v>55.482258002865095</v>
      </c>
      <c r="AN1003" s="28">
        <f>Y1003-'2020 Metered Customers'!Y1003</f>
        <v>86.585753100377275</v>
      </c>
      <c r="AO1003" s="28">
        <f>Z1003-'2020 Metered Customers'!Z1003</f>
        <v>60.055711322552796</v>
      </c>
      <c r="AP1003" s="28">
        <f>AA1003-'2020 Metered Customers'!AA1003</f>
        <v>24.231456581248651</v>
      </c>
      <c r="AQ1003" s="28">
        <f>AB1003-'2020 Metered Customers'!AB1003</f>
        <v>6.8822554054054095</v>
      </c>
    </row>
    <row r="1004" spans="1:43" ht="15.4" x14ac:dyDescent="0.45">
      <c r="A1004" s="98">
        <v>1</v>
      </c>
      <c r="B1004" s="100">
        <v>88829501</v>
      </c>
      <c r="C1004" s="91">
        <v>1</v>
      </c>
      <c r="D1004" s="5"/>
      <c r="E1004" s="5"/>
      <c r="F1004" s="5"/>
      <c r="G1004" s="5"/>
      <c r="H1004" s="190">
        <v>17327.951990632318</v>
      </c>
      <c r="I1004" s="190">
        <v>11002.91294117647</v>
      </c>
      <c r="J1004" s="190">
        <v>15582.223515715948</v>
      </c>
      <c r="K1004" s="190">
        <v>15819.897316219371</v>
      </c>
      <c r="L1004" s="191">
        <v>25581.466821885915</v>
      </c>
      <c r="M1004" s="190">
        <v>17713.876887340302</v>
      </c>
      <c r="N1004" s="190">
        <v>7601.4317129629626</v>
      </c>
      <c r="O1004" s="7"/>
      <c r="Q1004" s="94">
        <f t="shared" si="199"/>
        <v>45</v>
      </c>
      <c r="R1004" s="95">
        <f t="shared" si="200"/>
        <v>45</v>
      </c>
      <c r="S1004" s="95">
        <f t="shared" si="201"/>
        <v>45</v>
      </c>
      <c r="T1004" s="95">
        <f t="shared" si="202"/>
        <v>45</v>
      </c>
      <c r="U1004" s="95">
        <f t="shared" si="203"/>
        <v>122.97578395784544</v>
      </c>
      <c r="V1004" s="95">
        <f t="shared" si="204"/>
        <v>117.07540335349881</v>
      </c>
      <c r="W1004" s="95">
        <f t="shared" si="205"/>
        <v>154.89390431100975</v>
      </c>
      <c r="X1004" s="95">
        <f t="shared" si="206"/>
        <v>156.85674712448673</v>
      </c>
      <c r="Y1004" s="95">
        <f t="shared" si="207"/>
        <v>250.67591931659325</v>
      </c>
      <c r="Z1004" s="95">
        <f t="shared" si="208"/>
        <v>172.49828684057081</v>
      </c>
      <c r="AA1004" s="95">
        <f t="shared" si="209"/>
        <v>88.984074103771178</v>
      </c>
      <c r="AB1004" s="96">
        <f t="shared" si="210"/>
        <v>45</v>
      </c>
      <c r="AC1004" s="28">
        <f t="shared" si="211"/>
        <v>1288.9601190077763</v>
      </c>
      <c r="AF1004" s="28">
        <f>Q1004-'2020 Metered Customers'!Q1004</f>
        <v>6.9931621621621645</v>
      </c>
      <c r="AG1004" s="28">
        <f>R1004-'2020 Metered Customers'!R1004</f>
        <v>6.7699861486486483</v>
      </c>
      <c r="AH1004" s="28">
        <f>S1004-'2020 Metered Customers'!S1004</f>
        <v>6.9346018018017972</v>
      </c>
      <c r="AI1004" s="28">
        <f>T1004-'2020 Metered Customers'!T1004</f>
        <v>6.8925754504504511</v>
      </c>
      <c r="AJ1004" s="28">
        <f>U1004-'2020 Metered Customers'!U1004</f>
        <v>35.735783957845442</v>
      </c>
      <c r="AK1004" s="28">
        <f>V1004-'2020 Metered Customers'!V1004</f>
        <v>38.096798961606908</v>
      </c>
      <c r="AL1004" s="28">
        <f>W1004-'2020 Metered Customers'!W1004</f>
        <v>52.400190921370026</v>
      </c>
      <c r="AM1004" s="28">
        <f>X1004-'2020 Metered Customers'!X1004</f>
        <v>55.482258002865095</v>
      </c>
      <c r="AN1004" s="28">
        <f>Y1004-'2020 Metered Customers'!Y1004</f>
        <v>86.585753100377275</v>
      </c>
      <c r="AO1004" s="28">
        <f>Z1004-'2020 Metered Customers'!Z1004</f>
        <v>60.055711322552796</v>
      </c>
      <c r="AP1004" s="28">
        <f>AA1004-'2020 Metered Customers'!AA1004</f>
        <v>24.231456581248651</v>
      </c>
      <c r="AQ1004" s="28">
        <f>AB1004-'2020 Metered Customers'!AB1004</f>
        <v>6.8822554054054095</v>
      </c>
    </row>
    <row r="1005" spans="1:43" ht="15.75" thickBot="1" x14ac:dyDescent="0.5">
      <c r="A1005" s="98">
        <v>1</v>
      </c>
      <c r="B1005" s="101">
        <v>88829500</v>
      </c>
      <c r="C1005" s="91">
        <v>1</v>
      </c>
      <c r="D1005" s="5"/>
      <c r="E1005" s="5"/>
      <c r="F1005" s="5"/>
      <c r="G1005" s="5"/>
      <c r="H1005" s="190">
        <v>17327.951990632318</v>
      </c>
      <c r="I1005" s="190">
        <v>11002.91294117647</v>
      </c>
      <c r="J1005" s="190">
        <v>15582.223515715948</v>
      </c>
      <c r="K1005" s="190">
        <v>15819.897316219371</v>
      </c>
      <c r="L1005" s="191">
        <v>25581.466821885915</v>
      </c>
      <c r="M1005" s="190">
        <v>17713.876887340302</v>
      </c>
      <c r="N1005" s="190">
        <v>7601.4317129629626</v>
      </c>
      <c r="O1005" s="7"/>
      <c r="Q1005" s="94">
        <f t="shared" si="199"/>
        <v>45</v>
      </c>
      <c r="R1005" s="95">
        <f t="shared" si="200"/>
        <v>45</v>
      </c>
      <c r="S1005" s="95">
        <f t="shared" si="201"/>
        <v>45</v>
      </c>
      <c r="T1005" s="95">
        <f t="shared" si="202"/>
        <v>45</v>
      </c>
      <c r="U1005" s="95">
        <f t="shared" si="203"/>
        <v>122.97578395784544</v>
      </c>
      <c r="V1005" s="95">
        <f t="shared" si="204"/>
        <v>117.07540335349881</v>
      </c>
      <c r="W1005" s="95">
        <f t="shared" si="205"/>
        <v>154.89390431100975</v>
      </c>
      <c r="X1005" s="95">
        <f t="shared" si="206"/>
        <v>156.85674712448673</v>
      </c>
      <c r="Y1005" s="95">
        <f t="shared" si="207"/>
        <v>250.67591931659325</v>
      </c>
      <c r="Z1005" s="95">
        <f t="shared" si="208"/>
        <v>172.49828684057081</v>
      </c>
      <c r="AA1005" s="95">
        <f t="shared" si="209"/>
        <v>88.984074103771178</v>
      </c>
      <c r="AB1005" s="96">
        <f t="shared" si="210"/>
        <v>45</v>
      </c>
      <c r="AC1005" s="28">
        <f t="shared" si="211"/>
        <v>1288.9601190077763</v>
      </c>
      <c r="AF1005" s="28">
        <f>Q1005-'2020 Metered Customers'!Q1005</f>
        <v>6.9931621621621645</v>
      </c>
      <c r="AG1005" s="28">
        <f>R1005-'2020 Metered Customers'!R1005</f>
        <v>6.7699861486486483</v>
      </c>
      <c r="AH1005" s="28">
        <f>S1005-'2020 Metered Customers'!S1005</f>
        <v>6.9346018018017972</v>
      </c>
      <c r="AI1005" s="28">
        <f>T1005-'2020 Metered Customers'!T1005</f>
        <v>6.8925754504504511</v>
      </c>
      <c r="AJ1005" s="28">
        <f>U1005-'2020 Metered Customers'!U1005</f>
        <v>35.735783957845442</v>
      </c>
      <c r="AK1005" s="28">
        <f>V1005-'2020 Metered Customers'!V1005</f>
        <v>38.096798961606908</v>
      </c>
      <c r="AL1005" s="28">
        <f>W1005-'2020 Metered Customers'!W1005</f>
        <v>52.400190921370026</v>
      </c>
      <c r="AM1005" s="28">
        <f>X1005-'2020 Metered Customers'!X1005</f>
        <v>55.482258002865095</v>
      </c>
      <c r="AN1005" s="28">
        <f>Y1005-'2020 Metered Customers'!Y1005</f>
        <v>86.585753100377275</v>
      </c>
      <c r="AO1005" s="28">
        <f>Z1005-'2020 Metered Customers'!Z1005</f>
        <v>60.055711322552796</v>
      </c>
      <c r="AP1005" s="28">
        <f>AA1005-'2020 Metered Customers'!AA1005</f>
        <v>24.231456581248651</v>
      </c>
      <c r="AQ1005" s="28">
        <f>AB1005-'2020 Metered Customers'!AB1005</f>
        <v>6.8822554054054095</v>
      </c>
    </row>
    <row r="1006" spans="1:43" ht="15.75" thickBot="1" x14ac:dyDescent="0.5">
      <c r="A1006" s="4">
        <v>1.5</v>
      </c>
      <c r="B1006" s="85">
        <v>17548732</v>
      </c>
      <c r="C1006" s="91">
        <v>0</v>
      </c>
      <c r="D1006" s="6" t="s">
        <v>32</v>
      </c>
      <c r="E1006" s="5" t="s">
        <v>32</v>
      </c>
      <c r="F1006" s="5" t="s">
        <v>32</v>
      </c>
      <c r="G1006" s="5" t="s">
        <v>32</v>
      </c>
      <c r="H1006" s="5" t="s">
        <v>32</v>
      </c>
      <c r="I1006" s="5">
        <v>459600</v>
      </c>
      <c r="J1006" s="5">
        <v>412000</v>
      </c>
      <c r="K1006" s="5">
        <v>408000</v>
      </c>
      <c r="L1006" s="52">
        <v>510700</v>
      </c>
      <c r="M1006" s="5">
        <v>304200</v>
      </c>
      <c r="N1006" s="5">
        <v>78200</v>
      </c>
      <c r="O1006" s="7" t="s">
        <v>32</v>
      </c>
      <c r="Q1006" s="37">
        <f>IFERROR($AE$7+IF(D1006&gt;$AF$7, $AF$7/1000*$AG$7,D1006/1000*$AG$7)+IF(IF(D1006&gt;$AH$7,($AH$7-$AF$7)/1000*$AI$7,(D1006-$AF$7)/1000*$AI$7)&lt;0,0,IF(D1006&gt;$AH$7,($AH$7-$AF$7)/1000*$AI$7,(D1006-$AF$7)/1000*$AI$7))+IF(D1006&gt;$AH$7,(D1006-$AH$7)/1000*$AK$7,0),$AE$7)</f>
        <v>90</v>
      </c>
      <c r="R1006" s="38">
        <f t="shared" ref="R1006:AB1006" si="212">IFERROR($AE$7+IF(E1006&gt;$AF$7, $AF$7/1000*$AG$7,E1006/1000*$AG$7)+IF(IF(E1006&gt;$AH$7,($AH$7-$AF$7)/1000*$AI$7,(E1006-$AF$7)/1000*$AI$7)&lt;0,0,IF(E1006&gt;$AH$7,($AH$7-$AF$7)/1000*$AI$7,(E1006-$AF$7)/1000*$AI$7))+IF(E1006&gt;$AH$7,(E1006-$AH$7)/1000*$AK$7,0),$AE$7)</f>
        <v>90</v>
      </c>
      <c r="S1006" s="38">
        <f t="shared" si="212"/>
        <v>90</v>
      </c>
      <c r="T1006" s="38">
        <f t="shared" si="212"/>
        <v>90</v>
      </c>
      <c r="U1006" s="38">
        <f>IFERROR($AE$7+IF(H1006&gt;$AF$7*5, $AF$7*5/1000*$AG$7,H1006/1000*$AG$7)+IF(IF(H1006&gt;$AH$7*5,(($AH$7*5)-($AF$7*5))/1000*$AI$7,(H1006-$AF$7*5)/1000*$AI$7)&lt;0,0,IF(H1006&gt;$AH$7,(($AH$7*5)-($AF$7*5))/1000*$AI$7,(H1006-$AF$7*5)/1000*$AI$7))+IF(H1006&gt;$AH$7*5,(H1006-$AH$7*5)/1000*$AK$7,0),$AE$7)</f>
        <v>90</v>
      </c>
      <c r="V1006" s="38">
        <f t="shared" si="212"/>
        <v>4585.7225021954682</v>
      </c>
      <c r="W1006" s="38">
        <f t="shared" si="212"/>
        <v>4109.7225021954682</v>
      </c>
      <c r="X1006" s="38">
        <f t="shared" si="212"/>
        <v>4069.7225021954682</v>
      </c>
      <c r="Y1006" s="38">
        <f t="shared" si="212"/>
        <v>5096.7225021954682</v>
      </c>
      <c r="Z1006" s="38">
        <f t="shared" si="212"/>
        <v>3031.7225021954682</v>
      </c>
      <c r="AA1006" s="38">
        <f t="shared" si="212"/>
        <v>771.72250219546822</v>
      </c>
      <c r="AB1006" s="39">
        <f t="shared" si="212"/>
        <v>90</v>
      </c>
      <c r="AC1006" s="28">
        <f t="shared" si="211"/>
        <v>22205.335013172811</v>
      </c>
      <c r="AE1006">
        <f>16000/1000*2.2</f>
        <v>35.200000000000003</v>
      </c>
      <c r="AF1006" s="28">
        <f>Q1006-'2020 Metered Customers'!Q1006</f>
        <v>14</v>
      </c>
      <c r="AG1006" s="28">
        <f>R1006-'2020 Metered Customers'!R1006</f>
        <v>14</v>
      </c>
      <c r="AH1006" s="28">
        <f>S1006-'2020 Metered Customers'!S1006</f>
        <v>14</v>
      </c>
      <c r="AI1006" s="28">
        <f>T1006-'2020 Metered Customers'!T1006</f>
        <v>14</v>
      </c>
      <c r="AJ1006" s="28">
        <f>U1006-'2020 Metered Customers'!U1006</f>
        <v>14</v>
      </c>
      <c r="AK1006" s="28">
        <f>V1006-'2020 Metered Customers'!V1006</f>
        <v>1303.7745021954684</v>
      </c>
      <c r="AL1006" s="28">
        <f>W1006-'2020 Metered Customers'!W1006</f>
        <v>1181.4425021954685</v>
      </c>
      <c r="AM1006" s="28">
        <f>X1006-'2020 Metered Customers'!X1006</f>
        <v>1171.1625021954687</v>
      </c>
      <c r="AN1006" s="28">
        <f>Y1006-'2020 Metered Customers'!Y1006</f>
        <v>1435.1015021954686</v>
      </c>
      <c r="AO1006" s="28">
        <f>Z1006-'2020 Metered Customers'!Z1006</f>
        <v>904.39650219546866</v>
      </c>
      <c r="AP1006" s="28">
        <f>AA1006-'2020 Metered Customers'!AA1006</f>
        <v>323.57650219546827</v>
      </c>
      <c r="AQ1006" s="28">
        <f>AB1006-'2020 Metered Customers'!AB1006</f>
        <v>14</v>
      </c>
    </row>
    <row r="1007" spans="1:43" ht="15.4" x14ac:dyDescent="0.45">
      <c r="A1007" s="4">
        <v>2</v>
      </c>
      <c r="B1007" s="85">
        <v>701</v>
      </c>
      <c r="C1007" s="91">
        <v>0</v>
      </c>
      <c r="D1007" s="6" t="s">
        <v>32</v>
      </c>
      <c r="E1007" s="5" t="s">
        <v>32</v>
      </c>
      <c r="F1007" s="6" t="s">
        <v>32</v>
      </c>
      <c r="G1007" s="5" t="s">
        <v>32</v>
      </c>
      <c r="H1007" s="6">
        <v>20600</v>
      </c>
      <c r="I1007" s="5">
        <v>6350</v>
      </c>
      <c r="J1007" s="6">
        <v>9340</v>
      </c>
      <c r="K1007" s="5">
        <v>11320</v>
      </c>
      <c r="L1007" s="6">
        <v>14010</v>
      </c>
      <c r="M1007" s="5">
        <v>13040</v>
      </c>
      <c r="N1007" s="6">
        <v>8610</v>
      </c>
      <c r="O1007" s="7" t="s">
        <v>32</v>
      </c>
      <c r="Q1007" s="62">
        <f>IFERROR($AE$8+IF(D1007&gt;$AF$8, $AF$8/1000*$AG$8,D1007/1000*$AG$8)+IF(IF(D1007&gt;$AH$8,($AH$8-$AF$8)/1000*$AI$8,(D1007-$AF$8)/1000*$AI$8)&lt;0,0,IF(D1007&gt;$AH$8,($AH$8-$AF$8)/1000*$AI$8,(D1007-$AF$8)/1000*$AI$8))+IF(D1007&gt;$AH$8,(D1007-$AH$8)/1000*$AK$8,0),$AE$8)</f>
        <v>144</v>
      </c>
      <c r="R1007" s="63">
        <f t="shared" ref="R1007:AB1007" si="213">IFERROR($AE$8+IF(E1007&gt;$AF$8, $AF$8/1000*$AG$8,E1007/1000*$AG$8)+IF(IF(E1007&gt;$AH$8,($AH$8-$AF$8)/1000*$AI$8,(E1007-$AF$8)/1000*$AI$8)&lt;0,0,IF(E1007&gt;$AH$8,($AH$8-$AF$8)/1000*$AI$8,(E1007-$AF$8)/1000*$AI$8))+IF(E1007&gt;$AH$8,(E1007-$AH$8)/1000*$AK$8,0),$AE$8)</f>
        <v>144</v>
      </c>
      <c r="S1007" s="63">
        <f t="shared" si="213"/>
        <v>144</v>
      </c>
      <c r="T1007" s="63">
        <f t="shared" si="213"/>
        <v>144</v>
      </c>
      <c r="U1007" s="63">
        <f>IFERROR($AE$8+IF(H1007&gt;$AF$8*5, $AF$8*5/1000*$AG$8,H1007/1000*$AG$8)+IF(IF(H1007&gt;$AH$8*5,(($AH$8*5)-($AF$8*5))/1000*$AI$8,(H1007-$AF$8*5)/1000*$AI$8)&lt;0,0,IF(H1007&gt;$AH$8*5,(($AH$8*5)-($AF$8*5))/1000*$AI$8,(H1007-$AF$8*5)/1000*$AI$8))+IF(H1007&gt;$AH$8*5,(H1007-$AH$8*5)/1000*$AK$8,0),$AE$8)</f>
        <v>236.7</v>
      </c>
      <c r="V1007" s="63">
        <f t="shared" si="213"/>
        <v>172.57499999999999</v>
      </c>
      <c r="W1007" s="63">
        <f t="shared" si="213"/>
        <v>186.03</v>
      </c>
      <c r="X1007" s="63">
        <f t="shared" si="213"/>
        <v>194.94</v>
      </c>
      <c r="Y1007" s="63">
        <f t="shared" si="213"/>
        <v>207.04500000000002</v>
      </c>
      <c r="Z1007" s="63">
        <f t="shared" si="213"/>
        <v>202.68</v>
      </c>
      <c r="AA1007" s="63">
        <f t="shared" si="213"/>
        <v>182.745</v>
      </c>
      <c r="AB1007" s="64">
        <f t="shared" si="213"/>
        <v>144</v>
      </c>
      <c r="AC1007" s="28">
        <f t="shared" si="211"/>
        <v>2102.7150000000001</v>
      </c>
      <c r="AF1007" s="28">
        <f>Q1007-'2020 Metered Customers'!Q1007</f>
        <v>22.400000000000006</v>
      </c>
      <c r="AG1007" s="28">
        <f>R1007-'2020 Metered Customers'!R1007</f>
        <v>22.400000000000006</v>
      </c>
      <c r="AH1007" s="28">
        <f>S1007-'2020 Metered Customers'!S1007</f>
        <v>22.400000000000006</v>
      </c>
      <c r="AI1007" s="28">
        <f>T1007-'2020 Metered Customers'!T1007</f>
        <v>22.400000000000006</v>
      </c>
      <c r="AJ1007" s="28">
        <f>U1007-'2020 Metered Customers'!U1007</f>
        <v>69.779999999999973</v>
      </c>
      <c r="AK1007" s="28">
        <f>V1007-'2020 Metered Customers'!V1007</f>
        <v>37.004999999999995</v>
      </c>
      <c r="AL1007" s="28">
        <f>W1007-'2020 Metered Customers'!W1007</f>
        <v>43.882000000000005</v>
      </c>
      <c r="AM1007" s="28">
        <f>X1007-'2020 Metered Customers'!X1007</f>
        <v>48.436000000000007</v>
      </c>
      <c r="AN1007" s="28">
        <f>Y1007-'2020 Metered Customers'!Y1007</f>
        <v>54.623000000000019</v>
      </c>
      <c r="AO1007" s="28">
        <f>Z1007-'2020 Metered Customers'!Z1007</f>
        <v>52.392000000000024</v>
      </c>
      <c r="AP1007" s="28">
        <f>AA1007-'2020 Metered Customers'!AA1007</f>
        <v>42.203000000000003</v>
      </c>
      <c r="AQ1007" s="28">
        <f>AB1007-'2020 Metered Customers'!AB1007</f>
        <v>22.400000000000006</v>
      </c>
    </row>
    <row r="1008" spans="1:43" ht="15.4" x14ac:dyDescent="0.45">
      <c r="A1008" s="4">
        <v>2</v>
      </c>
      <c r="B1008" s="85">
        <v>3421981</v>
      </c>
      <c r="C1008" s="91">
        <v>0</v>
      </c>
      <c r="D1008" s="6" t="s">
        <v>32</v>
      </c>
      <c r="E1008" s="5" t="s">
        <v>32</v>
      </c>
      <c r="F1008" s="5" t="s">
        <v>32</v>
      </c>
      <c r="G1008" s="5" t="s">
        <v>32</v>
      </c>
      <c r="H1008" s="5" t="s">
        <v>32</v>
      </c>
      <c r="I1008" s="5">
        <v>186100</v>
      </c>
      <c r="J1008" s="5">
        <v>136930</v>
      </c>
      <c r="K1008" s="5">
        <v>185270</v>
      </c>
      <c r="L1008" s="52">
        <v>262500</v>
      </c>
      <c r="M1008" s="5">
        <v>258300</v>
      </c>
      <c r="N1008" s="5">
        <v>70300</v>
      </c>
      <c r="O1008" s="7" t="s">
        <v>32</v>
      </c>
      <c r="Q1008" s="65">
        <f t="shared" ref="Q1008:Q1026" si="214">IFERROR($AE$8+IF(D1008&gt;$AF$8, $AF$8/1000*$AG$8,D1008/1000*$AG$8)+IF(IF(D1008&gt;$AH$8,($AH$8-$AF$8)/1000*$AI$8,(D1008-$AF$8)/1000*$AI$8)&lt;0,0,IF(D1008&gt;$AH$8,($AH$8-$AF$8)/1000*$AI$8,(D1008-$AF$8)/1000*$AI$8))+IF(D1008&gt;$AH$8,(D1008-$AH$8)/1000*$AK$8,0),$AE$8)</f>
        <v>144</v>
      </c>
      <c r="R1008" s="36">
        <f t="shared" ref="R1008:R1026" si="215">IFERROR($AE$8+IF(E1008&gt;$AF$8, $AF$8/1000*$AG$8,E1008/1000*$AG$8)+IF(IF(E1008&gt;$AH$8,($AH$8-$AF$8)/1000*$AI$8,(E1008-$AF$8)/1000*$AI$8)&lt;0,0,IF(E1008&gt;$AH$8,($AH$8-$AF$8)/1000*$AI$8,(E1008-$AF$8)/1000*$AI$8))+IF(E1008&gt;$AH$8,(E1008-$AH$8)/1000*$AK$8,0),$AE$8)</f>
        <v>144</v>
      </c>
      <c r="S1008" s="36">
        <f t="shared" ref="S1008:S1026" si="216">IFERROR($AE$8+IF(F1008&gt;$AF$8, $AF$8/1000*$AG$8,F1008/1000*$AG$8)+IF(IF(F1008&gt;$AH$8,($AH$8-$AF$8)/1000*$AI$8,(F1008-$AF$8)/1000*$AI$8)&lt;0,0,IF(F1008&gt;$AH$8,($AH$8-$AF$8)/1000*$AI$8,(F1008-$AF$8)/1000*$AI$8))+IF(F1008&gt;$AH$8,(F1008-$AH$8)/1000*$AK$8,0),$AE$8)</f>
        <v>144</v>
      </c>
      <c r="T1008" s="36">
        <f t="shared" ref="T1008:T1026" si="217">IFERROR($AE$8+IF(G1008&gt;$AF$8, $AF$8/1000*$AG$8,G1008/1000*$AG$8)+IF(IF(G1008&gt;$AH$8,($AH$8-$AF$8)/1000*$AI$8,(G1008-$AF$8)/1000*$AI$8)&lt;0,0,IF(G1008&gt;$AH$8,($AH$8-$AF$8)/1000*$AI$8,(G1008-$AF$8)/1000*$AI$8))+IF(G1008&gt;$AH$8,(G1008-$AH$8)/1000*$AK$8,0),$AE$8)</f>
        <v>144</v>
      </c>
      <c r="U1008" s="36">
        <f>IFERROR($AE$8+IF(H1008&gt;$AF$8*5, $AF$8*5/1000*$AG$8,H1008/1000*$AG$8)+IF(IF(H1008&gt;$AH$8*5,(($AH$8*5)-($AF$8*5))/1000*$AI$8,(H1008-$AF$8*5)/1000*$AI$8)&lt;0,0,IF(H1008&gt;$AH$8*5,(($AH$8*5)-($AF$8*5))/1000*$AI$8,(H1008-$AF$8*5)/1000*$AI$8))+IF(H1008&gt;$AH$8*5,(H1008-$AH$8*5)/1000*$AK$8,0),$AE$8)</f>
        <v>144</v>
      </c>
      <c r="V1008" s="36">
        <f t="shared" ref="V1008:V1026" si="218">IFERROR($AE$8+IF(I1008&gt;$AF$8, $AF$8/1000*$AG$8,I1008/1000*$AG$8)+IF(IF(I1008&gt;$AH$8,($AH$8-$AF$8)/1000*$AI$8,(I1008-$AF$8)/1000*$AI$8)&lt;0,0,IF(I1008&gt;$AH$8,($AH$8-$AF$8)/1000*$AI$8,(I1008-$AF$8)/1000*$AI$8))+IF(I1008&gt;$AH$8,(I1008-$AH$8)/1000*$AK$8,0),$AE$8)</f>
        <v>1844.5560035127492</v>
      </c>
      <c r="W1008" s="36">
        <f t="shared" ref="W1008:W1026" si="219">IFERROR($AE$8+IF(J1008&gt;$AF$8, $AF$8/1000*$AG$8,J1008/1000*$AG$8)+IF(IF(J1008&gt;$AH$8,($AH$8-$AF$8)/1000*$AI$8,(J1008-$AF$8)/1000*$AI$8)&lt;0,0,IF(J1008&gt;$AH$8,($AH$8-$AF$8)/1000*$AI$8,(J1008-$AF$8)/1000*$AI$8))+IF(J1008&gt;$AH$8,(J1008-$AH$8)/1000*$AK$8,0),$AE$8)</f>
        <v>1352.8560035127491</v>
      </c>
      <c r="X1008" s="36">
        <f t="shared" ref="X1008:X1026" si="220">IFERROR($AE$8+IF(K1008&gt;$AF$8, $AF$8/1000*$AG$8,K1008/1000*$AG$8)+IF(IF(K1008&gt;$AH$8,($AH$8-$AF$8)/1000*$AI$8,(K1008-$AF$8)/1000*$AI$8)&lt;0,0,IF(K1008&gt;$AH$8,($AH$8-$AF$8)/1000*$AI$8,(K1008-$AF$8)/1000*$AI$8))+IF(K1008&gt;$AH$8,(K1008-$AH$8)/1000*$AK$8,0),$AE$8)</f>
        <v>1836.2560035127492</v>
      </c>
      <c r="Y1008" s="36">
        <f t="shared" ref="Y1008:Y1026" si="221">IFERROR($AE$8+IF(L1008&gt;$AF$8, $AF$8/1000*$AG$8,L1008/1000*$AG$8)+IF(IF(L1008&gt;$AH$8,($AH$8-$AF$8)/1000*$AI$8,(L1008-$AF$8)/1000*$AI$8)&lt;0,0,IF(L1008&gt;$AH$8,($AH$8-$AF$8)/1000*$AI$8,(L1008-$AF$8)/1000*$AI$8))+IF(L1008&gt;$AH$8,(L1008-$AH$8)/1000*$AK$8,0),$AE$8)</f>
        <v>2608.5560035127492</v>
      </c>
      <c r="Z1008" s="36">
        <f t="shared" ref="Z1008:Z1026" si="222">IFERROR($AE$8+IF(M1008&gt;$AF$8, $AF$8/1000*$AG$8,M1008/1000*$AG$8)+IF(IF(M1008&gt;$AH$8,($AH$8-$AF$8)/1000*$AI$8,(M1008-$AF$8)/1000*$AI$8)&lt;0,0,IF(M1008&gt;$AH$8,($AH$8-$AF$8)/1000*$AI$8,(M1008-$AF$8)/1000*$AI$8))+IF(M1008&gt;$AH$8,(M1008-$AH$8)/1000*$AK$8,0),$AE$8)</f>
        <v>2566.5560035127492</v>
      </c>
      <c r="AA1008" s="36">
        <f t="shared" ref="AA1008:AA1026" si="223">IFERROR($AE$8+IF(N1008&gt;$AF$8, $AF$8/1000*$AG$8,N1008/1000*$AG$8)+IF(IF(N1008&gt;$AH$8,($AH$8-$AF$8)/1000*$AI$8,(N1008-$AF$8)/1000*$AI$8)&lt;0,0,IF(N1008&gt;$AH$8,($AH$8-$AF$8)/1000*$AI$8,(N1008-$AF$8)/1000*$AI$8))+IF(N1008&gt;$AH$8,(N1008-$AH$8)/1000*$AK$8,0),$AE$8)</f>
        <v>686.55600351274916</v>
      </c>
      <c r="AB1008" s="66">
        <f t="shared" ref="AB1008:AB1026" si="224">IFERROR($AE$8+IF(O1008&gt;$AF$8, $AF$8/1000*$AG$8,O1008/1000*$AG$8)+IF(IF(O1008&gt;$AH$8,($AH$8-$AF$8)/1000*$AI$8,(O1008-$AF$8)/1000*$AI$8)&lt;0,0,IF(O1008&gt;$AH$8,($AH$8-$AF$8)/1000*$AI$8,(O1008-$AF$8)/1000*$AI$8))+IF(O1008&gt;$AH$8,(O1008-$AH$8)/1000*$AK$8,0),$AE$8)</f>
        <v>144</v>
      </c>
      <c r="AC1008" s="28">
        <f t="shared" si="211"/>
        <v>11759.336021076495</v>
      </c>
      <c r="AE1008">
        <v>262500</v>
      </c>
      <c r="AF1008" s="28">
        <f>Q1008-'2020 Metered Customers'!Q1008</f>
        <v>22.400000000000006</v>
      </c>
      <c r="AG1008" s="28">
        <f>R1008-'2020 Metered Customers'!R1008</f>
        <v>22.400000000000006</v>
      </c>
      <c r="AH1008" s="28">
        <f>S1008-'2020 Metered Customers'!S1008</f>
        <v>22.400000000000006</v>
      </c>
      <c r="AI1008" s="28">
        <f>T1008-'2020 Metered Customers'!T1008</f>
        <v>22.400000000000006</v>
      </c>
      <c r="AJ1008" s="28">
        <f>U1008-'2020 Metered Customers'!U1008</f>
        <v>22.400000000000006</v>
      </c>
      <c r="AK1008" s="28">
        <f>V1008-'2020 Metered Customers'!V1008</f>
        <v>674.44100351274915</v>
      </c>
      <c r="AL1008" s="28">
        <f>W1008-'2020 Metered Customers'!W1008</f>
        <v>548.07410351274916</v>
      </c>
      <c r="AM1008" s="28">
        <f>X1008-'2020 Metered Customers'!X1008</f>
        <v>672.30790351274914</v>
      </c>
      <c r="AN1008" s="28">
        <f>Y1008-'2020 Metered Customers'!Y1008</f>
        <v>870.78900351274933</v>
      </c>
      <c r="AO1008" s="28">
        <f>Z1008-'2020 Metered Customers'!Z1008</f>
        <v>859.99500351274946</v>
      </c>
      <c r="AP1008" s="28">
        <f>AA1008-'2020 Metered Customers'!AA1008</f>
        <v>316.42600351274916</v>
      </c>
      <c r="AQ1008" s="28">
        <f>AB1008-'2020 Metered Customers'!AB1008</f>
        <v>22.400000000000006</v>
      </c>
    </row>
    <row r="1009" spans="1:43" ht="15.4" x14ac:dyDescent="0.45">
      <c r="A1009" s="4">
        <v>2</v>
      </c>
      <c r="B1009" s="85">
        <v>16550228</v>
      </c>
      <c r="C1009" s="91">
        <v>0</v>
      </c>
      <c r="D1009" s="6" t="s">
        <v>32</v>
      </c>
      <c r="E1009" s="5" t="s">
        <v>32</v>
      </c>
      <c r="F1009" s="5" t="s">
        <v>32</v>
      </c>
      <c r="G1009" s="5" t="s">
        <v>32</v>
      </c>
      <c r="H1009" s="5">
        <v>15900</v>
      </c>
      <c r="I1009" s="5">
        <v>27100</v>
      </c>
      <c r="J1009" s="5">
        <v>38310</v>
      </c>
      <c r="K1009" s="5">
        <v>47390</v>
      </c>
      <c r="L1009" s="52">
        <v>47800</v>
      </c>
      <c r="M1009" s="5">
        <v>50200</v>
      </c>
      <c r="N1009" s="5">
        <v>7200</v>
      </c>
      <c r="O1009" s="7" t="s">
        <v>32</v>
      </c>
      <c r="Q1009" s="65">
        <f t="shared" si="214"/>
        <v>144</v>
      </c>
      <c r="R1009" s="36">
        <f t="shared" si="215"/>
        <v>144</v>
      </c>
      <c r="S1009" s="36">
        <f t="shared" si="216"/>
        <v>144</v>
      </c>
      <c r="T1009" s="36">
        <f t="shared" si="217"/>
        <v>144</v>
      </c>
      <c r="U1009" s="36">
        <f>IFERROR($AE$8+IF(H1009&gt;$AF$8*5, $AF$8*5/1000*$AG$8,H1009/1000*$AG$8)+IF(IF(H1009&gt;$AH$8*5,(($AH$8*5)-($AF$8*5))/1000*$AI$8,(H1009-$AF$8*5)/1000*$AI$8)&lt;0,0,IF(H1009&gt;$AH$8*5,(($AH$8*5)-($AF$8*5))/1000*$AI$8,(H1009-$AF$8*5)/1000*$AI$8))+IF(H1009&gt;$AH$8*5,(H1009-$AH$8*5)/1000*$AK$8,0),$AE$8)</f>
        <v>215.55</v>
      </c>
      <c r="V1009" s="36">
        <f t="shared" si="218"/>
        <v>307.66999132191143</v>
      </c>
      <c r="W1009" s="36">
        <f t="shared" si="219"/>
        <v>400.24842399926524</v>
      </c>
      <c r="X1009" s="36">
        <f t="shared" si="220"/>
        <v>475.23612861214417</v>
      </c>
      <c r="Y1009" s="36">
        <f t="shared" si="221"/>
        <v>478.62213730061114</v>
      </c>
      <c r="Z1009" s="36">
        <f t="shared" si="222"/>
        <v>498.44267596480825</v>
      </c>
      <c r="AA1009" s="36">
        <f t="shared" si="223"/>
        <v>176.4</v>
      </c>
      <c r="AB1009" s="66">
        <f t="shared" si="224"/>
        <v>144</v>
      </c>
      <c r="AC1009" s="28">
        <f t="shared" si="211"/>
        <v>3272.1693571987403</v>
      </c>
      <c r="AE1009" s="28">
        <f>AE8+AF8/1000*AG8+(AH8-AF8)/1000*AI8+(AE1008-AH8)/1000*AK8</f>
        <v>2608.5560035127492</v>
      </c>
      <c r="AF1009" s="28">
        <f>Q1009-'2020 Metered Customers'!Q1009</f>
        <v>22.400000000000006</v>
      </c>
      <c r="AG1009" s="28">
        <f>R1009-'2020 Metered Customers'!R1009</f>
        <v>22.400000000000006</v>
      </c>
      <c r="AH1009" s="28">
        <f>S1009-'2020 Metered Customers'!S1009</f>
        <v>22.400000000000006</v>
      </c>
      <c r="AI1009" s="28">
        <f>T1009-'2020 Metered Customers'!T1009</f>
        <v>22.400000000000006</v>
      </c>
      <c r="AJ1009" s="28">
        <f>U1009-'2020 Metered Customers'!U1009</f>
        <v>58.970000000000027</v>
      </c>
      <c r="AK1009" s="28">
        <f>V1009-'2020 Metered Customers'!V1009</f>
        <v>123.29999132191142</v>
      </c>
      <c r="AL1009" s="28">
        <f>W1009-'2020 Metered Customers'!W1009</f>
        <v>167.67542399926523</v>
      </c>
      <c r="AM1009" s="28">
        <f>X1009-'2020 Metered Customers'!X1009</f>
        <v>203.61912861214415</v>
      </c>
      <c r="AN1009" s="28">
        <f>Y1009-'2020 Metered Customers'!Y1009</f>
        <v>205.24213730061115</v>
      </c>
      <c r="AO1009" s="28">
        <f>Z1009-'2020 Metered Customers'!Z1009</f>
        <v>214.7426759648082</v>
      </c>
      <c r="AP1009" s="28">
        <f>AA1009-'2020 Metered Customers'!AA1009</f>
        <v>38.960000000000008</v>
      </c>
      <c r="AQ1009" s="28">
        <f>AB1009-'2020 Metered Customers'!AB1009</f>
        <v>22.400000000000006</v>
      </c>
    </row>
    <row r="1010" spans="1:43" ht="15.4" x14ac:dyDescent="0.45">
      <c r="A1010" s="4">
        <v>2</v>
      </c>
      <c r="B1010" s="85">
        <v>16553439</v>
      </c>
      <c r="C1010" s="91">
        <v>0</v>
      </c>
      <c r="D1010" s="6" t="s">
        <v>32</v>
      </c>
      <c r="E1010" s="5" t="s">
        <v>32</v>
      </c>
      <c r="F1010" s="5" t="s">
        <v>32</v>
      </c>
      <c r="G1010" s="5" t="s">
        <v>32</v>
      </c>
      <c r="H1010" s="5">
        <v>4600</v>
      </c>
      <c r="I1010" s="5">
        <v>4100</v>
      </c>
      <c r="J1010" s="5">
        <v>47700</v>
      </c>
      <c r="K1010" s="5">
        <v>129800</v>
      </c>
      <c r="L1010" s="52">
        <v>105330</v>
      </c>
      <c r="M1010" s="5">
        <v>22770</v>
      </c>
      <c r="N1010" s="5">
        <v>7930</v>
      </c>
      <c r="O1010" s="7" t="s">
        <v>32</v>
      </c>
      <c r="Q1010" s="65">
        <f t="shared" si="214"/>
        <v>144</v>
      </c>
      <c r="R1010" s="36">
        <f t="shared" si="215"/>
        <v>144</v>
      </c>
      <c r="S1010" s="36">
        <f t="shared" si="216"/>
        <v>144</v>
      </c>
      <c r="T1010" s="36">
        <f t="shared" si="217"/>
        <v>144</v>
      </c>
      <c r="U1010" s="36">
        <f t="shared" ref="U1010:U1026" si="225">IFERROR($AE$8+IF(H1010&gt;$AF$8*5, $AF$8*5/1000*$AG$8,H1010/1000*$AG$8)+IF(IF(H1010&gt;$AH$8*5,(($AH$8*5)-($AF$8*5))/1000*$AI$8,(H1010-$AF$8*5)/1000*$AI$8)&lt;0,0,IF(H1010&gt;$AH$8*5,(($AH$8*5)-($AF$8*5))/1000*$AI$8,(H1010-$AF$8*5)/1000*$AI$8))+IF(H1010&gt;$AH$8*5,(H1010-$AH$8*5)/1000*$AK$8,0),$AE$8)</f>
        <v>164.7</v>
      </c>
      <c r="V1010" s="36">
        <f t="shared" si="218"/>
        <v>162.44999999999999</v>
      </c>
      <c r="W1010" s="36">
        <f t="shared" si="219"/>
        <v>477.79628152293628</v>
      </c>
      <c r="X1010" s="36">
        <f t="shared" si="220"/>
        <v>1281.5560035127492</v>
      </c>
      <c r="Y1010" s="36">
        <f t="shared" si="221"/>
        <v>1036.8560035127491</v>
      </c>
      <c r="Z1010" s="36">
        <f t="shared" si="222"/>
        <v>271.91043614858921</v>
      </c>
      <c r="AA1010" s="36">
        <f t="shared" si="223"/>
        <v>179.685</v>
      </c>
      <c r="AB1010" s="66">
        <f t="shared" si="224"/>
        <v>144</v>
      </c>
      <c r="AC1010" s="28">
        <f t="shared" si="211"/>
        <v>4294.953724697024</v>
      </c>
      <c r="AF1010" s="28">
        <f>Q1010-'2020 Metered Customers'!Q1010</f>
        <v>22.400000000000006</v>
      </c>
      <c r="AG1010" s="28">
        <f>R1010-'2020 Metered Customers'!R1010</f>
        <v>22.400000000000006</v>
      </c>
      <c r="AH1010" s="28">
        <f>S1010-'2020 Metered Customers'!S1010</f>
        <v>22.400000000000006</v>
      </c>
      <c r="AI1010" s="28">
        <f>T1010-'2020 Metered Customers'!T1010</f>
        <v>22.400000000000006</v>
      </c>
      <c r="AJ1010" s="28">
        <f>U1010-'2020 Metered Customers'!U1010</f>
        <v>32.97999999999999</v>
      </c>
      <c r="AK1010" s="28">
        <f>V1010-'2020 Metered Customers'!V1010</f>
        <v>31.829999999999984</v>
      </c>
      <c r="AL1010" s="28">
        <f>W1010-'2020 Metered Customers'!W1010</f>
        <v>204.84628152293624</v>
      </c>
      <c r="AM1010" s="28">
        <f>X1010-'2020 Metered Customers'!X1010</f>
        <v>529.75000351274912</v>
      </c>
      <c r="AN1010" s="28">
        <f>Y1010-'2020 Metered Customers'!Y1010</f>
        <v>466.86210351274917</v>
      </c>
      <c r="AO1010" s="28">
        <f>Z1010-'2020 Metered Customers'!Z1010</f>
        <v>100.21643614858922</v>
      </c>
      <c r="AP1010" s="28">
        <f>AA1010-'2020 Metered Customers'!AA1010</f>
        <v>40.63900000000001</v>
      </c>
      <c r="AQ1010" s="28">
        <f>AB1010-'2020 Metered Customers'!AB1010</f>
        <v>22.400000000000006</v>
      </c>
    </row>
    <row r="1011" spans="1:43" ht="15.4" x14ac:dyDescent="0.45">
      <c r="A1011" s="4">
        <v>2</v>
      </c>
      <c r="B1011" s="85">
        <v>16553440</v>
      </c>
      <c r="C1011" s="91">
        <v>0</v>
      </c>
      <c r="D1011" s="6" t="s">
        <v>32</v>
      </c>
      <c r="E1011" s="5" t="s">
        <v>32</v>
      </c>
      <c r="F1011" s="5" t="s">
        <v>32</v>
      </c>
      <c r="G1011" s="5" t="s">
        <v>32</v>
      </c>
      <c r="H1011" s="5" t="s">
        <v>32</v>
      </c>
      <c r="I1011" s="5">
        <v>47800</v>
      </c>
      <c r="J1011" s="5">
        <v>26700</v>
      </c>
      <c r="K1011" s="5">
        <v>29200</v>
      </c>
      <c r="L1011" s="52">
        <v>8700</v>
      </c>
      <c r="M1011" s="5">
        <v>8600</v>
      </c>
      <c r="N1011" s="5" t="s">
        <v>32</v>
      </c>
      <c r="O1011" s="7" t="s">
        <v>32</v>
      </c>
      <c r="Q1011" s="65">
        <f t="shared" si="214"/>
        <v>144</v>
      </c>
      <c r="R1011" s="36">
        <f t="shared" si="215"/>
        <v>144</v>
      </c>
      <c r="S1011" s="36">
        <f t="shared" si="216"/>
        <v>144</v>
      </c>
      <c r="T1011" s="36">
        <f t="shared" si="217"/>
        <v>144</v>
      </c>
      <c r="U1011" s="36">
        <f t="shared" si="225"/>
        <v>144</v>
      </c>
      <c r="V1011" s="36">
        <f t="shared" si="218"/>
        <v>478.62213730061114</v>
      </c>
      <c r="W1011" s="36">
        <f t="shared" si="219"/>
        <v>304.36656821121193</v>
      </c>
      <c r="X1011" s="36">
        <f t="shared" si="220"/>
        <v>325.01296265308389</v>
      </c>
      <c r="Y1011" s="36">
        <f t="shared" si="221"/>
        <v>183.15</v>
      </c>
      <c r="Z1011" s="36">
        <f t="shared" si="222"/>
        <v>182.7</v>
      </c>
      <c r="AA1011" s="36">
        <f t="shared" si="223"/>
        <v>144</v>
      </c>
      <c r="AB1011" s="66">
        <f t="shared" si="224"/>
        <v>144</v>
      </c>
      <c r="AC1011" s="28">
        <f t="shared" si="211"/>
        <v>2481.8516681649066</v>
      </c>
      <c r="AF1011" s="28">
        <f>Q1011-'2020 Metered Customers'!Q1011</f>
        <v>22.400000000000006</v>
      </c>
      <c r="AG1011" s="28">
        <f>R1011-'2020 Metered Customers'!R1011</f>
        <v>22.400000000000006</v>
      </c>
      <c r="AH1011" s="28">
        <f>S1011-'2020 Metered Customers'!S1011</f>
        <v>22.400000000000006</v>
      </c>
      <c r="AI1011" s="28">
        <f>T1011-'2020 Metered Customers'!T1011</f>
        <v>22.400000000000006</v>
      </c>
      <c r="AJ1011" s="28">
        <f>U1011-'2020 Metered Customers'!U1011</f>
        <v>22.400000000000006</v>
      </c>
      <c r="AK1011" s="28">
        <f>V1011-'2020 Metered Customers'!V1011</f>
        <v>205.24213730061115</v>
      </c>
      <c r="AL1011" s="28">
        <f>W1011-'2020 Metered Customers'!W1011</f>
        <v>121.71656821121192</v>
      </c>
      <c r="AM1011" s="28">
        <f>X1011-'2020 Metered Customers'!X1011</f>
        <v>131.61296265308388</v>
      </c>
      <c r="AN1011" s="28">
        <f>Y1011-'2020 Metered Customers'!Y1011</f>
        <v>42.41</v>
      </c>
      <c r="AO1011" s="28">
        <f>Z1011-'2020 Metered Customers'!Z1011</f>
        <v>42.180000000000007</v>
      </c>
      <c r="AP1011" s="28">
        <f>AA1011-'2020 Metered Customers'!AA1011</f>
        <v>22.400000000000006</v>
      </c>
      <c r="AQ1011" s="28">
        <f>AB1011-'2020 Metered Customers'!AB1011</f>
        <v>22.400000000000006</v>
      </c>
    </row>
    <row r="1012" spans="1:43" ht="15.4" x14ac:dyDescent="0.45">
      <c r="A1012" s="4">
        <v>2</v>
      </c>
      <c r="B1012" s="85">
        <v>16553441</v>
      </c>
      <c r="C1012" s="91">
        <v>0</v>
      </c>
      <c r="D1012" s="6" t="s">
        <v>32</v>
      </c>
      <c r="E1012" s="5" t="s">
        <v>32</v>
      </c>
      <c r="F1012" s="5" t="s">
        <v>32</v>
      </c>
      <c r="G1012" s="5" t="s">
        <v>32</v>
      </c>
      <c r="H1012" s="5">
        <v>21100</v>
      </c>
      <c r="I1012" s="5">
        <v>51000</v>
      </c>
      <c r="J1012" s="5">
        <v>145900</v>
      </c>
      <c r="K1012" s="5">
        <v>109600</v>
      </c>
      <c r="L1012" s="52">
        <v>143000</v>
      </c>
      <c r="M1012" s="5">
        <v>50200</v>
      </c>
      <c r="N1012" s="5">
        <v>128600</v>
      </c>
      <c r="O1012" s="7" t="s">
        <v>32</v>
      </c>
      <c r="Q1012" s="65">
        <f t="shared" si="214"/>
        <v>144</v>
      </c>
      <c r="R1012" s="36">
        <f t="shared" si="215"/>
        <v>144</v>
      </c>
      <c r="S1012" s="36">
        <f t="shared" si="216"/>
        <v>144</v>
      </c>
      <c r="T1012" s="36">
        <f t="shared" si="217"/>
        <v>144</v>
      </c>
      <c r="U1012" s="36">
        <f t="shared" si="225"/>
        <v>238.95</v>
      </c>
      <c r="V1012" s="36">
        <f t="shared" si="218"/>
        <v>505.04952218620724</v>
      </c>
      <c r="W1012" s="36">
        <f t="shared" si="219"/>
        <v>1442.5560035127492</v>
      </c>
      <c r="X1012" s="36">
        <f t="shared" si="220"/>
        <v>1079.5560035127492</v>
      </c>
      <c r="Y1012" s="36">
        <f t="shared" si="221"/>
        <v>1413.5560035127492</v>
      </c>
      <c r="Z1012" s="36">
        <f t="shared" si="222"/>
        <v>498.44267596480825</v>
      </c>
      <c r="AA1012" s="36">
        <f t="shared" si="223"/>
        <v>1269.5560035127492</v>
      </c>
      <c r="AB1012" s="66">
        <f t="shared" si="224"/>
        <v>144</v>
      </c>
      <c r="AC1012" s="28">
        <f t="shared" si="211"/>
        <v>7167.6662122020125</v>
      </c>
      <c r="AF1012" s="28">
        <f>Q1012-'2020 Metered Customers'!Q1012</f>
        <v>22.400000000000006</v>
      </c>
      <c r="AG1012" s="28">
        <f>R1012-'2020 Metered Customers'!R1012</f>
        <v>22.400000000000006</v>
      </c>
      <c r="AH1012" s="28">
        <f>S1012-'2020 Metered Customers'!S1012</f>
        <v>22.400000000000006</v>
      </c>
      <c r="AI1012" s="28">
        <f>T1012-'2020 Metered Customers'!T1012</f>
        <v>22.400000000000006</v>
      </c>
      <c r="AJ1012" s="28">
        <f>U1012-'2020 Metered Customers'!U1012</f>
        <v>70.929999999999978</v>
      </c>
      <c r="AK1012" s="28">
        <f>V1012-'2020 Metered Customers'!V1012</f>
        <v>217.90952218620725</v>
      </c>
      <c r="AL1012" s="28">
        <f>W1012-'2020 Metered Customers'!W1012</f>
        <v>571.12700351274918</v>
      </c>
      <c r="AM1012" s="28">
        <f>X1012-'2020 Metered Customers'!X1012</f>
        <v>477.83600351274913</v>
      </c>
      <c r="AN1012" s="28">
        <f>Y1012-'2020 Metered Customers'!Y1012</f>
        <v>563.6740035127491</v>
      </c>
      <c r="AO1012" s="28">
        <f>Z1012-'2020 Metered Customers'!Z1012</f>
        <v>214.7426759648082</v>
      </c>
      <c r="AP1012" s="28">
        <f>AA1012-'2020 Metered Customers'!AA1012</f>
        <v>526.66600351274917</v>
      </c>
      <c r="AQ1012" s="28">
        <f>AB1012-'2020 Metered Customers'!AB1012</f>
        <v>22.400000000000006</v>
      </c>
    </row>
    <row r="1013" spans="1:43" ht="15.4" x14ac:dyDescent="0.45">
      <c r="A1013" s="4">
        <v>2</v>
      </c>
      <c r="B1013" s="85">
        <v>16553442</v>
      </c>
      <c r="C1013" s="91">
        <v>0</v>
      </c>
      <c r="D1013" s="6" t="s">
        <v>32</v>
      </c>
      <c r="E1013" s="5" t="s">
        <v>32</v>
      </c>
      <c r="F1013" s="26" t="s">
        <v>32</v>
      </c>
      <c r="G1013" s="5" t="s">
        <v>32</v>
      </c>
      <c r="H1013" s="5">
        <v>261600</v>
      </c>
      <c r="I1013" s="5">
        <v>100</v>
      </c>
      <c r="J1013" s="5">
        <v>1200</v>
      </c>
      <c r="K1013" s="5">
        <v>1500</v>
      </c>
      <c r="L1013" s="52">
        <v>1900</v>
      </c>
      <c r="M1013" s="5">
        <v>500</v>
      </c>
      <c r="N1013" s="5">
        <v>400</v>
      </c>
      <c r="O1013" s="7" t="s">
        <v>32</v>
      </c>
      <c r="Q1013" s="65">
        <f t="shared" si="214"/>
        <v>144</v>
      </c>
      <c r="R1013" s="36">
        <f t="shared" si="215"/>
        <v>144</v>
      </c>
      <c r="S1013" s="36">
        <f t="shared" si="216"/>
        <v>144</v>
      </c>
      <c r="T1013" s="36">
        <f t="shared" si="217"/>
        <v>144</v>
      </c>
      <c r="U1013" s="36">
        <f t="shared" si="225"/>
        <v>2003.7540922575781</v>
      </c>
      <c r="V1013" s="36">
        <f t="shared" si="218"/>
        <v>144.44999999999999</v>
      </c>
      <c r="W1013" s="36">
        <f t="shared" si="219"/>
        <v>149.4</v>
      </c>
      <c r="X1013" s="36">
        <f t="shared" si="220"/>
        <v>150.75</v>
      </c>
      <c r="Y1013" s="36">
        <f t="shared" si="221"/>
        <v>152.55000000000001</v>
      </c>
      <c r="Z1013" s="36">
        <f t="shared" si="222"/>
        <v>146.25</v>
      </c>
      <c r="AA1013" s="36">
        <f t="shared" si="223"/>
        <v>145.80000000000001</v>
      </c>
      <c r="AB1013" s="66">
        <f t="shared" si="224"/>
        <v>144</v>
      </c>
      <c r="AC1013" s="28">
        <f t="shared" si="211"/>
        <v>3612.9540922575784</v>
      </c>
      <c r="AF1013" s="28">
        <f>Q1013-'2020 Metered Customers'!Q1013</f>
        <v>22.400000000000006</v>
      </c>
      <c r="AG1013" s="28">
        <f>R1013-'2020 Metered Customers'!R1013</f>
        <v>22.400000000000006</v>
      </c>
      <c r="AH1013" s="28">
        <f>S1013-'2020 Metered Customers'!S1013</f>
        <v>22.400000000000006</v>
      </c>
      <c r="AI1013" s="28">
        <f>T1013-'2020 Metered Customers'!T1013</f>
        <v>22.400000000000006</v>
      </c>
      <c r="AJ1013" s="28">
        <f>U1013-'2020 Metered Customers'!U1013</f>
        <v>1026.0740922575783</v>
      </c>
      <c r="AK1013" s="28">
        <f>V1013-'2020 Metered Customers'!V1013</f>
        <v>22.629999999999995</v>
      </c>
      <c r="AL1013" s="28">
        <f>W1013-'2020 Metered Customers'!W1013</f>
        <v>25.160000000000011</v>
      </c>
      <c r="AM1013" s="28">
        <f>X1013-'2020 Metered Customers'!X1013</f>
        <v>25.850000000000009</v>
      </c>
      <c r="AN1013" s="28">
        <f>Y1013-'2020 Metered Customers'!Y1013</f>
        <v>26.77000000000001</v>
      </c>
      <c r="AO1013" s="28">
        <f>Z1013-'2020 Metered Customers'!Z1013</f>
        <v>23.550000000000011</v>
      </c>
      <c r="AP1013" s="28">
        <f>AA1013-'2020 Metered Customers'!AA1013</f>
        <v>23.320000000000022</v>
      </c>
      <c r="AQ1013" s="28">
        <f>AB1013-'2020 Metered Customers'!AB1013</f>
        <v>22.400000000000006</v>
      </c>
    </row>
    <row r="1014" spans="1:43" ht="15.4" x14ac:dyDescent="0.45">
      <c r="A1014" s="4">
        <v>2</v>
      </c>
      <c r="B1014" s="85">
        <v>17548733</v>
      </c>
      <c r="C1014" s="91">
        <v>0</v>
      </c>
      <c r="D1014" s="6" t="s">
        <v>32</v>
      </c>
      <c r="E1014" s="5" t="s">
        <v>32</v>
      </c>
      <c r="F1014" s="5" t="s">
        <v>32</v>
      </c>
      <c r="G1014" s="5" t="s">
        <v>32</v>
      </c>
      <c r="H1014" s="5" t="s">
        <v>32</v>
      </c>
      <c r="I1014" s="5">
        <v>271700</v>
      </c>
      <c r="J1014" s="5">
        <v>359300</v>
      </c>
      <c r="K1014" s="5">
        <v>268700</v>
      </c>
      <c r="L1014" s="52">
        <v>417600</v>
      </c>
      <c r="M1014" s="5" t="s">
        <v>32</v>
      </c>
      <c r="N1014" s="5">
        <v>244100</v>
      </c>
      <c r="O1014" s="7" t="s">
        <v>32</v>
      </c>
      <c r="Q1014" s="65">
        <f t="shared" si="214"/>
        <v>144</v>
      </c>
      <c r="R1014" s="36">
        <f t="shared" si="215"/>
        <v>144</v>
      </c>
      <c r="S1014" s="36">
        <f t="shared" si="216"/>
        <v>144</v>
      </c>
      <c r="T1014" s="36">
        <f t="shared" si="217"/>
        <v>144</v>
      </c>
      <c r="U1014" s="36">
        <f t="shared" si="225"/>
        <v>144</v>
      </c>
      <c r="V1014" s="36">
        <f t="shared" si="218"/>
        <v>2700.5560035127492</v>
      </c>
      <c r="W1014" s="36">
        <f t="shared" si="219"/>
        <v>3576.5560035127492</v>
      </c>
      <c r="X1014" s="36">
        <f t="shared" si="220"/>
        <v>2670.5560035127492</v>
      </c>
      <c r="Y1014" s="36">
        <f t="shared" si="221"/>
        <v>4159.5560035127492</v>
      </c>
      <c r="Z1014" s="36">
        <f t="shared" si="222"/>
        <v>144</v>
      </c>
      <c r="AA1014" s="36">
        <f t="shared" si="223"/>
        <v>2424.5560035127492</v>
      </c>
      <c r="AB1014" s="66">
        <f t="shared" si="224"/>
        <v>144</v>
      </c>
      <c r="AC1014" s="28">
        <f t="shared" si="211"/>
        <v>16539.780017563746</v>
      </c>
      <c r="AF1014" s="28">
        <f>Q1014-'2020 Metered Customers'!Q1014</f>
        <v>22.400000000000006</v>
      </c>
      <c r="AG1014" s="28">
        <f>R1014-'2020 Metered Customers'!R1014</f>
        <v>22.400000000000006</v>
      </c>
      <c r="AH1014" s="28">
        <f>S1014-'2020 Metered Customers'!S1014</f>
        <v>22.400000000000006</v>
      </c>
      <c r="AI1014" s="28">
        <f>T1014-'2020 Metered Customers'!T1014</f>
        <v>22.400000000000006</v>
      </c>
      <c r="AJ1014" s="28">
        <f>U1014-'2020 Metered Customers'!U1014</f>
        <v>22.400000000000006</v>
      </c>
      <c r="AK1014" s="28">
        <f>V1014-'2020 Metered Customers'!V1014</f>
        <v>894.43300351274911</v>
      </c>
      <c r="AL1014" s="28">
        <f>W1014-'2020 Metered Customers'!W1014</f>
        <v>1119.5650035127492</v>
      </c>
      <c r="AM1014" s="28">
        <f>X1014-'2020 Metered Customers'!X1014</f>
        <v>886.72300351274907</v>
      </c>
      <c r="AN1014" s="28">
        <f>Y1014-'2020 Metered Customers'!Y1014</f>
        <v>1269.3960035127493</v>
      </c>
      <c r="AO1014" s="28">
        <f>Z1014-'2020 Metered Customers'!Z1014</f>
        <v>22.400000000000006</v>
      </c>
      <c r="AP1014" s="28">
        <f>AA1014-'2020 Metered Customers'!AA1014</f>
        <v>823.50100351274932</v>
      </c>
      <c r="AQ1014" s="28">
        <f>AB1014-'2020 Metered Customers'!AB1014</f>
        <v>22.400000000000006</v>
      </c>
    </row>
    <row r="1015" spans="1:43" ht="15.4" x14ac:dyDescent="0.45">
      <c r="A1015" s="4">
        <v>2</v>
      </c>
      <c r="B1015" s="85">
        <v>17548734</v>
      </c>
      <c r="C1015" s="91">
        <v>0</v>
      </c>
      <c r="D1015" s="6" t="s">
        <v>32</v>
      </c>
      <c r="E1015" s="5" t="s">
        <v>32</v>
      </c>
      <c r="F1015" s="5" t="s">
        <v>32</v>
      </c>
      <c r="G1015" s="5" t="s">
        <v>32</v>
      </c>
      <c r="H1015" s="5">
        <v>69200</v>
      </c>
      <c r="I1015" s="5">
        <v>150600</v>
      </c>
      <c r="J1015" s="5">
        <v>125800</v>
      </c>
      <c r="K1015" s="5">
        <v>134700</v>
      </c>
      <c r="L1015" s="52">
        <v>245400</v>
      </c>
      <c r="M1015" s="5">
        <v>135400</v>
      </c>
      <c r="N1015" s="5" t="s">
        <v>32</v>
      </c>
      <c r="O1015" s="7" t="s">
        <v>32</v>
      </c>
      <c r="Q1015" s="65">
        <f t="shared" si="214"/>
        <v>144</v>
      </c>
      <c r="R1015" s="36">
        <f t="shared" si="215"/>
        <v>144</v>
      </c>
      <c r="S1015" s="36">
        <f t="shared" si="216"/>
        <v>144</v>
      </c>
      <c r="T1015" s="36">
        <f t="shared" si="217"/>
        <v>144</v>
      </c>
      <c r="U1015" s="36">
        <f t="shared" si="225"/>
        <v>455.40000000000003</v>
      </c>
      <c r="V1015" s="36">
        <f t="shared" si="218"/>
        <v>1489.5560035127492</v>
      </c>
      <c r="W1015" s="36">
        <f t="shared" si="219"/>
        <v>1241.5560035127492</v>
      </c>
      <c r="X1015" s="36">
        <f t="shared" si="220"/>
        <v>1330.5560035127492</v>
      </c>
      <c r="Y1015" s="36">
        <f t="shared" si="221"/>
        <v>2437.5560035127492</v>
      </c>
      <c r="Z1015" s="36">
        <f t="shared" si="222"/>
        <v>1337.5560035127492</v>
      </c>
      <c r="AA1015" s="36">
        <f t="shared" si="223"/>
        <v>144</v>
      </c>
      <c r="AB1015" s="66">
        <f t="shared" si="224"/>
        <v>144</v>
      </c>
      <c r="AC1015" s="28">
        <f t="shared" si="211"/>
        <v>9156.1800175637454</v>
      </c>
      <c r="AF1015" s="28">
        <f>Q1015-'2020 Metered Customers'!Q1015</f>
        <v>22.400000000000006</v>
      </c>
      <c r="AG1015" s="28">
        <f>R1015-'2020 Metered Customers'!R1015</f>
        <v>22.400000000000006</v>
      </c>
      <c r="AH1015" s="28">
        <f>S1015-'2020 Metered Customers'!S1015</f>
        <v>22.400000000000006</v>
      </c>
      <c r="AI1015" s="28">
        <f>T1015-'2020 Metered Customers'!T1015</f>
        <v>22.400000000000006</v>
      </c>
      <c r="AJ1015" s="28">
        <f>U1015-'2020 Metered Customers'!U1015</f>
        <v>181.56</v>
      </c>
      <c r="AK1015" s="28">
        <f>V1015-'2020 Metered Customers'!V1015</f>
        <v>583.20600351274925</v>
      </c>
      <c r="AL1015" s="28">
        <f>W1015-'2020 Metered Customers'!W1015</f>
        <v>519.47000351274914</v>
      </c>
      <c r="AM1015" s="28">
        <f>X1015-'2020 Metered Customers'!X1015</f>
        <v>542.34300351274919</v>
      </c>
      <c r="AN1015" s="28">
        <f>Y1015-'2020 Metered Customers'!Y1015</f>
        <v>826.84200351274922</v>
      </c>
      <c r="AO1015" s="28">
        <f>Z1015-'2020 Metered Customers'!Z1015</f>
        <v>544.14200351274917</v>
      </c>
      <c r="AP1015" s="28">
        <f>AA1015-'2020 Metered Customers'!AA1015</f>
        <v>22.400000000000006</v>
      </c>
      <c r="AQ1015" s="28">
        <f>AB1015-'2020 Metered Customers'!AB1015</f>
        <v>22.400000000000006</v>
      </c>
    </row>
    <row r="1016" spans="1:43" ht="15.4" x14ac:dyDescent="0.45">
      <c r="A1016" s="4">
        <v>2</v>
      </c>
      <c r="B1016" s="85">
        <v>17548735</v>
      </c>
      <c r="C1016" s="91">
        <v>0</v>
      </c>
      <c r="D1016" s="6" t="s">
        <v>32</v>
      </c>
      <c r="E1016" s="5" t="s">
        <v>32</v>
      </c>
      <c r="F1016" s="5" t="s">
        <v>32</v>
      </c>
      <c r="G1016" s="5" t="s">
        <v>32</v>
      </c>
      <c r="H1016" s="5" t="s">
        <v>32</v>
      </c>
      <c r="I1016" s="5">
        <v>15300</v>
      </c>
      <c r="J1016" s="5">
        <v>13500</v>
      </c>
      <c r="K1016" s="5">
        <v>11500</v>
      </c>
      <c r="L1016" s="52">
        <v>21500</v>
      </c>
      <c r="M1016" s="5">
        <v>25200</v>
      </c>
      <c r="N1016" s="5">
        <v>7700</v>
      </c>
      <c r="O1016" s="7" t="s">
        <v>32</v>
      </c>
      <c r="Q1016" s="65">
        <f t="shared" si="214"/>
        <v>144</v>
      </c>
      <c r="R1016" s="36">
        <f t="shared" si="215"/>
        <v>144</v>
      </c>
      <c r="S1016" s="36">
        <f t="shared" si="216"/>
        <v>144</v>
      </c>
      <c r="T1016" s="36">
        <f t="shared" si="217"/>
        <v>144</v>
      </c>
      <c r="U1016" s="36">
        <f t="shared" si="225"/>
        <v>144</v>
      </c>
      <c r="V1016" s="36">
        <f t="shared" si="218"/>
        <v>212.85000000000002</v>
      </c>
      <c r="W1016" s="36">
        <f t="shared" si="219"/>
        <v>204.75</v>
      </c>
      <c r="X1016" s="36">
        <f t="shared" si="220"/>
        <v>195.75</v>
      </c>
      <c r="Y1016" s="36">
        <f t="shared" si="221"/>
        <v>261.42206777211828</v>
      </c>
      <c r="Z1016" s="36">
        <f t="shared" si="222"/>
        <v>291.97873154608874</v>
      </c>
      <c r="AA1016" s="36">
        <f t="shared" si="223"/>
        <v>178.65</v>
      </c>
      <c r="AB1016" s="66">
        <f t="shared" si="224"/>
        <v>144</v>
      </c>
      <c r="AC1016" s="28">
        <f t="shared" si="211"/>
        <v>2209.4007993182067</v>
      </c>
      <c r="AF1016" s="28">
        <f>Q1016-'2020 Metered Customers'!Q1016</f>
        <v>22.400000000000006</v>
      </c>
      <c r="AG1016" s="28">
        <f>R1016-'2020 Metered Customers'!R1016</f>
        <v>22.400000000000006</v>
      </c>
      <c r="AH1016" s="28">
        <f>S1016-'2020 Metered Customers'!S1016</f>
        <v>22.400000000000006</v>
      </c>
      <c r="AI1016" s="28">
        <f>T1016-'2020 Metered Customers'!T1016</f>
        <v>22.400000000000006</v>
      </c>
      <c r="AJ1016" s="28">
        <f>U1016-'2020 Metered Customers'!U1016</f>
        <v>22.400000000000006</v>
      </c>
      <c r="AK1016" s="28">
        <f>V1016-'2020 Metered Customers'!V1016</f>
        <v>57.590000000000032</v>
      </c>
      <c r="AL1016" s="28">
        <f>W1016-'2020 Metered Customers'!W1016</f>
        <v>53.449999999999989</v>
      </c>
      <c r="AM1016" s="28">
        <f>X1016-'2020 Metered Customers'!X1016</f>
        <v>48.849999999999994</v>
      </c>
      <c r="AN1016" s="28">
        <f>Y1016-'2020 Metered Customers'!Y1016</f>
        <v>92.522067772118277</v>
      </c>
      <c r="AO1016" s="28">
        <f>Z1016-'2020 Metered Customers'!Z1016</f>
        <v>114.93873154608875</v>
      </c>
      <c r="AP1016" s="28">
        <f>AA1016-'2020 Metered Customers'!AA1016</f>
        <v>40.110000000000014</v>
      </c>
      <c r="AQ1016" s="28">
        <f>AB1016-'2020 Metered Customers'!AB1016</f>
        <v>22.400000000000006</v>
      </c>
    </row>
    <row r="1017" spans="1:43" ht="15.4" x14ac:dyDescent="0.45">
      <c r="A1017" s="4">
        <v>2</v>
      </c>
      <c r="B1017" s="85">
        <v>18314334</v>
      </c>
      <c r="C1017" s="91">
        <v>0</v>
      </c>
      <c r="D1017" s="6" t="s">
        <v>32</v>
      </c>
      <c r="E1017" s="5" t="s">
        <v>32</v>
      </c>
      <c r="F1017" s="5" t="s">
        <v>32</v>
      </c>
      <c r="G1017" s="5" t="s">
        <v>32</v>
      </c>
      <c r="H1017" s="5">
        <v>81300</v>
      </c>
      <c r="I1017" s="5">
        <v>173000</v>
      </c>
      <c r="J1017" s="5">
        <v>172600</v>
      </c>
      <c r="K1017" s="5">
        <v>111400</v>
      </c>
      <c r="L1017" s="52">
        <v>203200</v>
      </c>
      <c r="M1017" s="5">
        <v>149800</v>
      </c>
      <c r="N1017" s="5">
        <v>40700</v>
      </c>
      <c r="O1017" s="7" t="s">
        <v>32</v>
      </c>
      <c r="Q1017" s="65">
        <f t="shared" si="214"/>
        <v>144</v>
      </c>
      <c r="R1017" s="36">
        <f t="shared" si="215"/>
        <v>144</v>
      </c>
      <c r="S1017" s="36">
        <f t="shared" si="216"/>
        <v>144</v>
      </c>
      <c r="T1017" s="36">
        <f t="shared" si="217"/>
        <v>144</v>
      </c>
      <c r="U1017" s="36">
        <f t="shared" si="225"/>
        <v>514.73612510977341</v>
      </c>
      <c r="V1017" s="36">
        <f t="shared" si="218"/>
        <v>1713.5560035127492</v>
      </c>
      <c r="W1017" s="36">
        <f t="shared" si="219"/>
        <v>1709.5560035127492</v>
      </c>
      <c r="X1017" s="36">
        <f t="shared" si="220"/>
        <v>1097.5560035127492</v>
      </c>
      <c r="Y1017" s="36">
        <f t="shared" si="221"/>
        <v>2015.5560035127492</v>
      </c>
      <c r="Z1017" s="36">
        <f t="shared" si="222"/>
        <v>1481.5560035127492</v>
      </c>
      <c r="AA1017" s="36">
        <f t="shared" si="223"/>
        <v>419.98637708569481</v>
      </c>
      <c r="AB1017" s="66">
        <f t="shared" si="224"/>
        <v>144</v>
      </c>
      <c r="AC1017" s="28">
        <f t="shared" si="211"/>
        <v>9672.5025197592149</v>
      </c>
      <c r="AF1017" s="28">
        <f>Q1017-'2020 Metered Customers'!Q1017</f>
        <v>22.400000000000006</v>
      </c>
      <c r="AG1017" s="28">
        <f>R1017-'2020 Metered Customers'!R1017</f>
        <v>22.400000000000006</v>
      </c>
      <c r="AH1017" s="28">
        <f>S1017-'2020 Metered Customers'!S1017</f>
        <v>22.400000000000006</v>
      </c>
      <c r="AI1017" s="28">
        <f>T1017-'2020 Metered Customers'!T1017</f>
        <v>22.400000000000006</v>
      </c>
      <c r="AJ1017" s="28">
        <f>U1017-'2020 Metered Customers'!U1017</f>
        <v>214.27612510977337</v>
      </c>
      <c r="AK1017" s="28">
        <f>V1017-'2020 Metered Customers'!V1017</f>
        <v>640.774003512749</v>
      </c>
      <c r="AL1017" s="28">
        <f>W1017-'2020 Metered Customers'!W1017</f>
        <v>639.74600351274921</v>
      </c>
      <c r="AM1017" s="28">
        <f>X1017-'2020 Metered Customers'!X1017</f>
        <v>482.46200351274911</v>
      </c>
      <c r="AN1017" s="28">
        <f>Y1017-'2020 Metered Customers'!Y1017</f>
        <v>718.38800351274926</v>
      </c>
      <c r="AO1017" s="28">
        <f>Z1017-'2020 Metered Customers'!Z1017</f>
        <v>581.15000351274921</v>
      </c>
      <c r="AP1017" s="28">
        <f>AA1017-'2020 Metered Customers'!AA1017</f>
        <v>177.13637708569479</v>
      </c>
      <c r="AQ1017" s="28">
        <f>AB1017-'2020 Metered Customers'!AB1017</f>
        <v>22.400000000000006</v>
      </c>
    </row>
    <row r="1018" spans="1:43" ht="15.4" x14ac:dyDescent="0.45">
      <c r="A1018" s="4">
        <v>2</v>
      </c>
      <c r="B1018" s="85">
        <v>18314335</v>
      </c>
      <c r="C1018" s="91">
        <v>0</v>
      </c>
      <c r="D1018" s="6" t="s">
        <v>32</v>
      </c>
      <c r="E1018" s="5" t="s">
        <v>32</v>
      </c>
      <c r="F1018" s="5" t="s">
        <v>32</v>
      </c>
      <c r="G1018" s="5" t="s">
        <v>32</v>
      </c>
      <c r="H1018" s="5" t="s">
        <v>32</v>
      </c>
      <c r="I1018" s="5">
        <v>165100</v>
      </c>
      <c r="J1018" s="5">
        <v>172400</v>
      </c>
      <c r="K1018" s="5">
        <v>121600</v>
      </c>
      <c r="L1018" s="52">
        <v>207400</v>
      </c>
      <c r="M1018" s="5">
        <v>71300</v>
      </c>
      <c r="N1018" s="5">
        <v>30400</v>
      </c>
      <c r="O1018" s="7" t="s">
        <v>32</v>
      </c>
      <c r="Q1018" s="65">
        <f t="shared" si="214"/>
        <v>144</v>
      </c>
      <c r="R1018" s="36">
        <f t="shared" si="215"/>
        <v>144</v>
      </c>
      <c r="S1018" s="36">
        <f t="shared" si="216"/>
        <v>144</v>
      </c>
      <c r="T1018" s="36">
        <f t="shared" si="217"/>
        <v>144</v>
      </c>
      <c r="U1018" s="36">
        <f t="shared" si="225"/>
        <v>144</v>
      </c>
      <c r="V1018" s="36">
        <f t="shared" si="218"/>
        <v>1634.5560035127492</v>
      </c>
      <c r="W1018" s="36">
        <f t="shared" si="219"/>
        <v>1707.5560035127492</v>
      </c>
      <c r="X1018" s="36">
        <f t="shared" si="220"/>
        <v>1199.5560035127492</v>
      </c>
      <c r="Y1018" s="36">
        <f t="shared" si="221"/>
        <v>2057.5560035127492</v>
      </c>
      <c r="Z1018" s="36">
        <f t="shared" si="222"/>
        <v>696.55600351274916</v>
      </c>
      <c r="AA1018" s="36">
        <f t="shared" si="223"/>
        <v>334.92323198518238</v>
      </c>
      <c r="AB1018" s="66">
        <f t="shared" si="224"/>
        <v>144</v>
      </c>
      <c r="AC1018" s="28">
        <f t="shared" si="211"/>
        <v>8494.7032495489275</v>
      </c>
      <c r="AF1018" s="28">
        <f>Q1018-'2020 Metered Customers'!Q1018</f>
        <v>22.400000000000006</v>
      </c>
      <c r="AG1018" s="28">
        <f>R1018-'2020 Metered Customers'!R1018</f>
        <v>22.400000000000006</v>
      </c>
      <c r="AH1018" s="28">
        <f>S1018-'2020 Metered Customers'!S1018</f>
        <v>22.400000000000006</v>
      </c>
      <c r="AI1018" s="28">
        <f>T1018-'2020 Metered Customers'!T1018</f>
        <v>22.400000000000006</v>
      </c>
      <c r="AJ1018" s="28">
        <f>U1018-'2020 Metered Customers'!U1018</f>
        <v>22.400000000000006</v>
      </c>
      <c r="AK1018" s="28">
        <f>V1018-'2020 Metered Customers'!V1018</f>
        <v>620.47100351274912</v>
      </c>
      <c r="AL1018" s="28">
        <f>W1018-'2020 Metered Customers'!W1018</f>
        <v>639.23200351274909</v>
      </c>
      <c r="AM1018" s="28">
        <f>X1018-'2020 Metered Customers'!X1018</f>
        <v>508.67600351274916</v>
      </c>
      <c r="AN1018" s="28">
        <f>Y1018-'2020 Metered Customers'!Y1018</f>
        <v>729.18200351274936</v>
      </c>
      <c r="AO1018" s="28">
        <f>Z1018-'2020 Metered Customers'!Z1018</f>
        <v>322.12600351274915</v>
      </c>
      <c r="AP1018" s="28">
        <f>AA1018-'2020 Metered Customers'!AA1018</f>
        <v>136.36323198518238</v>
      </c>
      <c r="AQ1018" s="28">
        <f>AB1018-'2020 Metered Customers'!AB1018</f>
        <v>22.400000000000006</v>
      </c>
    </row>
    <row r="1019" spans="1:43" ht="15.4" x14ac:dyDescent="0.45">
      <c r="A1019" s="4">
        <v>2</v>
      </c>
      <c r="B1019" s="85">
        <v>18391818</v>
      </c>
      <c r="C1019" s="91">
        <v>0</v>
      </c>
      <c r="D1019" s="6" t="s">
        <v>32</v>
      </c>
      <c r="E1019" s="5" t="s">
        <v>32</v>
      </c>
      <c r="F1019" s="5" t="s">
        <v>32</v>
      </c>
      <c r="G1019" s="5" t="s">
        <v>32</v>
      </c>
      <c r="H1019" s="5">
        <v>9500</v>
      </c>
      <c r="I1019" s="5">
        <v>41200</v>
      </c>
      <c r="J1019" s="5">
        <v>36200</v>
      </c>
      <c r="K1019" s="5">
        <v>24300</v>
      </c>
      <c r="L1019" s="52">
        <v>29800</v>
      </c>
      <c r="M1019" s="5">
        <v>34200</v>
      </c>
      <c r="N1019" s="5">
        <v>21000</v>
      </c>
      <c r="O1019" s="7" t="s">
        <v>32</v>
      </c>
      <c r="Q1019" s="65">
        <f t="shared" si="214"/>
        <v>144</v>
      </c>
      <c r="R1019" s="36">
        <f t="shared" si="215"/>
        <v>144</v>
      </c>
      <c r="S1019" s="36">
        <f t="shared" si="216"/>
        <v>144</v>
      </c>
      <c r="T1019" s="36">
        <f t="shared" si="217"/>
        <v>144</v>
      </c>
      <c r="U1019" s="36">
        <f t="shared" si="225"/>
        <v>186.75</v>
      </c>
      <c r="V1019" s="36">
        <f t="shared" si="218"/>
        <v>424.11565597406923</v>
      </c>
      <c r="W1019" s="36">
        <f t="shared" si="219"/>
        <v>382.8228670903253</v>
      </c>
      <c r="X1019" s="36">
        <f t="shared" si="220"/>
        <v>284.54602954701488</v>
      </c>
      <c r="Y1019" s="36">
        <f t="shared" si="221"/>
        <v>329.96809731913316</v>
      </c>
      <c r="Z1019" s="36">
        <f t="shared" si="222"/>
        <v>366.30575153682776</v>
      </c>
      <c r="AA1019" s="36">
        <f t="shared" si="223"/>
        <v>257.29278888374392</v>
      </c>
      <c r="AB1019" s="66">
        <f t="shared" si="224"/>
        <v>144</v>
      </c>
      <c r="AC1019" s="28">
        <f t="shared" si="211"/>
        <v>2951.8011903511142</v>
      </c>
      <c r="AF1019" s="28">
        <f>Q1019-'2020 Metered Customers'!Q1019</f>
        <v>22.400000000000006</v>
      </c>
      <c r="AG1019" s="28">
        <f>R1019-'2020 Metered Customers'!R1019</f>
        <v>22.400000000000006</v>
      </c>
      <c r="AH1019" s="28">
        <f>S1019-'2020 Metered Customers'!S1019</f>
        <v>22.400000000000006</v>
      </c>
      <c r="AI1019" s="28">
        <f>T1019-'2020 Metered Customers'!T1019</f>
        <v>22.400000000000006</v>
      </c>
      <c r="AJ1019" s="28">
        <f>U1019-'2020 Metered Customers'!U1019</f>
        <v>44.25</v>
      </c>
      <c r="AK1019" s="28">
        <f>V1019-'2020 Metered Customers'!V1019</f>
        <v>179.11565597406923</v>
      </c>
      <c r="AL1019" s="28">
        <f>W1019-'2020 Metered Customers'!W1019</f>
        <v>159.3228670903253</v>
      </c>
      <c r="AM1019" s="28">
        <f>X1019-'2020 Metered Customers'!X1019</f>
        <v>109.48602954701488</v>
      </c>
      <c r="AN1019" s="28">
        <f>Y1019-'2020 Metered Customers'!Y1019</f>
        <v>133.98809731913315</v>
      </c>
      <c r="AO1019" s="28">
        <f>Z1019-'2020 Metered Customers'!Z1019</f>
        <v>151.40575153682775</v>
      </c>
      <c r="AP1019" s="28">
        <f>AA1019-'2020 Metered Customers'!AA1019</f>
        <v>89.492788883743913</v>
      </c>
      <c r="AQ1019" s="28">
        <f>AB1019-'2020 Metered Customers'!AB1019</f>
        <v>22.400000000000006</v>
      </c>
    </row>
    <row r="1020" spans="1:43" ht="15.4" x14ac:dyDescent="0.45">
      <c r="A1020" s="4">
        <v>2</v>
      </c>
      <c r="B1020" s="85">
        <v>18391819</v>
      </c>
      <c r="C1020" s="91">
        <v>0</v>
      </c>
      <c r="D1020" s="6" t="s">
        <v>32</v>
      </c>
      <c r="E1020" s="5" t="s">
        <v>32</v>
      </c>
      <c r="F1020" s="5" t="s">
        <v>32</v>
      </c>
      <c r="G1020" s="5" t="s">
        <v>32</v>
      </c>
      <c r="H1020" s="5" t="s">
        <v>32</v>
      </c>
      <c r="I1020" s="5" t="s">
        <v>32</v>
      </c>
      <c r="J1020" s="5" t="s">
        <v>32</v>
      </c>
      <c r="K1020" s="5" t="s">
        <v>32</v>
      </c>
      <c r="L1020" s="52" t="s">
        <v>32</v>
      </c>
      <c r="M1020" s="5" t="s">
        <v>32</v>
      </c>
      <c r="N1020" s="5" t="s">
        <v>32</v>
      </c>
      <c r="O1020" s="7" t="s">
        <v>32</v>
      </c>
      <c r="Q1020" s="65">
        <f t="shared" si="214"/>
        <v>144</v>
      </c>
      <c r="R1020" s="36">
        <f t="shared" si="215"/>
        <v>144</v>
      </c>
      <c r="S1020" s="36">
        <f t="shared" si="216"/>
        <v>144</v>
      </c>
      <c r="T1020" s="36">
        <f t="shared" si="217"/>
        <v>144</v>
      </c>
      <c r="U1020" s="36">
        <f t="shared" si="225"/>
        <v>144</v>
      </c>
      <c r="V1020" s="36">
        <f t="shared" si="218"/>
        <v>144</v>
      </c>
      <c r="W1020" s="36">
        <f t="shared" si="219"/>
        <v>144</v>
      </c>
      <c r="X1020" s="36">
        <f t="shared" si="220"/>
        <v>144</v>
      </c>
      <c r="Y1020" s="36">
        <f t="shared" si="221"/>
        <v>144</v>
      </c>
      <c r="Z1020" s="36">
        <f t="shared" si="222"/>
        <v>144</v>
      </c>
      <c r="AA1020" s="36">
        <f t="shared" si="223"/>
        <v>144</v>
      </c>
      <c r="AB1020" s="66">
        <f t="shared" si="224"/>
        <v>144</v>
      </c>
      <c r="AC1020" s="28">
        <f t="shared" si="211"/>
        <v>1728</v>
      </c>
      <c r="AF1020" s="28">
        <f>Q1020-'2020 Metered Customers'!Q1020</f>
        <v>22.400000000000006</v>
      </c>
      <c r="AG1020" s="28">
        <f>R1020-'2020 Metered Customers'!R1020</f>
        <v>22.400000000000006</v>
      </c>
      <c r="AH1020" s="28">
        <f>S1020-'2020 Metered Customers'!S1020</f>
        <v>22.400000000000006</v>
      </c>
      <c r="AI1020" s="28">
        <f>T1020-'2020 Metered Customers'!T1020</f>
        <v>22.400000000000006</v>
      </c>
      <c r="AJ1020" s="28">
        <f>U1020-'2020 Metered Customers'!U1020</f>
        <v>22.400000000000006</v>
      </c>
      <c r="AK1020" s="28">
        <f>V1020-'2020 Metered Customers'!V1020</f>
        <v>22.400000000000006</v>
      </c>
      <c r="AL1020" s="28">
        <f>W1020-'2020 Metered Customers'!W1020</f>
        <v>22.400000000000006</v>
      </c>
      <c r="AM1020" s="28">
        <f>X1020-'2020 Metered Customers'!X1020</f>
        <v>22.400000000000006</v>
      </c>
      <c r="AN1020" s="28">
        <f>Y1020-'2020 Metered Customers'!Y1020</f>
        <v>22.400000000000006</v>
      </c>
      <c r="AO1020" s="28">
        <f>Z1020-'2020 Metered Customers'!Z1020</f>
        <v>22.400000000000006</v>
      </c>
      <c r="AP1020" s="28">
        <f>AA1020-'2020 Metered Customers'!AA1020</f>
        <v>22.400000000000006</v>
      </c>
      <c r="AQ1020" s="28">
        <f>AB1020-'2020 Metered Customers'!AB1020</f>
        <v>22.400000000000006</v>
      </c>
    </row>
    <row r="1021" spans="1:43" ht="15.4" x14ac:dyDescent="0.45">
      <c r="A1021" s="4">
        <v>2</v>
      </c>
      <c r="B1021" s="85">
        <v>18391820</v>
      </c>
      <c r="C1021" s="91">
        <v>0</v>
      </c>
      <c r="D1021" s="6" t="s">
        <v>32</v>
      </c>
      <c r="E1021" s="5" t="s">
        <v>32</v>
      </c>
      <c r="F1021" s="5" t="s">
        <v>32</v>
      </c>
      <c r="G1021" s="5" t="s">
        <v>32</v>
      </c>
      <c r="H1021" s="5">
        <v>33500</v>
      </c>
      <c r="I1021" s="5">
        <v>55300</v>
      </c>
      <c r="J1021" s="5">
        <v>89600</v>
      </c>
      <c r="K1021" s="5">
        <v>85200</v>
      </c>
      <c r="L1021" s="52">
        <v>109300</v>
      </c>
      <c r="M1021" s="5">
        <v>80900</v>
      </c>
      <c r="N1021" s="5">
        <v>4800</v>
      </c>
      <c r="O1021" s="7" t="s">
        <v>32</v>
      </c>
      <c r="Q1021" s="65">
        <f t="shared" si="214"/>
        <v>144</v>
      </c>
      <c r="R1021" s="36">
        <f t="shared" si="215"/>
        <v>144</v>
      </c>
      <c r="S1021" s="36">
        <f t="shared" si="216"/>
        <v>144</v>
      </c>
      <c r="T1021" s="36">
        <f t="shared" si="217"/>
        <v>144</v>
      </c>
      <c r="U1021" s="36">
        <f t="shared" si="225"/>
        <v>294.75</v>
      </c>
      <c r="V1021" s="36">
        <f t="shared" si="218"/>
        <v>540.56132062622692</v>
      </c>
      <c r="W1021" s="36">
        <f t="shared" si="219"/>
        <v>879.55600351274916</v>
      </c>
      <c r="X1021" s="36">
        <f t="shared" si="220"/>
        <v>835.55600351274916</v>
      </c>
      <c r="Y1021" s="36">
        <f t="shared" si="221"/>
        <v>1076.5560035127492</v>
      </c>
      <c r="Z1021" s="36">
        <f t="shared" si="222"/>
        <v>792.55600351274916</v>
      </c>
      <c r="AA1021" s="36">
        <f t="shared" si="223"/>
        <v>165.6</v>
      </c>
      <c r="AB1021" s="66">
        <f t="shared" si="224"/>
        <v>144</v>
      </c>
      <c r="AC1021" s="28">
        <f t="shared" si="211"/>
        <v>5305.1353346772239</v>
      </c>
      <c r="AF1021" s="28">
        <f>Q1021-'2020 Metered Customers'!Q1021</f>
        <v>22.400000000000006</v>
      </c>
      <c r="AG1021" s="28">
        <f>R1021-'2020 Metered Customers'!R1021</f>
        <v>22.400000000000006</v>
      </c>
      <c r="AH1021" s="28">
        <f>S1021-'2020 Metered Customers'!S1021</f>
        <v>22.400000000000006</v>
      </c>
      <c r="AI1021" s="28">
        <f>T1021-'2020 Metered Customers'!T1021</f>
        <v>22.400000000000006</v>
      </c>
      <c r="AJ1021" s="28">
        <f>U1021-'2020 Metered Customers'!U1021</f>
        <v>99.449999999999989</v>
      </c>
      <c r="AK1021" s="28">
        <f>V1021-'2020 Metered Customers'!V1021</f>
        <v>234.93132062622692</v>
      </c>
      <c r="AL1021" s="28">
        <f>W1021-'2020 Metered Customers'!W1021</f>
        <v>426.43600351274915</v>
      </c>
      <c r="AM1021" s="28">
        <f>X1021-'2020 Metered Customers'!X1021</f>
        <v>401.35600351274917</v>
      </c>
      <c r="AN1021" s="28">
        <f>Y1021-'2020 Metered Customers'!Y1021</f>
        <v>477.06500351274917</v>
      </c>
      <c r="AO1021" s="28">
        <f>Z1021-'2020 Metered Customers'!Z1021</f>
        <v>376.84600351274912</v>
      </c>
      <c r="AP1021" s="28">
        <f>AA1021-'2020 Metered Customers'!AA1021</f>
        <v>33.44</v>
      </c>
      <c r="AQ1021" s="28">
        <f>AB1021-'2020 Metered Customers'!AB1021</f>
        <v>22.400000000000006</v>
      </c>
    </row>
    <row r="1022" spans="1:43" ht="15.4" x14ac:dyDescent="0.45">
      <c r="A1022" s="4">
        <v>2</v>
      </c>
      <c r="B1022" s="85">
        <v>74922228</v>
      </c>
      <c r="C1022" s="91">
        <v>0</v>
      </c>
      <c r="D1022" s="6" t="s">
        <v>32</v>
      </c>
      <c r="E1022" s="5" t="s">
        <v>32</v>
      </c>
      <c r="F1022" s="5" t="s">
        <v>32</v>
      </c>
      <c r="G1022" s="5" t="s">
        <v>32</v>
      </c>
      <c r="H1022" s="5" t="s">
        <v>32</v>
      </c>
      <c r="I1022" s="5" t="s">
        <v>32</v>
      </c>
      <c r="J1022" s="5" t="s">
        <v>32</v>
      </c>
      <c r="K1022" s="5" t="s">
        <v>32</v>
      </c>
      <c r="L1022" s="52">
        <v>698540</v>
      </c>
      <c r="M1022" s="5">
        <v>124420</v>
      </c>
      <c r="N1022" s="5">
        <v>2</v>
      </c>
      <c r="O1022" s="7" t="s">
        <v>32</v>
      </c>
      <c r="Q1022" s="65">
        <f t="shared" si="214"/>
        <v>144</v>
      </c>
      <c r="R1022" s="36">
        <f t="shared" si="215"/>
        <v>144</v>
      </c>
      <c r="S1022" s="36">
        <f t="shared" si="216"/>
        <v>144</v>
      </c>
      <c r="T1022" s="36">
        <f t="shared" si="217"/>
        <v>144</v>
      </c>
      <c r="U1022" s="36">
        <f t="shared" si="225"/>
        <v>144</v>
      </c>
      <c r="V1022" s="36">
        <f t="shared" si="218"/>
        <v>144</v>
      </c>
      <c r="W1022" s="36">
        <f t="shared" si="219"/>
        <v>144</v>
      </c>
      <c r="X1022" s="36">
        <f t="shared" si="220"/>
        <v>144</v>
      </c>
      <c r="Y1022" s="36">
        <f t="shared" si="221"/>
        <v>6968.9560035127497</v>
      </c>
      <c r="Z1022" s="36">
        <f t="shared" si="222"/>
        <v>1227.756003512749</v>
      </c>
      <c r="AA1022" s="36">
        <f t="shared" si="223"/>
        <v>144.00899999999999</v>
      </c>
      <c r="AB1022" s="66">
        <f t="shared" si="224"/>
        <v>144</v>
      </c>
      <c r="AC1022" s="28">
        <f t="shared" si="211"/>
        <v>9636.7210070254987</v>
      </c>
      <c r="AF1022" s="28">
        <f>Q1022-'2020 Metered Customers'!Q1022</f>
        <v>22.400000000000006</v>
      </c>
      <c r="AG1022" s="28">
        <f>R1022-'2020 Metered Customers'!R1022</f>
        <v>22.400000000000006</v>
      </c>
      <c r="AH1022" s="28">
        <f>S1022-'2020 Metered Customers'!S1022</f>
        <v>22.400000000000006</v>
      </c>
      <c r="AI1022" s="28">
        <f>T1022-'2020 Metered Customers'!T1022</f>
        <v>22.400000000000006</v>
      </c>
      <c r="AJ1022" s="28">
        <f>U1022-'2020 Metered Customers'!U1022</f>
        <v>22.400000000000006</v>
      </c>
      <c r="AK1022" s="28">
        <f>V1022-'2020 Metered Customers'!V1022</f>
        <v>22.400000000000006</v>
      </c>
      <c r="AL1022" s="28">
        <f>W1022-'2020 Metered Customers'!W1022</f>
        <v>22.400000000000006</v>
      </c>
      <c r="AM1022" s="28">
        <f>X1022-'2020 Metered Customers'!X1022</f>
        <v>22.400000000000006</v>
      </c>
      <c r="AN1022" s="28">
        <f>Y1022-'2020 Metered Customers'!Y1022</f>
        <v>1991.4118035127494</v>
      </c>
      <c r="AO1022" s="28">
        <f>Z1022-'2020 Metered Customers'!Z1022</f>
        <v>515.92340351274902</v>
      </c>
      <c r="AP1022" s="28">
        <f>AA1022-'2020 Metered Customers'!AA1022</f>
        <v>22.404599999999988</v>
      </c>
      <c r="AQ1022" s="28">
        <f>AB1022-'2020 Metered Customers'!AB1022</f>
        <v>22.400000000000006</v>
      </c>
    </row>
    <row r="1023" spans="1:43" ht="15.4" x14ac:dyDescent="0.45">
      <c r="A1023" s="4">
        <v>2</v>
      </c>
      <c r="B1023" s="85">
        <v>74949575</v>
      </c>
      <c r="C1023" s="91">
        <v>0</v>
      </c>
      <c r="D1023" s="6" t="s">
        <v>32</v>
      </c>
      <c r="E1023" s="5" t="s">
        <v>32</v>
      </c>
      <c r="F1023" s="5" t="s">
        <v>32</v>
      </c>
      <c r="G1023" s="5" t="s">
        <v>32</v>
      </c>
      <c r="H1023" s="5">
        <v>330</v>
      </c>
      <c r="I1023" s="5">
        <v>340</v>
      </c>
      <c r="J1023" s="5">
        <v>2810</v>
      </c>
      <c r="K1023" s="5">
        <v>11600</v>
      </c>
      <c r="L1023" s="52">
        <v>14970</v>
      </c>
      <c r="M1023" s="5">
        <v>10640</v>
      </c>
      <c r="N1023" s="5">
        <v>4959</v>
      </c>
      <c r="O1023" s="7" t="s">
        <v>32</v>
      </c>
      <c r="Q1023" s="65">
        <f t="shared" si="214"/>
        <v>144</v>
      </c>
      <c r="R1023" s="36">
        <f t="shared" si="215"/>
        <v>144</v>
      </c>
      <c r="S1023" s="36">
        <f t="shared" si="216"/>
        <v>144</v>
      </c>
      <c r="T1023" s="36">
        <f t="shared" si="217"/>
        <v>144</v>
      </c>
      <c r="U1023" s="36">
        <f t="shared" si="225"/>
        <v>145.48500000000001</v>
      </c>
      <c r="V1023" s="36">
        <f t="shared" si="218"/>
        <v>145.53</v>
      </c>
      <c r="W1023" s="36">
        <f t="shared" si="219"/>
        <v>156.64500000000001</v>
      </c>
      <c r="X1023" s="36">
        <f t="shared" si="220"/>
        <v>196.2</v>
      </c>
      <c r="Y1023" s="36">
        <f t="shared" si="221"/>
        <v>211.36500000000001</v>
      </c>
      <c r="Z1023" s="36">
        <f t="shared" si="222"/>
        <v>191.88</v>
      </c>
      <c r="AA1023" s="36">
        <f t="shared" si="223"/>
        <v>166.31549999999999</v>
      </c>
      <c r="AB1023" s="66">
        <f t="shared" si="224"/>
        <v>144</v>
      </c>
      <c r="AC1023" s="28">
        <f t="shared" si="211"/>
        <v>1933.4204999999999</v>
      </c>
      <c r="AF1023" s="28">
        <f>Q1023-'2020 Metered Customers'!Q1023</f>
        <v>22.400000000000006</v>
      </c>
      <c r="AG1023" s="28">
        <f>R1023-'2020 Metered Customers'!R1023</f>
        <v>22.400000000000006</v>
      </c>
      <c r="AH1023" s="28">
        <f>S1023-'2020 Metered Customers'!S1023</f>
        <v>22.400000000000006</v>
      </c>
      <c r="AI1023" s="28">
        <f>T1023-'2020 Metered Customers'!T1023</f>
        <v>22.400000000000006</v>
      </c>
      <c r="AJ1023" s="28">
        <f>U1023-'2020 Metered Customers'!U1023</f>
        <v>23.15900000000002</v>
      </c>
      <c r="AK1023" s="28">
        <f>V1023-'2020 Metered Customers'!V1023</f>
        <v>23.182000000000002</v>
      </c>
      <c r="AL1023" s="28">
        <f>W1023-'2020 Metered Customers'!W1023</f>
        <v>28.863000000000014</v>
      </c>
      <c r="AM1023" s="28">
        <f>X1023-'2020 Metered Customers'!X1023</f>
        <v>49.079999999999984</v>
      </c>
      <c r="AN1023" s="28">
        <f>Y1023-'2020 Metered Customers'!Y1023</f>
        <v>56.831000000000017</v>
      </c>
      <c r="AO1023" s="28">
        <f>Z1023-'2020 Metered Customers'!Z1023</f>
        <v>46.871999999999986</v>
      </c>
      <c r="AP1023" s="28">
        <f>AA1023-'2020 Metered Customers'!AA1023</f>
        <v>33.805700000000002</v>
      </c>
      <c r="AQ1023" s="28">
        <f>AB1023-'2020 Metered Customers'!AB1023</f>
        <v>22.400000000000006</v>
      </c>
    </row>
    <row r="1024" spans="1:43" ht="15.4" x14ac:dyDescent="0.45">
      <c r="A1024" s="4">
        <v>2</v>
      </c>
      <c r="B1024" s="85">
        <v>75251635</v>
      </c>
      <c r="C1024" s="91">
        <v>0</v>
      </c>
      <c r="D1024" s="6" t="s">
        <v>32</v>
      </c>
      <c r="E1024" s="5" t="s">
        <v>32</v>
      </c>
      <c r="F1024" s="5" t="s">
        <v>32</v>
      </c>
      <c r="G1024" s="5" t="s">
        <v>32</v>
      </c>
      <c r="H1024" s="5">
        <v>432980</v>
      </c>
      <c r="I1024" s="5">
        <v>60750</v>
      </c>
      <c r="J1024" s="5">
        <v>133680</v>
      </c>
      <c r="K1024" s="5">
        <v>116150</v>
      </c>
      <c r="L1024" s="52">
        <v>136980</v>
      </c>
      <c r="M1024" s="5">
        <v>89570</v>
      </c>
      <c r="N1024" s="5">
        <v>37297</v>
      </c>
      <c r="O1024" s="7">
        <v>15993</v>
      </c>
      <c r="Q1024" s="65">
        <f t="shared" si="214"/>
        <v>144</v>
      </c>
      <c r="R1024" s="36">
        <f t="shared" si="215"/>
        <v>144</v>
      </c>
      <c r="S1024" s="36">
        <f t="shared" si="216"/>
        <v>144</v>
      </c>
      <c r="T1024" s="36">
        <f t="shared" si="217"/>
        <v>144</v>
      </c>
      <c r="U1024" s="36">
        <f t="shared" si="225"/>
        <v>3671.580017563746</v>
      </c>
      <c r="V1024" s="36">
        <f t="shared" si="218"/>
        <v>591.05600351274916</v>
      </c>
      <c r="W1024" s="36">
        <f t="shared" si="219"/>
        <v>1320.3560035127491</v>
      </c>
      <c r="X1024" s="36">
        <f t="shared" si="220"/>
        <v>1145.0560035127492</v>
      </c>
      <c r="Y1024" s="36">
        <f t="shared" si="221"/>
        <v>1353.3560035127491</v>
      </c>
      <c r="Z1024" s="36">
        <f t="shared" si="222"/>
        <v>879.2560035127492</v>
      </c>
      <c r="AA1024" s="36">
        <f t="shared" si="223"/>
        <v>391.88250497141871</v>
      </c>
      <c r="AB1024" s="66">
        <f t="shared" si="224"/>
        <v>215.96850000000001</v>
      </c>
      <c r="AC1024" s="28">
        <f t="shared" si="211"/>
        <v>10144.511040098912</v>
      </c>
      <c r="AF1024" s="28">
        <f>Q1024-'2020 Metered Customers'!Q1024</f>
        <v>22.400000000000006</v>
      </c>
      <c r="AG1024" s="28">
        <f>R1024-'2020 Metered Customers'!R1024</f>
        <v>22.400000000000006</v>
      </c>
      <c r="AH1024" s="28">
        <f>S1024-'2020 Metered Customers'!S1024</f>
        <v>22.400000000000006</v>
      </c>
      <c r="AI1024" s="28">
        <f>T1024-'2020 Metered Customers'!T1024</f>
        <v>22.400000000000006</v>
      </c>
      <c r="AJ1024" s="28">
        <f>U1024-'2020 Metered Customers'!U1024</f>
        <v>1956.9660175637459</v>
      </c>
      <c r="AK1024" s="28">
        <f>V1024-'2020 Metered Customers'!V1024</f>
        <v>261.99100351274916</v>
      </c>
      <c r="AL1024" s="28">
        <f>W1024-'2020 Metered Customers'!W1024</f>
        <v>539.7216035127492</v>
      </c>
      <c r="AM1024" s="28">
        <f>X1024-'2020 Metered Customers'!X1024</f>
        <v>494.66950351274909</v>
      </c>
      <c r="AN1024" s="28">
        <f>Y1024-'2020 Metered Customers'!Y1024</f>
        <v>548.20260351274908</v>
      </c>
      <c r="AO1024" s="28">
        <f>Z1024-'2020 Metered Customers'!Z1024</f>
        <v>426.26500351274922</v>
      </c>
      <c r="AP1024" s="28">
        <f>AA1024-'2020 Metered Customers'!AA1024</f>
        <v>163.6654049714187</v>
      </c>
      <c r="AQ1024" s="28">
        <f>AB1024-'2020 Metered Customers'!AB1024</f>
        <v>59.183899999999994</v>
      </c>
    </row>
    <row r="1025" spans="1:49" ht="15.4" x14ac:dyDescent="0.45">
      <c r="A1025" s="4">
        <v>2</v>
      </c>
      <c r="B1025" s="85">
        <v>89389651</v>
      </c>
      <c r="C1025" s="91">
        <v>0</v>
      </c>
      <c r="D1025" s="5" t="s">
        <v>32</v>
      </c>
      <c r="E1025" s="5" t="s">
        <v>32</v>
      </c>
      <c r="F1025" s="5" t="s">
        <v>32</v>
      </c>
      <c r="G1025" s="5" t="s">
        <v>32</v>
      </c>
      <c r="H1025" s="5">
        <v>75110</v>
      </c>
      <c r="I1025" s="5">
        <v>128510</v>
      </c>
      <c r="J1025" s="5">
        <v>202220</v>
      </c>
      <c r="K1025" s="5">
        <v>251410</v>
      </c>
      <c r="L1025" s="52">
        <v>273590</v>
      </c>
      <c r="M1025" s="5">
        <v>173880</v>
      </c>
      <c r="N1025" s="5">
        <v>32689</v>
      </c>
      <c r="O1025" s="7" t="s">
        <v>32</v>
      </c>
      <c r="Q1025" s="65">
        <f t="shared" si="214"/>
        <v>144</v>
      </c>
      <c r="R1025" s="36">
        <f t="shared" si="215"/>
        <v>144</v>
      </c>
      <c r="S1025" s="36">
        <f t="shared" si="216"/>
        <v>144</v>
      </c>
      <c r="T1025" s="36">
        <f t="shared" si="217"/>
        <v>144</v>
      </c>
      <c r="U1025" s="36">
        <f t="shared" si="225"/>
        <v>481.995</v>
      </c>
      <c r="V1025" s="36">
        <f t="shared" si="218"/>
        <v>1268.6560035127491</v>
      </c>
      <c r="W1025" s="36">
        <f t="shared" si="219"/>
        <v>2005.7560035127492</v>
      </c>
      <c r="X1025" s="36">
        <f t="shared" si="220"/>
        <v>2497.6560035127491</v>
      </c>
      <c r="Y1025" s="36">
        <f t="shared" si="221"/>
        <v>2719.4560035127492</v>
      </c>
      <c r="Z1025" s="36">
        <f t="shared" si="222"/>
        <v>1722.3560035127491</v>
      </c>
      <c r="AA1025" s="36">
        <f t="shared" si="223"/>
        <v>353.82707073616041</v>
      </c>
      <c r="AB1025" s="66">
        <f t="shared" si="224"/>
        <v>144</v>
      </c>
      <c r="AC1025" s="28">
        <f t="shared" si="211"/>
        <v>11769.702088299906</v>
      </c>
      <c r="AF1025" s="28">
        <f>Q1025-'2020 Metered Customers'!Q1025</f>
        <v>22.400000000000006</v>
      </c>
      <c r="AG1025" s="28">
        <f>R1025-'2020 Metered Customers'!R1025</f>
        <v>22.400000000000006</v>
      </c>
      <c r="AH1025" s="28">
        <f>S1025-'2020 Metered Customers'!S1025</f>
        <v>22.400000000000006</v>
      </c>
      <c r="AI1025" s="28">
        <f>T1025-'2020 Metered Customers'!T1025</f>
        <v>22.400000000000006</v>
      </c>
      <c r="AJ1025" s="28">
        <f>U1025-'2020 Metered Customers'!U1025</f>
        <v>195.15300000000002</v>
      </c>
      <c r="AK1025" s="28">
        <f>V1025-'2020 Metered Customers'!V1025</f>
        <v>526.43470351274914</v>
      </c>
      <c r="AL1025" s="28">
        <f>W1025-'2020 Metered Customers'!W1025</f>
        <v>715.86940351274916</v>
      </c>
      <c r="AM1025" s="28">
        <f>X1025-'2020 Metered Customers'!X1025</f>
        <v>842.28770351274898</v>
      </c>
      <c r="AN1025" s="28">
        <f>Y1025-'2020 Metered Customers'!Y1025</f>
        <v>899.29030351274923</v>
      </c>
      <c r="AO1025" s="28">
        <f>Z1025-'2020 Metered Customers'!Z1025</f>
        <v>643.03560351274905</v>
      </c>
      <c r="AP1025" s="28">
        <f>AA1025-'2020 Metered Customers'!AA1025</f>
        <v>145.4243707361604</v>
      </c>
      <c r="AQ1025" s="28">
        <f>AB1025-'2020 Metered Customers'!AB1025</f>
        <v>22.400000000000006</v>
      </c>
    </row>
    <row r="1026" spans="1:49" ht="15.4" x14ac:dyDescent="0.45">
      <c r="A1026" s="4">
        <v>2</v>
      </c>
      <c r="B1026" s="85">
        <v>91005855</v>
      </c>
      <c r="C1026" s="91">
        <v>0</v>
      </c>
      <c r="D1026" s="5" t="s">
        <v>32</v>
      </c>
      <c r="E1026" s="5" t="s">
        <v>32</v>
      </c>
      <c r="F1026" s="5" t="s">
        <v>32</v>
      </c>
      <c r="G1026" s="5" t="s">
        <v>32</v>
      </c>
      <c r="H1026" s="5">
        <v>13460</v>
      </c>
      <c r="I1026" s="5">
        <v>89126</v>
      </c>
      <c r="J1026" s="5">
        <v>75615</v>
      </c>
      <c r="K1026" s="5">
        <v>104420</v>
      </c>
      <c r="L1026" s="52">
        <v>152172</v>
      </c>
      <c r="M1026" s="5">
        <v>21926</v>
      </c>
      <c r="N1026" s="5">
        <v>21</v>
      </c>
      <c r="O1026" s="7" t="s">
        <v>32</v>
      </c>
      <c r="Q1026" s="65">
        <f t="shared" si="214"/>
        <v>144</v>
      </c>
      <c r="R1026" s="36">
        <f t="shared" si="215"/>
        <v>144</v>
      </c>
      <c r="S1026" s="36">
        <f t="shared" si="216"/>
        <v>144</v>
      </c>
      <c r="T1026" s="36">
        <f t="shared" si="217"/>
        <v>144</v>
      </c>
      <c r="U1026" s="36">
        <f t="shared" si="225"/>
        <v>204.57</v>
      </c>
      <c r="V1026" s="36">
        <f t="shared" si="218"/>
        <v>874.81600351274915</v>
      </c>
      <c r="W1026" s="36">
        <f t="shared" si="219"/>
        <v>739.70600351274913</v>
      </c>
      <c r="X1026" s="36">
        <f t="shared" si="220"/>
        <v>1027.7560035127492</v>
      </c>
      <c r="Y1026" s="36">
        <f t="shared" si="221"/>
        <v>1505.2760035127492</v>
      </c>
      <c r="Z1026" s="36">
        <f t="shared" si="222"/>
        <v>264.94021338501329</v>
      </c>
      <c r="AA1026" s="36">
        <f t="shared" si="223"/>
        <v>144.09450000000001</v>
      </c>
      <c r="AB1026" s="66">
        <f t="shared" si="224"/>
        <v>144</v>
      </c>
      <c r="AC1026" s="28">
        <f t="shared" si="211"/>
        <v>5481.1587274360108</v>
      </c>
      <c r="AF1026" s="28">
        <f>Q1026-'2020 Metered Customers'!Q1026</f>
        <v>22.400000000000006</v>
      </c>
      <c r="AG1026" s="28">
        <f>R1026-'2020 Metered Customers'!R1026</f>
        <v>22.400000000000006</v>
      </c>
      <c r="AH1026" s="28">
        <f>S1026-'2020 Metered Customers'!S1026</f>
        <v>22.400000000000006</v>
      </c>
      <c r="AI1026" s="28">
        <f>T1026-'2020 Metered Customers'!T1026</f>
        <v>22.400000000000006</v>
      </c>
      <c r="AJ1026" s="28">
        <f>U1026-'2020 Metered Customers'!U1026</f>
        <v>53.358000000000004</v>
      </c>
      <c r="AK1026" s="28">
        <f>V1026-'2020 Metered Customers'!V1026</f>
        <v>423.7342035127491</v>
      </c>
      <c r="AL1026" s="28">
        <f>W1026-'2020 Metered Customers'!W1026</f>
        <v>346.72150351274911</v>
      </c>
      <c r="AM1026" s="28">
        <f>X1026-'2020 Metered Customers'!X1026</f>
        <v>464.52340351274916</v>
      </c>
      <c r="AN1026" s="28">
        <f>Y1026-'2020 Metered Customers'!Y1026</f>
        <v>587.24604351274911</v>
      </c>
      <c r="AO1026" s="28">
        <f>Z1026-'2020 Metered Customers'!Z1026</f>
        <v>95.103013385013298</v>
      </c>
      <c r="AP1026" s="28">
        <f>AA1026-'2020 Metered Customers'!AA1026</f>
        <v>22.448300000000017</v>
      </c>
      <c r="AQ1026" s="28">
        <f>AB1026-'2020 Metered Customers'!AB1026</f>
        <v>22.400000000000006</v>
      </c>
    </row>
    <row r="1027" spans="1:49" ht="15.75" thickBot="1" x14ac:dyDescent="0.5">
      <c r="A1027" s="4">
        <v>2</v>
      </c>
      <c r="B1027" s="85">
        <v>84806159</v>
      </c>
      <c r="C1027" s="91">
        <v>1</v>
      </c>
      <c r="D1027" s="5"/>
      <c r="E1027" s="5"/>
      <c r="F1027" s="5"/>
      <c r="G1027" s="5"/>
      <c r="H1027" s="5">
        <v>79936.923076923078</v>
      </c>
      <c r="I1027" s="5">
        <v>81859.777777777781</v>
      </c>
      <c r="J1027" s="5">
        <v>99433.611111111109</v>
      </c>
      <c r="K1027" s="5">
        <v>97503.333333333328</v>
      </c>
      <c r="L1027" s="52">
        <v>162825.89473684211</v>
      </c>
      <c r="M1027" s="5">
        <v>73380.333333333328</v>
      </c>
      <c r="N1027" s="5">
        <v>38041.647058823532</v>
      </c>
      <c r="O1027" s="7">
        <v>15993</v>
      </c>
      <c r="Q1027" s="203">
        <f t="shared" ref="Q1027" si="226">IFERROR($AE$8+IF(D1027&gt;$AF$8, $AF$8/1000*$AG$8,D1027/1000*$AG$8)+IF(IF(D1027&gt;$AH$8,($AH$8-$AF$8)/1000*$AI$8,(D1027-$AF$8)/1000*$AI$8)&lt;0,0,IF(D1027&gt;$AH$8,($AH$8-$AF$8)/1000*$AI$8,(D1027-$AF$8)/1000*$AI$8))+IF(D1027&gt;$AH$8,(D1027-$AH$8)/1000*$AK$8,0),$AE$8)</f>
        <v>144</v>
      </c>
      <c r="R1027" s="204">
        <f t="shared" ref="R1027" si="227">IFERROR($AE$8+IF(E1027&gt;$AF$8, $AF$8/1000*$AG$8,E1027/1000*$AG$8)+IF(IF(E1027&gt;$AH$8,($AH$8-$AF$8)/1000*$AI$8,(E1027-$AF$8)/1000*$AI$8)&lt;0,0,IF(E1027&gt;$AH$8,($AH$8-$AF$8)/1000*$AI$8,(E1027-$AF$8)/1000*$AI$8))+IF(E1027&gt;$AH$8,(E1027-$AH$8)/1000*$AK$8,0),$AE$8)</f>
        <v>144</v>
      </c>
      <c r="S1027" s="204">
        <f t="shared" ref="S1027" si="228">IFERROR($AE$8+IF(F1027&gt;$AF$8, $AF$8/1000*$AG$8,F1027/1000*$AG$8)+IF(IF(F1027&gt;$AH$8,($AH$8-$AF$8)/1000*$AI$8,(F1027-$AF$8)/1000*$AI$8)&lt;0,0,IF(F1027&gt;$AH$8,($AH$8-$AF$8)/1000*$AI$8,(F1027-$AF$8)/1000*$AI$8))+IF(F1027&gt;$AH$8,(F1027-$AH$8)/1000*$AK$8,0),$AE$8)</f>
        <v>144</v>
      </c>
      <c r="T1027" s="204">
        <f t="shared" ref="T1027" si="229">IFERROR($AE$8+IF(G1027&gt;$AF$8, $AF$8/1000*$AG$8,G1027/1000*$AG$8)+IF(IF(G1027&gt;$AH$8,($AH$8-$AF$8)/1000*$AI$8,(G1027-$AF$8)/1000*$AI$8)&lt;0,0,IF(G1027&gt;$AH$8,($AH$8-$AF$8)/1000*$AI$8,(G1027-$AF$8)/1000*$AI$8))+IF(G1027&gt;$AH$8,(G1027-$AH$8)/1000*$AK$8,0),$AE$8)</f>
        <v>144</v>
      </c>
      <c r="U1027" s="204">
        <f t="shared" ref="U1027" si="230">IFERROR($AE$8+IF(H1027&gt;$AF$8*5, $AF$8*5/1000*$AG$8,H1027/1000*$AG$8)+IF(IF(H1027&gt;$AH$8*5,(($AH$8*5)-($AF$8*5))/1000*$AI$8,(H1027-$AF$8*5)/1000*$AI$8)&lt;0,0,IF(H1027&gt;$AH$8*5,(($AH$8*5)-($AF$8*5))/1000*$AI$8,(H1027-$AF$8*5)/1000*$AI$8))+IF(H1027&gt;$AH$8*5,(H1027-$AH$8*5)/1000*$AK$8,0),$AE$8)</f>
        <v>503.71615384615387</v>
      </c>
      <c r="V1027" s="204">
        <f t="shared" ref="V1027" si="231">IFERROR($AE$8+IF(I1027&gt;$AF$8, $AF$8/1000*$AG$8,I1027/1000*$AG$8)+IF(IF(I1027&gt;$AH$8,($AH$8-$AF$8)/1000*$AI$8,(I1027-$AF$8)/1000*$AI$8)&lt;0,0,IF(I1027&gt;$AH$8,($AH$8-$AF$8)/1000*$AI$8,(I1027-$AF$8)/1000*$AI$8))+IF(I1027&gt;$AH$8,(I1027-$AH$8)/1000*$AK$8,0),$AE$8)</f>
        <v>802.15378129052692</v>
      </c>
      <c r="W1027" s="204">
        <f t="shared" ref="W1027" si="232">IFERROR($AE$8+IF(J1027&gt;$AF$8, $AF$8/1000*$AG$8,J1027/1000*$AG$8)+IF(IF(J1027&gt;$AH$8,($AH$8-$AF$8)/1000*$AI$8,(J1027-$AF$8)/1000*$AI$8)&lt;0,0,IF(J1027&gt;$AH$8,($AH$8-$AF$8)/1000*$AI$8,(J1027-$AF$8)/1000*$AI$8))+IF(J1027&gt;$AH$8,(J1027-$AH$8)/1000*$AK$8,0),$AE$8)</f>
        <v>977.89211462386027</v>
      </c>
      <c r="X1027" s="204">
        <f t="shared" ref="X1027" si="233">IFERROR($AE$8+IF(K1027&gt;$AF$8, $AF$8/1000*$AG$8,K1027/1000*$AG$8)+IF(IF(K1027&gt;$AH$8,($AH$8-$AF$8)/1000*$AI$8,(K1027-$AF$8)/1000*$AI$8)&lt;0,0,IF(K1027&gt;$AH$8,($AH$8-$AF$8)/1000*$AI$8,(K1027-$AF$8)/1000*$AI$8))+IF(K1027&gt;$AH$8,(K1027-$AH$8)/1000*$AK$8,0),$AE$8)</f>
        <v>958.58933684608246</v>
      </c>
      <c r="Y1027" s="204">
        <f t="shared" ref="Y1027" si="234">IFERROR($AE$8+IF(L1027&gt;$AF$8, $AF$8/1000*$AG$8,L1027/1000*$AG$8)+IF(IF(L1027&gt;$AH$8,($AH$8-$AF$8)/1000*$AI$8,(L1027-$AF$8)/1000*$AI$8)&lt;0,0,IF(L1027&gt;$AH$8,($AH$8-$AF$8)/1000*$AI$8,(L1027-$AF$8)/1000*$AI$8))+IF(L1027&gt;$AH$8,(L1027-$AH$8)/1000*$AK$8,0),$AE$8)</f>
        <v>1611.8149508811703</v>
      </c>
      <c r="Z1027" s="204">
        <f t="shared" ref="Z1027" si="235">IFERROR($AE$8+IF(M1027&gt;$AF$8, $AF$8/1000*$AG$8,M1027/1000*$AG$8)+IF(IF(M1027&gt;$AH$8,($AH$8-$AF$8)/1000*$AI$8,(M1027-$AF$8)/1000*$AI$8)&lt;0,0,IF(M1027&gt;$AH$8,($AH$8-$AF$8)/1000*$AI$8,(M1027-$AF$8)/1000*$AI$8))+IF(M1027&gt;$AH$8,(M1027-$AH$8)/1000*$AK$8,0),$AE$8)</f>
        <v>717.35933684608244</v>
      </c>
      <c r="AA1027" s="204">
        <f t="shared" ref="AA1027" si="236">IFERROR($AE$8+IF(N1027&gt;$AF$8, $AF$8/1000*$AG$8,N1027/1000*$AG$8)+IF(IF(N1027&gt;$AH$8,($AH$8-$AF$8)/1000*$AI$8,(N1027-$AF$8)/1000*$AI$8)&lt;0,0,IF(N1027&gt;$AH$8,($AH$8-$AF$8)/1000*$AI$8,(N1027-$AF$8)/1000*$AI$8))+IF(N1027&gt;$AH$8,(N1027-$AH$8)/1000*$AK$8,0),$AE$8)</f>
        <v>398.03221572999894</v>
      </c>
      <c r="AB1027" s="205">
        <f t="shared" ref="AB1027" si="237">IFERROR($AE$8+IF(O1027&gt;$AF$8, $AF$8/1000*$AG$8,O1027/1000*$AG$8)+IF(IF(O1027&gt;$AH$8,($AH$8-$AF$8)/1000*$AI$8,(O1027-$AF$8)/1000*$AI$8)&lt;0,0,IF(O1027&gt;$AH$8,($AH$8-$AF$8)/1000*$AI$8,(O1027-$AF$8)/1000*$AI$8))+IF(O1027&gt;$AH$8,(O1027-$AH$8)/1000*$AK$8,0),$AE$8)</f>
        <v>215.96850000000001</v>
      </c>
      <c r="AC1027" s="28">
        <f t="shared" si="211"/>
        <v>6761.5263900638747</v>
      </c>
      <c r="AF1027" s="28">
        <f>Q1027-'2020 Metered Customers'!Q1027</f>
        <v>22.400000000000048</v>
      </c>
      <c r="AG1027" s="28">
        <f>R1027-'2020 Metered Customers'!R1027</f>
        <v>22.400000000000048</v>
      </c>
      <c r="AH1027" s="28">
        <f>S1027-'2020 Metered Customers'!S1027</f>
        <v>22.400000000000048</v>
      </c>
      <c r="AI1027" s="28">
        <f>T1027-'2020 Metered Customers'!T1027</f>
        <v>22.400000000000048</v>
      </c>
      <c r="AJ1027" s="28">
        <f>U1027-'2020 Metered Customers'!U1027</f>
        <v>221.75615384615389</v>
      </c>
      <c r="AK1027" s="28">
        <f>V1027-'2020 Metered Customers'!V1027</f>
        <v>317.34572629052695</v>
      </c>
      <c r="AL1027" s="28">
        <f>W1027-'2020 Metered Customers'!W1027</f>
        <v>397.37259462386021</v>
      </c>
      <c r="AM1027" s="28">
        <f>X1027-'2020 Metered Customers'!X1027</f>
        <v>401.22021184608241</v>
      </c>
      <c r="AN1027" s="28">
        <f>Y1027-'2020 Metered Customers'!Y1027</f>
        <v>574.92599288117026</v>
      </c>
      <c r="AO1027" s="28">
        <f>Z1027-'2020 Metered Customers'!Z1027</f>
        <v>290.49672684608248</v>
      </c>
      <c r="AP1027" s="28">
        <f>AA1027-'2020 Metered Customers'!AA1027</f>
        <v>132.498555729999</v>
      </c>
      <c r="AQ1027" s="28">
        <f>AB1027-'2020 Metered Customers'!AB1027</f>
        <v>92.609270000000052</v>
      </c>
    </row>
    <row r="1028" spans="1:49" ht="15.4" x14ac:dyDescent="0.45">
      <c r="A1028" s="4">
        <v>3</v>
      </c>
      <c r="B1028" s="85">
        <v>5368941</v>
      </c>
      <c r="C1028" s="91">
        <v>0</v>
      </c>
      <c r="D1028" s="6" t="s">
        <v>32</v>
      </c>
      <c r="E1028" s="5" t="s">
        <v>32</v>
      </c>
      <c r="F1028" s="5" t="s">
        <v>32</v>
      </c>
      <c r="G1028" s="5" t="s">
        <v>32</v>
      </c>
      <c r="H1028" s="5" t="s">
        <v>32</v>
      </c>
      <c r="I1028" s="5" t="s">
        <v>32</v>
      </c>
      <c r="J1028" s="5" t="s">
        <v>32</v>
      </c>
      <c r="K1028" s="5" t="s">
        <v>32</v>
      </c>
      <c r="L1028" s="52" t="s">
        <v>32</v>
      </c>
      <c r="M1028" s="5" t="s">
        <v>32</v>
      </c>
      <c r="N1028" s="5" t="s">
        <v>32</v>
      </c>
      <c r="O1028" s="7" t="s">
        <v>32</v>
      </c>
      <c r="Q1028" s="62">
        <f>IFERROR($AE$9+IF(D1028&gt;$AF$9, $AF$9/1000*$AG$9,D1028/1000*$AG$9)+IF(IF(D1028&gt;$AH$9,($AH$9-$AF$9)/1000*$AI$9,(D1028-$AF$9)/1000*$AI$9)&lt;0,0,IF(D1028&gt;$AH$9,($AH$9-$AF$9)/1000*$AI$9,(D1028-$AF$9)/1000*$AI$9))+IF(D1028&gt;$AH$9,(D1028-$AH$9)/1000*$AK$9,0),$AE$9)</f>
        <v>270</v>
      </c>
      <c r="R1028" s="63">
        <f t="shared" ref="R1028:AB1028" si="238">IFERROR($AE$9+IF(E1028&gt;$AF$9, $AF$9/1000*$AG$9,E1028/1000*$AG$9)+IF(IF(E1028&gt;$AH$9,($AH$9-$AF$9)/1000*$AI$9,(E1028-$AF$9)/1000*$AI$9)&lt;0,0,IF(E1028&gt;$AH$9,($AH$9-$AF$9)/1000*$AI$9,(E1028-$AF$9)/1000*$AI$9))+IF(E1028&gt;$AH$9,(E1028-$AH$9)/1000*$AK$9,0),$AE$9)</f>
        <v>270</v>
      </c>
      <c r="S1028" s="63">
        <f t="shared" si="238"/>
        <v>270</v>
      </c>
      <c r="T1028" s="63">
        <f t="shared" si="238"/>
        <v>270</v>
      </c>
      <c r="U1028" s="63">
        <f>IFERROR($AE$9+IF(H1028&gt;$AF$9*5, $AF$9*5/1000*$AG$9,H1028/1000*$AG$9)+IF(IF(H1028&gt;$AH$9*5,(($AH$9*5)-($AF$9*5))/1000*$AI$9,(H1028-$AF$9*5)/1000*$AI$9)&lt;0,0,IF(H1028&gt;$AH$9*5,(($AH$9*5)-($AF$9*5))/1000*$AI$9,(H1028-$AF$9*5)/1000*$AI$9))+IF(H1028&gt;$AH$9*5,(H1028-$AH$9*5)/1000*$AK$9,0),$AE$9)</f>
        <v>270</v>
      </c>
      <c r="V1028" s="63">
        <f t="shared" si="238"/>
        <v>270</v>
      </c>
      <c r="W1028" s="63">
        <f t="shared" si="238"/>
        <v>270</v>
      </c>
      <c r="X1028" s="63">
        <f t="shared" si="238"/>
        <v>270</v>
      </c>
      <c r="Y1028" s="63">
        <f t="shared" si="238"/>
        <v>270</v>
      </c>
      <c r="Z1028" s="63">
        <f t="shared" si="238"/>
        <v>270</v>
      </c>
      <c r="AA1028" s="63">
        <f t="shared" si="238"/>
        <v>270</v>
      </c>
      <c r="AB1028" s="64">
        <f t="shared" si="238"/>
        <v>270</v>
      </c>
      <c r="AC1028" s="28">
        <f t="shared" si="211"/>
        <v>3240</v>
      </c>
      <c r="AE1028" s="40">
        <v>2736</v>
      </c>
      <c r="AF1028" s="28">
        <f>Q1028-'2020 Metered Customers'!Q1028</f>
        <v>42</v>
      </c>
      <c r="AG1028" s="28">
        <f>R1028-'2020 Metered Customers'!R1028</f>
        <v>42</v>
      </c>
      <c r="AH1028" s="28">
        <f>S1028-'2020 Metered Customers'!S1028</f>
        <v>42</v>
      </c>
      <c r="AI1028" s="28">
        <f>T1028-'2020 Metered Customers'!T1028</f>
        <v>42</v>
      </c>
      <c r="AJ1028" s="28">
        <f>U1028-'2020 Metered Customers'!U1028</f>
        <v>42</v>
      </c>
      <c r="AK1028" s="28">
        <f>V1028-'2020 Metered Customers'!V1028</f>
        <v>42</v>
      </c>
      <c r="AL1028" s="28">
        <f>W1028-'2020 Metered Customers'!W1028</f>
        <v>42</v>
      </c>
      <c r="AM1028" s="28">
        <f>X1028-'2020 Metered Customers'!X1028</f>
        <v>42</v>
      </c>
      <c r="AN1028" s="28">
        <f>Y1028-'2020 Metered Customers'!Y1028</f>
        <v>42</v>
      </c>
      <c r="AO1028" s="28">
        <f>Z1028-'2020 Metered Customers'!Z1028</f>
        <v>42</v>
      </c>
      <c r="AP1028" s="28">
        <f>AA1028-'2020 Metered Customers'!AA1028</f>
        <v>42</v>
      </c>
      <c r="AQ1028" s="28">
        <f>AB1028-'2020 Metered Customers'!AB1028</f>
        <v>42</v>
      </c>
      <c r="AR1028" s="28"/>
      <c r="AS1028" s="28"/>
      <c r="AT1028" s="28"/>
      <c r="AU1028" s="28"/>
      <c r="AV1028" s="28"/>
      <c r="AW1028" s="28"/>
    </row>
    <row r="1029" spans="1:49" ht="15.4" x14ac:dyDescent="0.45">
      <c r="A1029" s="4">
        <v>3</v>
      </c>
      <c r="B1029" s="85">
        <v>16127837</v>
      </c>
      <c r="C1029" s="91">
        <v>0</v>
      </c>
      <c r="D1029" s="6">
        <v>25870</v>
      </c>
      <c r="E1029" s="5">
        <v>7990</v>
      </c>
      <c r="F1029" s="5">
        <v>10200</v>
      </c>
      <c r="G1029" s="5">
        <v>19120</v>
      </c>
      <c r="H1029" s="5">
        <v>54930</v>
      </c>
      <c r="I1029" s="5">
        <v>17930</v>
      </c>
      <c r="J1029" s="5" t="s">
        <v>32</v>
      </c>
      <c r="K1029" s="5">
        <v>67290</v>
      </c>
      <c r="L1029" s="52">
        <v>151540</v>
      </c>
      <c r="M1029" s="5">
        <v>45080</v>
      </c>
      <c r="N1029" s="5">
        <v>29670</v>
      </c>
      <c r="O1029" s="7">
        <v>25130</v>
      </c>
      <c r="Q1029" s="65">
        <f t="shared" ref="Q1029:Q1032" si="239">IFERROR($AE$9+IF(D1029&gt;$AF$9, $AF$9/1000*$AG$9,D1029/1000*$AG$9)+IF(IF(D1029&gt;$AH$9,($AH$9-$AF$9)/1000*$AI$9,(D1029-$AF$9)/1000*$AI$9)&lt;0,0,IF(D1029&gt;$AH$9,($AH$9-$AF$9)/1000*$AI$9,(D1029-$AF$9)/1000*$AI$9))+IF(D1029&gt;$AH$9,(D1029-$AH$9)/1000*$AK$9,0),$AE$9)</f>
        <v>386.41500000000002</v>
      </c>
      <c r="R1029" s="36">
        <f t="shared" ref="R1029:R1032" si="240">IFERROR($AE$9+IF(E1029&gt;$AF$9, $AF$9/1000*$AG$9,E1029/1000*$AG$9)+IF(IF(E1029&gt;$AH$9,($AH$9-$AF$9)/1000*$AI$9,(E1029-$AF$9)/1000*$AI$9)&lt;0,0,IF(E1029&gt;$AH$9,($AH$9-$AF$9)/1000*$AI$9,(E1029-$AF$9)/1000*$AI$9))+IF(E1029&gt;$AH$9,(E1029-$AH$9)/1000*$AK$9,0),$AE$9)</f>
        <v>305.95499999999998</v>
      </c>
      <c r="S1029" s="36">
        <f t="shared" ref="S1029:S1032" si="241">IFERROR($AE$9+IF(F1029&gt;$AF$9, $AF$9/1000*$AG$9,F1029/1000*$AG$9)+IF(IF(F1029&gt;$AH$9,($AH$9-$AF$9)/1000*$AI$9,(F1029-$AF$9)/1000*$AI$9)&lt;0,0,IF(F1029&gt;$AH$9,($AH$9-$AF$9)/1000*$AI$9,(F1029-$AF$9)/1000*$AI$9))+IF(F1029&gt;$AH$9,(F1029-$AH$9)/1000*$AK$9,0),$AE$9)</f>
        <v>315.89999999999998</v>
      </c>
      <c r="T1029" s="36">
        <f t="shared" ref="T1029:T1032" si="242">IFERROR($AE$9+IF(G1029&gt;$AF$9, $AF$9/1000*$AG$9,G1029/1000*$AG$9)+IF(IF(G1029&gt;$AH$9,($AH$9-$AF$9)/1000*$AI$9,(G1029-$AF$9)/1000*$AI$9)&lt;0,0,IF(G1029&gt;$AH$9,($AH$9-$AF$9)/1000*$AI$9,(G1029-$AF$9)/1000*$AI$9))+IF(G1029&gt;$AH$9,(G1029-$AH$9)/1000*$AK$9,0),$AE$9)</f>
        <v>356.04</v>
      </c>
      <c r="U1029" s="36">
        <f t="shared" ref="U1029:U1032" si="243">IFERROR($AE$9+IF(H1029&gt;$AF$9*5, $AF$9*5/1000*$AG$9,H1029/1000*$AG$9)+IF(IF(H1029&gt;$AH$9*5,(($AH$9*5)-($AF$9*5))/1000*$AI$9,(H1029-$AF$9*5)/1000*$AI$9)&lt;0,0,IF(H1029&gt;$AH$9*5,(($AH$9*5)-($AF$9*5))/1000*$AI$9,(H1029-$AF$9*5)/1000*$AI$9))+IF(H1029&gt;$AH$9*5,(H1029-$AH$9*5)/1000*$AK$9,0),$AE$9)</f>
        <v>517.18499999999995</v>
      </c>
      <c r="V1029" s="36">
        <f t="shared" ref="V1029:V1032" si="244">IFERROR($AE$9+IF(I1029&gt;$AF$9, $AF$9/1000*$AG$9,I1029/1000*$AG$9)+IF(IF(I1029&gt;$AH$9,($AH$9-$AF$9)/1000*$AI$9,(I1029-$AF$9)/1000*$AI$9)&lt;0,0,IF(I1029&gt;$AH$9,($AH$9-$AF$9)/1000*$AI$9,(I1029-$AF$9)/1000*$AI$9))+IF(I1029&gt;$AH$9,(I1029-$AH$9)/1000*$AK$9,0),$AE$9)</f>
        <v>350.685</v>
      </c>
      <c r="W1029" s="36">
        <f t="shared" ref="W1029:W1032" si="245">IFERROR($AE$9+IF(J1029&gt;$AF$9, $AF$9/1000*$AG$9,J1029/1000*$AG$9)+IF(IF(J1029&gt;$AH$9,($AH$9-$AF$9)/1000*$AI$9,(J1029-$AF$9)/1000*$AI$9)&lt;0,0,IF(J1029&gt;$AH$9,($AH$9-$AF$9)/1000*$AI$9,(J1029-$AF$9)/1000*$AI$9))+IF(J1029&gt;$AH$9,(J1029-$AH$9)/1000*$AK$9,0),$AE$9)</f>
        <v>270</v>
      </c>
      <c r="X1029" s="36">
        <f t="shared" ref="X1029:X1032" si="246">IFERROR($AE$9+IF(K1029&gt;$AF$9, $AF$9/1000*$AG$9,K1029/1000*$AG$9)+IF(IF(K1029&gt;$AH$9,($AH$9-$AF$9)/1000*$AI$9,(K1029-$AF$9)/1000*$AI$9)&lt;0,0,IF(K1029&gt;$AH$9,($AH$9-$AF$9)/1000*$AI$9,(K1029-$AF$9)/1000*$AI$9))+IF(K1029&gt;$AH$9,(K1029-$AH$9)/1000*$AK$9,0),$AE$9)</f>
        <v>712.96161949496195</v>
      </c>
      <c r="Y1029" s="36">
        <f t="shared" ref="Y1029:Y1032" si="247">IFERROR($AE$9+IF(L1029&gt;$AF$9, $AF$9/1000*$AG$9,L1029/1000*$AG$9)+IF(IF(L1029&gt;$AH$9,($AH$9-$AF$9)/1000*$AI$9,(L1029-$AF$9)/1000*$AI$9)&lt;0,0,IF(L1029&gt;$AH$9,($AH$9-$AF$9)/1000*$AI$9,(L1029-$AF$9)/1000*$AI$9))+IF(L1029&gt;$AH$9,(L1029-$AH$9)/1000*$AK$9,0),$AE$9)</f>
        <v>1484.5675065864048</v>
      </c>
      <c r="Z1029" s="36">
        <f t="shared" ref="Z1029:Z1032" si="248">IFERROR($AE$9+IF(M1029&gt;$AF$9, $AF$9/1000*$AG$9,M1029/1000*$AG$9)+IF(IF(M1029&gt;$AH$9,($AH$9-$AF$9)/1000*$AI$9,(M1029-$AF$9)/1000*$AI$9)&lt;0,0,IF(M1029&gt;$AH$9,($AH$9-$AF$9)/1000*$AI$9,(M1029-$AF$9)/1000*$AI$9))+IF(M1029&gt;$AH$9,(M1029-$AH$9)/1000*$AK$9,0),$AE$9)</f>
        <v>529.53905127337157</v>
      </c>
      <c r="AA1029" s="36">
        <f t="shared" ref="AA1029:AA1032" si="249">IFERROR($AE$9+IF(N1029&gt;$AF$9, $AF$9/1000*$AG$9,N1029/1000*$AG$9)+IF(IF(N1029&gt;$AH$9,($AH$9-$AF$9)/1000*$AI$9,(N1029-$AF$9)/1000*$AI$9)&lt;0,0,IF(N1029&gt;$AH$9,($AH$9-$AF$9)/1000*$AI$9,(N1029-$AF$9)/1000*$AI$9))+IF(N1029&gt;$AH$9,(N1029-$AH$9)/1000*$AK$9,0),$AE$9)</f>
        <v>403.51499999999999</v>
      </c>
      <c r="AB1029" s="66">
        <f t="shared" ref="AB1029:AB1032" si="250">IFERROR($AE$9+IF(O1029&gt;$AF$9, $AF$9/1000*$AG$9,O1029/1000*$AG$9)+IF(IF(O1029&gt;$AH$9,($AH$9-$AF$9)/1000*$AI$9,(O1029-$AF$9)/1000*$AI$9)&lt;0,0,IF(O1029&gt;$AH$9,($AH$9-$AF$9)/1000*$AI$9,(O1029-$AF$9)/1000*$AI$9))+IF(O1029&gt;$AH$9,(O1029-$AH$9)/1000*$AK$9,0),$AE$9)</f>
        <v>383.08499999999998</v>
      </c>
      <c r="AC1029" s="28">
        <f t="shared" si="211"/>
        <v>6015.8481773547392</v>
      </c>
      <c r="AE1029" s="40">
        <v>2831.7780000000002</v>
      </c>
      <c r="AF1029" s="28">
        <f>Q1029-'2020 Metered Customers'!Q1029</f>
        <v>101.50100000000003</v>
      </c>
      <c r="AG1029" s="28">
        <f>R1029-'2020 Metered Customers'!R1029</f>
        <v>60.376999999999981</v>
      </c>
      <c r="AH1029" s="28">
        <f>S1029-'2020 Metered Customers'!S1029</f>
        <v>65.45999999999998</v>
      </c>
      <c r="AI1029" s="28">
        <f>T1029-'2020 Metered Customers'!T1029</f>
        <v>85.975999999999999</v>
      </c>
      <c r="AJ1029" s="28">
        <f>U1029-'2020 Metered Customers'!U1029</f>
        <v>168.33899999999994</v>
      </c>
      <c r="AK1029" s="28">
        <f>V1029-'2020 Metered Customers'!V1029</f>
        <v>83.238999999999976</v>
      </c>
      <c r="AL1029" s="28">
        <f>W1029-'2020 Metered Customers'!W1029</f>
        <v>42</v>
      </c>
      <c r="AM1029" s="28">
        <f>X1029-'2020 Metered Customers'!X1029</f>
        <v>296.41461949496193</v>
      </c>
      <c r="AN1029" s="28">
        <f>Y1029-'2020 Metered Customers'!Y1029</f>
        <v>705.74550658640464</v>
      </c>
      <c r="AO1029" s="28">
        <f>Z1029-'2020 Metered Customers'!Z1029</f>
        <v>202.36305127337158</v>
      </c>
      <c r="AP1029" s="28">
        <f>AA1029-'2020 Metered Customers'!AA1029</f>
        <v>110.24099999999999</v>
      </c>
      <c r="AQ1029" s="28">
        <f>AB1029-'2020 Metered Customers'!AB1029</f>
        <v>99.798999999999978</v>
      </c>
    </row>
    <row r="1030" spans="1:49" ht="15.4" x14ac:dyDescent="0.45">
      <c r="A1030" s="4">
        <v>3</v>
      </c>
      <c r="B1030" s="85">
        <v>18384988</v>
      </c>
      <c r="C1030" s="91">
        <v>0</v>
      </c>
      <c r="D1030" s="6"/>
      <c r="E1030" s="5" t="s">
        <v>32</v>
      </c>
      <c r="F1030" s="5" t="s">
        <v>32</v>
      </c>
      <c r="G1030" s="5" t="s">
        <v>32</v>
      </c>
      <c r="H1030" s="5">
        <v>50900</v>
      </c>
      <c r="I1030" s="5">
        <v>191900</v>
      </c>
      <c r="J1030" s="5">
        <v>291400</v>
      </c>
      <c r="K1030" s="5">
        <v>561300</v>
      </c>
      <c r="L1030" s="52">
        <v>750200</v>
      </c>
      <c r="M1030" s="5">
        <v>378300</v>
      </c>
      <c r="N1030" s="5">
        <v>400</v>
      </c>
      <c r="O1030" s="7" t="s">
        <v>32</v>
      </c>
      <c r="Q1030" s="65">
        <f t="shared" si="239"/>
        <v>270</v>
      </c>
      <c r="R1030" s="36">
        <f t="shared" si="240"/>
        <v>270</v>
      </c>
      <c r="S1030" s="36">
        <f t="shared" si="241"/>
        <v>270</v>
      </c>
      <c r="T1030" s="36">
        <f t="shared" si="242"/>
        <v>270</v>
      </c>
      <c r="U1030" s="36">
        <f t="shared" si="243"/>
        <v>499.04999999999995</v>
      </c>
      <c r="V1030" s="36">
        <f t="shared" si="244"/>
        <v>1888.1675065864047</v>
      </c>
      <c r="W1030" s="36">
        <f t="shared" si="245"/>
        <v>2883.1675065864047</v>
      </c>
      <c r="X1030" s="36">
        <f t="shared" si="246"/>
        <v>5582.1675065864047</v>
      </c>
      <c r="Y1030" s="36">
        <f t="shared" si="247"/>
        <v>7471.1675065864047</v>
      </c>
      <c r="Z1030" s="36">
        <f t="shared" si="248"/>
        <v>3752.1675065864047</v>
      </c>
      <c r="AA1030" s="36">
        <f t="shared" si="249"/>
        <v>271.8</v>
      </c>
      <c r="AB1030" s="66">
        <f t="shared" si="250"/>
        <v>270</v>
      </c>
      <c r="AC1030" s="28">
        <f t="shared" si="211"/>
        <v>23697.687532932021</v>
      </c>
      <c r="AE1030" s="40">
        <v>15649.013000000001</v>
      </c>
      <c r="AF1030" s="28">
        <f>Q1030-'2020 Metered Customers'!Q1030</f>
        <v>42</v>
      </c>
      <c r="AG1030" s="28">
        <f>R1030-'2020 Metered Customers'!R1030</f>
        <v>42</v>
      </c>
      <c r="AH1030" s="28">
        <f>S1030-'2020 Metered Customers'!S1030</f>
        <v>42</v>
      </c>
      <c r="AI1030" s="28">
        <f>T1030-'2020 Metered Customers'!T1030</f>
        <v>42</v>
      </c>
      <c r="AJ1030" s="28">
        <f>U1030-'2020 Metered Customers'!U1030</f>
        <v>159.06999999999994</v>
      </c>
      <c r="AK1030" s="28">
        <f>V1030-'2020 Metered Customers'!V1030</f>
        <v>860.99050658640476</v>
      </c>
      <c r="AL1030" s="28">
        <f>W1030-'2020 Metered Customers'!W1030</f>
        <v>1116.7055065864047</v>
      </c>
      <c r="AM1030" s="28">
        <f>X1030-'2020 Metered Customers'!X1030</f>
        <v>1810.3485065864047</v>
      </c>
      <c r="AN1030" s="28">
        <f>Y1030-'2020 Metered Customers'!Y1030</f>
        <v>2295.8215065864042</v>
      </c>
      <c r="AO1030" s="28">
        <f>Z1030-'2020 Metered Customers'!Z1030</f>
        <v>1340.0385065864048</v>
      </c>
      <c r="AP1030" s="28">
        <f>AA1030-'2020 Metered Customers'!AA1030</f>
        <v>42.920000000000016</v>
      </c>
      <c r="AQ1030" s="28">
        <f>AB1030-'2020 Metered Customers'!AB1030</f>
        <v>42</v>
      </c>
    </row>
    <row r="1031" spans="1:49" ht="15.4" x14ac:dyDescent="0.45">
      <c r="A1031" s="4">
        <v>3</v>
      </c>
      <c r="B1031" s="85">
        <v>83786597</v>
      </c>
      <c r="C1031" s="91">
        <v>0</v>
      </c>
      <c r="D1031" s="5" t="s">
        <v>32</v>
      </c>
      <c r="E1031" s="5" t="s">
        <v>32</v>
      </c>
      <c r="F1031" s="5" t="s">
        <v>32</v>
      </c>
      <c r="G1031" s="5" t="s">
        <v>32</v>
      </c>
      <c r="H1031" s="5">
        <v>8670</v>
      </c>
      <c r="I1031" s="5">
        <v>43010</v>
      </c>
      <c r="J1031" s="5">
        <v>36290</v>
      </c>
      <c r="K1031" s="5">
        <v>33040</v>
      </c>
      <c r="L1031" s="52">
        <v>36340</v>
      </c>
      <c r="M1031" s="5">
        <v>27900</v>
      </c>
      <c r="N1031" s="5">
        <v>69990</v>
      </c>
      <c r="O1031" s="7" t="s">
        <v>32</v>
      </c>
      <c r="Q1031" s="65">
        <f t="shared" si="239"/>
        <v>270</v>
      </c>
      <c r="R1031" s="36">
        <f t="shared" si="240"/>
        <v>270</v>
      </c>
      <c r="S1031" s="36">
        <f t="shared" si="241"/>
        <v>270</v>
      </c>
      <c r="T1031" s="36">
        <f t="shared" si="242"/>
        <v>270</v>
      </c>
      <c r="U1031" s="36">
        <f t="shared" si="243"/>
        <v>309.01499999999999</v>
      </c>
      <c r="V1031" s="36">
        <f t="shared" si="244"/>
        <v>512.44383667550164</v>
      </c>
      <c r="W1031" s="36">
        <f t="shared" si="245"/>
        <v>456.9463284157498</v>
      </c>
      <c r="X1031" s="36">
        <f t="shared" si="246"/>
        <v>430.10601564131628</v>
      </c>
      <c r="Y1031" s="36">
        <f t="shared" si="247"/>
        <v>457.35925630458723</v>
      </c>
      <c r="Z1031" s="36">
        <f t="shared" si="248"/>
        <v>395.55</v>
      </c>
      <c r="AA1031" s="36">
        <f t="shared" si="249"/>
        <v>735.25972549218363</v>
      </c>
      <c r="AB1031" s="66">
        <f t="shared" si="250"/>
        <v>270</v>
      </c>
      <c r="AC1031" s="28">
        <f t="shared" si="211"/>
        <v>4646.6801625293392</v>
      </c>
      <c r="AE1031" s="40">
        <v>3042.75</v>
      </c>
      <c r="AF1031" s="28">
        <f>Q1031-'2020 Metered Customers'!Q1031</f>
        <v>42</v>
      </c>
      <c r="AG1031" s="28">
        <f>R1031-'2020 Metered Customers'!R1031</f>
        <v>42</v>
      </c>
      <c r="AH1031" s="28">
        <f>S1031-'2020 Metered Customers'!S1031</f>
        <v>42</v>
      </c>
      <c r="AI1031" s="28">
        <f>T1031-'2020 Metered Customers'!T1031</f>
        <v>42</v>
      </c>
      <c r="AJ1031" s="28">
        <f>U1031-'2020 Metered Customers'!U1031</f>
        <v>61.940999999999974</v>
      </c>
      <c r="AK1031" s="28">
        <f>V1031-'2020 Metered Customers'!V1031</f>
        <v>189.82183667550163</v>
      </c>
      <c r="AL1031" s="28">
        <f>W1031-'2020 Metered Customers'!W1031</f>
        <v>149.10832841574978</v>
      </c>
      <c r="AM1031" s="28">
        <f>X1031-'2020 Metered Customers'!X1031</f>
        <v>129.41801564131629</v>
      </c>
      <c r="AN1031" s="28">
        <f>Y1031-'2020 Metered Customers'!Y1031</f>
        <v>149.41125630458725</v>
      </c>
      <c r="AO1031" s="28">
        <f>Z1031-'2020 Metered Customers'!Z1031</f>
        <v>106.17000000000002</v>
      </c>
      <c r="AP1031" s="28">
        <f>AA1031-'2020 Metered Customers'!AA1031</f>
        <v>307.10272549218359</v>
      </c>
      <c r="AQ1031" s="28">
        <f>AB1031-'2020 Metered Customers'!AB1031</f>
        <v>42</v>
      </c>
    </row>
    <row r="1032" spans="1:49" ht="15.75" thickBot="1" x14ac:dyDescent="0.5">
      <c r="A1032" s="4">
        <v>3</v>
      </c>
      <c r="B1032" s="85">
        <v>91051012</v>
      </c>
      <c r="C1032" s="91">
        <v>0</v>
      </c>
      <c r="D1032" s="5" t="s">
        <v>32</v>
      </c>
      <c r="E1032" s="5" t="s">
        <v>32</v>
      </c>
      <c r="F1032" s="5" t="s">
        <v>32</v>
      </c>
      <c r="G1032" s="5">
        <v>484082</v>
      </c>
      <c r="H1032" s="5">
        <v>9571</v>
      </c>
      <c r="I1032" s="5">
        <v>58311</v>
      </c>
      <c r="J1032" s="5">
        <v>52857</v>
      </c>
      <c r="K1032" s="5" t="s">
        <v>32</v>
      </c>
      <c r="L1032" s="52" t="s">
        <v>32</v>
      </c>
      <c r="M1032" s="5">
        <v>55552</v>
      </c>
      <c r="N1032" s="5">
        <v>756463</v>
      </c>
      <c r="O1032" s="7">
        <v>926048</v>
      </c>
      <c r="Q1032" s="67">
        <f t="shared" si="239"/>
        <v>270</v>
      </c>
      <c r="R1032" s="68">
        <f t="shared" si="240"/>
        <v>270</v>
      </c>
      <c r="S1032" s="68">
        <f t="shared" si="241"/>
        <v>270</v>
      </c>
      <c r="T1032" s="68">
        <f t="shared" si="242"/>
        <v>4809.9875065864044</v>
      </c>
      <c r="U1032" s="68">
        <f t="shared" si="243"/>
        <v>313.06950000000001</v>
      </c>
      <c r="V1032" s="68">
        <f t="shared" si="244"/>
        <v>638.80802921753468</v>
      </c>
      <c r="W1032" s="68">
        <f t="shared" si="245"/>
        <v>593.76585510314681</v>
      </c>
      <c r="X1032" s="68">
        <f t="shared" si="246"/>
        <v>270</v>
      </c>
      <c r="Y1032" s="68">
        <f t="shared" si="247"/>
        <v>270</v>
      </c>
      <c r="Z1032" s="68">
        <f t="shared" si="248"/>
        <v>616.02266831148472</v>
      </c>
      <c r="AA1032" s="68">
        <f t="shared" si="249"/>
        <v>7533.7975065864039</v>
      </c>
      <c r="AB1032" s="69">
        <f t="shared" si="250"/>
        <v>9229.6475065864033</v>
      </c>
      <c r="AC1032" s="28">
        <f t="shared" ref="AC1032:AC1044" si="251">SUM(Q1032:AB1032)</f>
        <v>25085.098572391376</v>
      </c>
      <c r="AE1032" s="40">
        <v>16672.52219</v>
      </c>
      <c r="AF1032" s="28">
        <f>Q1032-'2020 Metered Customers'!Q1032</f>
        <v>42</v>
      </c>
      <c r="AG1032" s="28">
        <f>R1032-'2020 Metered Customers'!R1032</f>
        <v>42</v>
      </c>
      <c r="AH1032" s="28">
        <f>S1032-'2020 Metered Customers'!S1032</f>
        <v>42</v>
      </c>
      <c r="AI1032" s="28">
        <f>T1032-'2020 Metered Customers'!T1032</f>
        <v>1611.8982465864046</v>
      </c>
      <c r="AJ1032" s="28">
        <f>U1032-'2020 Metered Customers'!U1032</f>
        <v>64.013300000000015</v>
      </c>
      <c r="AK1032" s="28">
        <f>V1032-'2020 Metered Customers'!V1032</f>
        <v>260.87072921753463</v>
      </c>
      <c r="AL1032" s="28">
        <f>W1032-'2020 Metered Customers'!W1032</f>
        <v>239.28075510314676</v>
      </c>
      <c r="AM1032" s="28">
        <f>X1032-'2020 Metered Customers'!X1032</f>
        <v>42</v>
      </c>
      <c r="AN1032" s="28">
        <f>Y1032-'2020 Metered Customers'!Y1032</f>
        <v>42</v>
      </c>
      <c r="AO1032" s="28">
        <f>Z1032-'2020 Metered Customers'!Z1032</f>
        <v>249.94906831148472</v>
      </c>
      <c r="AP1032" s="28">
        <f>AA1032-'2020 Metered Customers'!AA1032</f>
        <v>2311.9174165864042</v>
      </c>
      <c r="AQ1032" s="28">
        <f>AB1032-'2020 Metered Customers'!AB1032</f>
        <v>2747.7508665864034</v>
      </c>
    </row>
    <row r="1033" spans="1:49" ht="15.4" x14ac:dyDescent="0.45">
      <c r="A1033" s="4">
        <v>4</v>
      </c>
      <c r="B1033" s="86">
        <v>713960</v>
      </c>
      <c r="C1033" s="91">
        <v>0</v>
      </c>
      <c r="D1033" s="6">
        <v>131820</v>
      </c>
      <c r="E1033" s="5">
        <v>54980</v>
      </c>
      <c r="F1033" s="5">
        <v>46260</v>
      </c>
      <c r="G1033" s="5">
        <v>50850</v>
      </c>
      <c r="H1033" s="5">
        <v>45750</v>
      </c>
      <c r="I1033" s="5">
        <v>48740</v>
      </c>
      <c r="J1033" s="5">
        <v>43960</v>
      </c>
      <c r="K1033" s="5" t="s">
        <v>32</v>
      </c>
      <c r="L1033" s="52">
        <v>227500</v>
      </c>
      <c r="M1033" s="5" t="s">
        <v>32</v>
      </c>
      <c r="N1033" s="5" t="s">
        <v>32</v>
      </c>
      <c r="O1033" s="7">
        <v>101980</v>
      </c>
      <c r="Q1033" s="62">
        <f>IFERROR($AE$10+IF(D1033&gt;$AF$10, $AF$10/1000*$AG$10,D1033/1000*$AG$10)+IF(IF(D1033&gt;$AH$10,($AH$10-$AF$10)/1000*$AI$10,(D1033-$AF$10)/1000*$AI$10)&lt;0,0,IF(D1033&gt;$AH$10,($AH$10-$AF$10)/1000*$AI$10,(D1033-$AF$10)/1000*$AI$10))+IF(D1033&gt;$AH$10,(D1033-$AH$10)/1000*$AK$10,0),$AE$10)</f>
        <v>1350.7151972935849</v>
      </c>
      <c r="R1033" s="63">
        <f t="shared" ref="R1033:AB1033" si="252">IFERROR($AE$10+IF(E1033&gt;$AF$10, $AF$10/1000*$AG$10,E1033/1000*$AG$10)+IF(IF(E1033&gt;$AH$10,($AH$10-$AF$10)/1000*$AI$10,(E1033-$AF$10)/1000*$AI$10)&lt;0,0,IF(E1033&gt;$AH$10,($AH$10-$AF$10)/1000*$AI$10,(E1033-$AF$10)/1000*$AI$10))+IF(E1033&gt;$AH$10,(E1033-$AH$10)/1000*$AK$10,0),$AE$10)</f>
        <v>716.12761772820897</v>
      </c>
      <c r="S1033" s="63">
        <f t="shared" si="252"/>
        <v>658.17</v>
      </c>
      <c r="T1033" s="63">
        <f t="shared" si="252"/>
        <v>682.01977411023643</v>
      </c>
      <c r="U1033" s="63">
        <f>IFERROR($AE$10+IF(H1033&gt;$AF$10*5, $AF$10*5/1000*$AG$10,H1033/1000*$AG$10)+IF(IF(H1033&gt;$AH$10*5,(($AH$10*5)-($AF$10*5))/1000*$AI$10,(H1033-$AF$10*5)/1000*$AI$10)&lt;0,0,IF(H1033&gt;$AH$10*5,(($AH$10*5)-($AF$10*5))/1000*$AI$10,(H1033-$AF$10*5)/1000*$AI$10))+IF(H1033&gt;$AH$10*5,(H1033-$AH$10*5)/1000*$AK$10,0),$AE$10)</f>
        <v>655.875</v>
      </c>
      <c r="V1033" s="63">
        <f t="shared" si="252"/>
        <v>669.33</v>
      </c>
      <c r="W1033" s="63">
        <f t="shared" si="252"/>
        <v>647.81999999999994</v>
      </c>
      <c r="X1033" s="63">
        <f t="shared" si="252"/>
        <v>450</v>
      </c>
      <c r="Y1033" s="63">
        <f t="shared" si="252"/>
        <v>2223.6125109773411</v>
      </c>
      <c r="Z1033" s="63">
        <f t="shared" si="252"/>
        <v>450</v>
      </c>
      <c r="AA1033" s="63">
        <f t="shared" si="252"/>
        <v>450</v>
      </c>
      <c r="AB1033" s="64">
        <f t="shared" si="252"/>
        <v>1104.2798332354014</v>
      </c>
      <c r="AC1033" s="28">
        <f t="shared" si="251"/>
        <v>10057.949933344773</v>
      </c>
      <c r="AF1033" s="28">
        <f>Q1033-'2020 Metered Customers'!Q1033</f>
        <v>571.88919729358486</v>
      </c>
      <c r="AG1033" s="28">
        <f>R1033-'2020 Metered Customers'!R1033</f>
        <v>215.17161772820896</v>
      </c>
      <c r="AH1033" s="28">
        <f>S1033-'2020 Metered Customers'!S1033</f>
        <v>176.39799999999997</v>
      </c>
      <c r="AI1033" s="28">
        <f>T1033-'2020 Metered Customers'!T1033</f>
        <v>190.14977411023642</v>
      </c>
      <c r="AJ1033" s="28">
        <f>U1033-'2020 Metered Customers'!U1033</f>
        <v>175.22500000000002</v>
      </c>
      <c r="AK1033" s="28">
        <f>V1033-'2020 Metered Customers'!V1033</f>
        <v>182.10200000000003</v>
      </c>
      <c r="AL1033" s="28">
        <f>W1033-'2020 Metered Customers'!W1033</f>
        <v>171.10799999999995</v>
      </c>
      <c r="AM1033" s="28">
        <f>X1033-'2020 Metered Customers'!X1033</f>
        <v>70</v>
      </c>
      <c r="AN1033" s="28">
        <f>Y1033-'2020 Metered Customers'!Y1033</f>
        <v>1033.3625109773411</v>
      </c>
      <c r="AO1033" s="28">
        <f>Z1033-'2020 Metered Customers'!Z1033</f>
        <v>70</v>
      </c>
      <c r="AP1033" s="28">
        <f>AA1033-'2020 Metered Customers'!AA1033</f>
        <v>70</v>
      </c>
      <c r="AQ1033" s="28">
        <f>AB1033-'2020 Metered Customers'!AB1033</f>
        <v>453.76583323540137</v>
      </c>
    </row>
    <row r="1034" spans="1:49" ht="15.4" x14ac:dyDescent="0.45">
      <c r="A1034" s="4">
        <v>4</v>
      </c>
      <c r="B1034" s="85">
        <v>16123164</v>
      </c>
      <c r="C1034" s="91">
        <v>0</v>
      </c>
      <c r="D1034" s="6">
        <v>1212130</v>
      </c>
      <c r="E1034" s="5">
        <v>435430</v>
      </c>
      <c r="F1034" s="5">
        <v>383160</v>
      </c>
      <c r="G1034" s="5">
        <v>289940</v>
      </c>
      <c r="H1034" s="5">
        <v>313550</v>
      </c>
      <c r="I1034" s="5">
        <v>1109080</v>
      </c>
      <c r="J1034" s="5">
        <v>2064460</v>
      </c>
      <c r="K1034" s="5">
        <v>1442940</v>
      </c>
      <c r="L1034" s="52">
        <v>2283220</v>
      </c>
      <c r="M1034" s="5" t="s">
        <v>32</v>
      </c>
      <c r="N1034" s="5">
        <v>1430700</v>
      </c>
      <c r="O1034" s="7">
        <v>914410</v>
      </c>
      <c r="Q1034" s="65">
        <f t="shared" ref="Q1034:Q1044" si="253">IFERROR($AE$10+IF(D1034&gt;$AF$10, $AF$10/1000*$AG$10,D1034/1000*$AG$10)+IF(IF(D1034&gt;$AH$10,($AH$10-$AF$10)/1000*$AI$10,(D1034-$AF$10)/1000*$AI$10)&lt;0,0,IF(D1034&gt;$AH$10,($AH$10-$AF$10)/1000*$AI$10,(D1034-$AF$10)/1000*$AI$10))+IF(D1034&gt;$AH$10,(D1034-$AH$10)/1000*$AK$10,0),$AE$10)</f>
        <v>12069.912510977343</v>
      </c>
      <c r="R1034" s="36">
        <f t="shared" ref="R1034:R1044" si="254">IFERROR($AE$10+IF(E1034&gt;$AF$10, $AF$10/1000*$AG$10,E1034/1000*$AG$10)+IF(IF(E1034&gt;$AH$10,($AH$10-$AF$10)/1000*$AI$10,(E1034-$AF$10)/1000*$AI$10)&lt;0,0,IF(E1034&gt;$AH$10,($AH$10-$AF$10)/1000*$AI$10,(E1034-$AF$10)/1000*$AI$10))+IF(E1034&gt;$AH$10,(E1034-$AH$10)/1000*$AK$10,0),$AE$10)</f>
        <v>4302.9125109773413</v>
      </c>
      <c r="S1034" s="36">
        <f t="shared" ref="S1034:S1044" si="255">IFERROR($AE$10+IF(F1034&gt;$AF$10, $AF$10/1000*$AG$10,F1034/1000*$AG$10)+IF(IF(F1034&gt;$AH$10,($AH$10-$AF$10)/1000*$AI$10,(F1034-$AF$10)/1000*$AI$10)&lt;0,0,IF(F1034&gt;$AH$10,($AH$10-$AF$10)/1000*$AI$10,(F1034-$AF$10)/1000*$AI$10))+IF(F1034&gt;$AH$10,(F1034-$AH$10)/1000*$AK$10,0),$AE$10)</f>
        <v>3780.2125109773415</v>
      </c>
      <c r="T1034" s="36">
        <f t="shared" ref="T1034:T1044" si="256">IFERROR($AE$10+IF(G1034&gt;$AF$10, $AF$10/1000*$AG$10,G1034/1000*$AG$10)+IF(IF(G1034&gt;$AH$10,($AH$10-$AF$10)/1000*$AI$10,(G1034-$AF$10)/1000*$AI$10)&lt;0,0,IF(G1034&gt;$AH$10,($AH$10-$AF$10)/1000*$AI$10,(G1034-$AF$10)/1000*$AI$10))+IF(G1034&gt;$AH$10,(G1034-$AH$10)/1000*$AK$10,0),$AE$10)</f>
        <v>2848.0125109773417</v>
      </c>
      <c r="U1034" s="36">
        <f t="shared" ref="U1034:U1044" si="257">IFERROR($AE$10+IF(H1034&gt;$AF$10*5, $AF$10*5/1000*$AG$10,H1034/1000*$AG$10)+IF(IF(H1034&gt;$AH$10*5,(($AH$10*5)-($AF$10*5))/1000*$AI$10,(H1034-$AF$10*5)/1000*$AI$10)&lt;0,0,IF(H1034&gt;$AH$10*5,(($AH$10*5)-($AF$10*5))/1000*$AI$10,(H1034-$AF$10*5)/1000*$AI$10))+IF(H1034&gt;$AH$10*5,(H1034-$AH$10*5)/1000*$AK$10,0),$AE$10)</f>
        <v>2099.8313467123849</v>
      </c>
      <c r="V1034" s="36">
        <f t="shared" ref="V1034:V1044" si="258">IFERROR($AE$10+IF(I1034&gt;$AF$10, $AF$10/1000*$AG$10,I1034/1000*$AG$10)+IF(IF(I1034&gt;$AH$10,($AH$10-$AF$10)/1000*$AI$10,(I1034-$AF$10)/1000*$AI$10)&lt;0,0,IF(I1034&gt;$AH$10,($AH$10-$AF$10)/1000*$AI$10,(I1034-$AF$10)/1000*$AI$10))+IF(I1034&gt;$AH$10,(I1034-$AH$10)/1000*$AK$10,0),$AE$10)</f>
        <v>11039.412510977343</v>
      </c>
      <c r="W1034" s="36">
        <f t="shared" ref="W1034:W1044" si="259">IFERROR($AE$10+IF(J1034&gt;$AF$10, $AF$10/1000*$AG$10,J1034/1000*$AG$10)+IF(IF(J1034&gt;$AH$10,($AH$10-$AF$10)/1000*$AI$10,(J1034-$AF$10)/1000*$AI$10)&lt;0,0,IF(J1034&gt;$AH$10,($AH$10-$AF$10)/1000*$AI$10,(J1034-$AF$10)/1000*$AI$10))+IF(J1034&gt;$AH$10,(J1034-$AH$10)/1000*$AK$10,0),$AE$10)</f>
        <v>20593.212510977341</v>
      </c>
      <c r="X1034" s="36">
        <f t="shared" ref="X1034:X1044" si="260">IFERROR($AE$10+IF(K1034&gt;$AF$10, $AF$10/1000*$AG$10,K1034/1000*$AG$10)+IF(IF(K1034&gt;$AH$10,($AH$10-$AF$10)/1000*$AI$10,(K1034-$AF$10)/1000*$AI$10)&lt;0,0,IF(K1034&gt;$AH$10,($AH$10-$AF$10)/1000*$AI$10,(K1034-$AF$10)/1000*$AI$10))+IF(K1034&gt;$AH$10,(K1034-$AH$10)/1000*$AK$10,0),$AE$10)</f>
        <v>14378.012510977343</v>
      </c>
      <c r="Y1034" s="36">
        <f t="shared" ref="Y1034:Y1044" si="261">IFERROR($AE$10+IF(L1034&gt;$AF$10, $AF$10/1000*$AG$10,L1034/1000*$AG$10)+IF(IF(L1034&gt;$AH$10,($AH$10-$AF$10)/1000*$AI$10,(L1034-$AF$10)/1000*$AI$10)&lt;0,0,IF(L1034&gt;$AH$10,($AH$10-$AF$10)/1000*$AI$10,(L1034-$AF$10)/1000*$AI$10))+IF(L1034&gt;$AH$10,(L1034-$AH$10)/1000*$AK$10,0),$AE$10)</f>
        <v>22780.812510977339</v>
      </c>
      <c r="Z1034" s="36">
        <f t="shared" ref="Z1034:Z1044" si="262">IFERROR($AE$10+IF(M1034&gt;$AF$10, $AF$10/1000*$AG$10,M1034/1000*$AG$10)+IF(IF(M1034&gt;$AH$10,($AH$10-$AF$10)/1000*$AI$10,(M1034-$AF$10)/1000*$AI$10)&lt;0,0,IF(M1034&gt;$AH$10,($AH$10-$AF$10)/1000*$AI$10,(M1034-$AF$10)/1000*$AI$10))+IF(M1034&gt;$AH$10,(M1034-$AH$10)/1000*$AK$10,0),$AE$10)</f>
        <v>450</v>
      </c>
      <c r="AA1034" s="36">
        <f t="shared" ref="AA1034:AA1044" si="263">IFERROR($AE$10+IF(N1034&gt;$AF$10, $AF$10/1000*$AG$10,N1034/1000*$AG$10)+IF(IF(N1034&gt;$AH$10,($AH$10-$AF$10)/1000*$AI$10,(N1034-$AF$10)/1000*$AI$10)&lt;0,0,IF(N1034&gt;$AH$10,($AH$10-$AF$10)/1000*$AI$10,(N1034-$AF$10)/1000*$AI$10))+IF(N1034&gt;$AH$10,(N1034-$AH$10)/1000*$AK$10,0),$AE$10)</f>
        <v>14255.612510977342</v>
      </c>
      <c r="AB1034" s="66">
        <f t="shared" ref="AB1034:AB1044" si="264">IFERROR($AE$10+IF(O1034&gt;$AF$10, $AF$10/1000*$AG$10,O1034/1000*$AG$10)+IF(IF(O1034&gt;$AH$10,($AH$10-$AF$10)/1000*$AI$10,(O1034-$AF$10)/1000*$AI$10)&lt;0,0,IF(O1034&gt;$AH$10,($AH$10-$AF$10)/1000*$AI$10,(O1034-$AF$10)/1000*$AI$10))+IF(O1034&gt;$AH$10,(O1034-$AH$10)/1000*$AK$10,0),$AE$10)</f>
        <v>9092.7125109773406</v>
      </c>
      <c r="AC1034" s="28">
        <f t="shared" si="251"/>
        <v>117690.6564564858</v>
      </c>
      <c r="AF1034" s="28">
        <f>Q1034-'2020 Metered Customers'!Q1034</f>
        <v>3728.1866109773437</v>
      </c>
      <c r="AG1034" s="28">
        <f>R1034-'2020 Metered Customers'!R1034</f>
        <v>1732.0676109773412</v>
      </c>
      <c r="AH1034" s="28">
        <f>S1034-'2020 Metered Customers'!S1034</f>
        <v>1597.7337109773416</v>
      </c>
      <c r="AI1034" s="28">
        <f>T1034-'2020 Metered Customers'!T1034</f>
        <v>1358.1583109773417</v>
      </c>
      <c r="AJ1034" s="28">
        <f>U1034-'2020 Metered Customers'!U1034</f>
        <v>1030.0213467123849</v>
      </c>
      <c r="AK1034" s="28">
        <f>V1034-'2020 Metered Customers'!V1034</f>
        <v>3463.3481109773429</v>
      </c>
      <c r="AL1034" s="28">
        <f>W1034-'2020 Metered Customers'!W1034</f>
        <v>5918.6747109773405</v>
      </c>
      <c r="AM1034" s="28">
        <f>X1034-'2020 Metered Customers'!X1034</f>
        <v>4321.3683109773428</v>
      </c>
      <c r="AN1034" s="28">
        <f>Y1034-'2020 Metered Customers'!Y1034</f>
        <v>6480.8879109773388</v>
      </c>
      <c r="AO1034" s="28">
        <f>Z1034-'2020 Metered Customers'!Z1034</f>
        <v>70</v>
      </c>
      <c r="AP1034" s="28">
        <f>AA1034-'2020 Metered Customers'!AA1034</f>
        <v>4289.9115109773429</v>
      </c>
      <c r="AQ1034" s="28">
        <f>AB1034-'2020 Metered Customers'!AB1034</f>
        <v>2963.0462109773407</v>
      </c>
    </row>
    <row r="1035" spans="1:49" ht="15.4" x14ac:dyDescent="0.45">
      <c r="A1035" s="4">
        <v>4</v>
      </c>
      <c r="B1035" s="85">
        <v>16123166</v>
      </c>
      <c r="C1035" s="91">
        <v>0</v>
      </c>
      <c r="D1035" s="6">
        <v>759130</v>
      </c>
      <c r="E1035" s="5">
        <v>302430</v>
      </c>
      <c r="F1035" s="5">
        <v>282160</v>
      </c>
      <c r="G1035" s="5">
        <v>177940</v>
      </c>
      <c r="H1035" s="5">
        <v>176550</v>
      </c>
      <c r="I1035" s="5" t="s">
        <v>32</v>
      </c>
      <c r="J1035" s="5" t="s">
        <v>32</v>
      </c>
      <c r="K1035" s="5" t="s">
        <v>32</v>
      </c>
      <c r="L1035" s="52" t="s">
        <v>32</v>
      </c>
      <c r="M1035" s="5">
        <v>1413520</v>
      </c>
      <c r="N1035" s="5" t="s">
        <v>32</v>
      </c>
      <c r="O1035" s="7">
        <v>914410</v>
      </c>
      <c r="Q1035" s="65">
        <f t="shared" si="253"/>
        <v>7539.9125109773413</v>
      </c>
      <c r="R1035" s="36">
        <f t="shared" si="254"/>
        <v>2972.9125109773413</v>
      </c>
      <c r="S1035" s="36">
        <f t="shared" si="255"/>
        <v>2770.2125109773415</v>
      </c>
      <c r="T1035" s="36">
        <f t="shared" si="256"/>
        <v>1731.5998819572387</v>
      </c>
      <c r="U1035" s="36">
        <f t="shared" si="257"/>
        <v>1244.4749999999999</v>
      </c>
      <c r="V1035" s="36">
        <f t="shared" si="258"/>
        <v>450</v>
      </c>
      <c r="W1035" s="36">
        <f t="shared" si="259"/>
        <v>450</v>
      </c>
      <c r="X1035" s="36">
        <f t="shared" si="260"/>
        <v>450</v>
      </c>
      <c r="Y1035" s="36">
        <f t="shared" si="261"/>
        <v>450</v>
      </c>
      <c r="Z1035" s="36">
        <f t="shared" si="262"/>
        <v>14083.812510977343</v>
      </c>
      <c r="AA1035" s="36">
        <f t="shared" si="263"/>
        <v>450</v>
      </c>
      <c r="AB1035" s="66">
        <f t="shared" si="264"/>
        <v>9092.7125109773406</v>
      </c>
      <c r="AC1035" s="28">
        <f t="shared" si="251"/>
        <v>41685.637436843943</v>
      </c>
      <c r="AF1035" s="28">
        <f>Q1035-'2020 Metered Customers'!Q1035</f>
        <v>2563.9766109773409</v>
      </c>
      <c r="AG1035" s="28">
        <f>R1035-'2020 Metered Customers'!R1035</f>
        <v>1390.2576109773413</v>
      </c>
      <c r="AH1035" s="28">
        <f>S1035-'2020 Metered Customers'!S1035</f>
        <v>1338.1637109773415</v>
      </c>
      <c r="AI1035" s="28">
        <f>T1035-'2020 Metered Customers'!T1035</f>
        <v>754.45788195723867</v>
      </c>
      <c r="AJ1035" s="28">
        <f>U1035-'2020 Metered Customers'!U1035</f>
        <v>476.06499999999983</v>
      </c>
      <c r="AK1035" s="28">
        <f>V1035-'2020 Metered Customers'!V1035</f>
        <v>70</v>
      </c>
      <c r="AL1035" s="28">
        <f>W1035-'2020 Metered Customers'!W1035</f>
        <v>70</v>
      </c>
      <c r="AM1035" s="28">
        <f>X1035-'2020 Metered Customers'!X1035</f>
        <v>70</v>
      </c>
      <c r="AN1035" s="28">
        <f>Y1035-'2020 Metered Customers'!Y1035</f>
        <v>70</v>
      </c>
      <c r="AO1035" s="28">
        <f>Z1035-'2020 Metered Customers'!Z1035</f>
        <v>4245.7589109773435</v>
      </c>
      <c r="AP1035" s="28">
        <f>AA1035-'2020 Metered Customers'!AA1035</f>
        <v>70</v>
      </c>
      <c r="AQ1035" s="28">
        <f>AB1035-'2020 Metered Customers'!AB1035</f>
        <v>2963.0462109773407</v>
      </c>
    </row>
    <row r="1036" spans="1:49" ht="15.4" x14ac:dyDescent="0.45">
      <c r="A1036" s="4">
        <v>4</v>
      </c>
      <c r="B1036" s="85">
        <v>16127838</v>
      </c>
      <c r="C1036" s="91">
        <v>0</v>
      </c>
      <c r="D1036" s="6">
        <v>16870</v>
      </c>
      <c r="E1036" s="5">
        <v>4990</v>
      </c>
      <c r="F1036" s="5">
        <v>6200</v>
      </c>
      <c r="G1036" s="5">
        <v>6120</v>
      </c>
      <c r="H1036" s="5">
        <v>8930</v>
      </c>
      <c r="I1036" s="5">
        <v>17930</v>
      </c>
      <c r="J1036" s="5">
        <v>310360</v>
      </c>
      <c r="K1036" s="5">
        <v>67290</v>
      </c>
      <c r="L1036" s="52" t="s">
        <v>32</v>
      </c>
      <c r="M1036" s="5" t="s">
        <v>32</v>
      </c>
      <c r="N1036" s="5">
        <v>29670</v>
      </c>
      <c r="O1036" s="7">
        <v>25130</v>
      </c>
      <c r="Q1036" s="65">
        <f t="shared" si="253"/>
        <v>525.91499999999996</v>
      </c>
      <c r="R1036" s="36">
        <f t="shared" si="254"/>
        <v>472.45499999999998</v>
      </c>
      <c r="S1036" s="36">
        <f t="shared" si="255"/>
        <v>477.9</v>
      </c>
      <c r="T1036" s="36">
        <f t="shared" si="256"/>
        <v>477.54</v>
      </c>
      <c r="U1036" s="36">
        <f t="shared" si="257"/>
        <v>490.185</v>
      </c>
      <c r="V1036" s="36">
        <f t="shared" si="258"/>
        <v>530.68499999999995</v>
      </c>
      <c r="W1036" s="36">
        <f t="shared" si="259"/>
        <v>3052.2125109773415</v>
      </c>
      <c r="X1036" s="36">
        <f t="shared" si="260"/>
        <v>817.79046395998637</v>
      </c>
      <c r="Y1036" s="36">
        <f t="shared" si="261"/>
        <v>450</v>
      </c>
      <c r="Z1036" s="36">
        <f t="shared" si="262"/>
        <v>450</v>
      </c>
      <c r="AA1036" s="36">
        <f t="shared" si="263"/>
        <v>583.51499999999999</v>
      </c>
      <c r="AB1036" s="66">
        <f t="shared" si="264"/>
        <v>563.08500000000004</v>
      </c>
      <c r="AC1036" s="28">
        <f t="shared" si="251"/>
        <v>8891.2829749373268</v>
      </c>
      <c r="AF1036" s="28">
        <f>Q1036-'2020 Metered Customers'!Q1036</f>
        <v>108.80099999999993</v>
      </c>
      <c r="AG1036" s="28">
        <f>R1036-'2020 Metered Customers'!R1036</f>
        <v>81.476999999999975</v>
      </c>
      <c r="AH1036" s="28">
        <f>S1036-'2020 Metered Customers'!S1036</f>
        <v>84.259999999999991</v>
      </c>
      <c r="AI1036" s="28">
        <f>T1036-'2020 Metered Customers'!T1036</f>
        <v>84.076000000000022</v>
      </c>
      <c r="AJ1036" s="28">
        <f>U1036-'2020 Metered Customers'!U1036</f>
        <v>90.538999999999987</v>
      </c>
      <c r="AK1036" s="28">
        <f>V1036-'2020 Metered Customers'!V1036</f>
        <v>111.23899999999992</v>
      </c>
      <c r="AL1036" s="28">
        <f>W1036-'2020 Metered Customers'!W1036</f>
        <v>1410.6377109773416</v>
      </c>
      <c r="AM1036" s="28">
        <f>X1036-'2020 Metered Customers'!X1036</f>
        <v>289.75246395998636</v>
      </c>
      <c r="AN1036" s="28">
        <f>Y1036-'2020 Metered Customers'!Y1036</f>
        <v>70</v>
      </c>
      <c r="AO1036" s="28">
        <f>Z1036-'2020 Metered Customers'!Z1036</f>
        <v>70</v>
      </c>
      <c r="AP1036" s="28">
        <f>AA1036-'2020 Metered Customers'!AA1036</f>
        <v>138.24099999999999</v>
      </c>
      <c r="AQ1036" s="28">
        <f>AB1036-'2020 Metered Customers'!AB1036</f>
        <v>127.79900000000004</v>
      </c>
    </row>
    <row r="1037" spans="1:49" ht="15.4" x14ac:dyDescent="0.45">
      <c r="A1037" s="4">
        <v>4</v>
      </c>
      <c r="B1037" s="85">
        <v>17484908</v>
      </c>
      <c r="C1037" s="91">
        <v>0</v>
      </c>
      <c r="D1037" s="6">
        <v>159120</v>
      </c>
      <c r="E1037" s="5">
        <v>67880</v>
      </c>
      <c r="F1037" s="5">
        <v>57560</v>
      </c>
      <c r="G1037" s="5">
        <v>59450</v>
      </c>
      <c r="H1037" s="5">
        <v>52950</v>
      </c>
      <c r="I1037" s="5">
        <v>48740</v>
      </c>
      <c r="J1037" s="5">
        <v>43960</v>
      </c>
      <c r="K1037" s="5">
        <v>93740</v>
      </c>
      <c r="L1037" s="52" t="s">
        <v>32</v>
      </c>
      <c r="M1037" s="5">
        <v>198900</v>
      </c>
      <c r="N1037" s="5">
        <v>171660</v>
      </c>
      <c r="O1037" s="7">
        <v>101980</v>
      </c>
      <c r="Q1037" s="65">
        <f t="shared" si="253"/>
        <v>1576.1738245988267</v>
      </c>
      <c r="R1037" s="36">
        <f t="shared" si="254"/>
        <v>822.66301304826811</v>
      </c>
      <c r="S1037" s="36">
        <f t="shared" si="255"/>
        <v>737.43469679222073</v>
      </c>
      <c r="T1037" s="36">
        <f t="shared" si="256"/>
        <v>753.043370990276</v>
      </c>
      <c r="U1037" s="36">
        <f t="shared" si="257"/>
        <v>688.27499999999998</v>
      </c>
      <c r="V1037" s="36">
        <f t="shared" si="258"/>
        <v>669.33</v>
      </c>
      <c r="W1037" s="36">
        <f t="shared" si="259"/>
        <v>647.81999999999994</v>
      </c>
      <c r="X1037" s="36">
        <f t="shared" si="260"/>
        <v>1036.2293171549916</v>
      </c>
      <c r="Y1037" s="36">
        <f t="shared" si="261"/>
        <v>450</v>
      </c>
      <c r="Z1037" s="36">
        <f t="shared" si="262"/>
        <v>1937.6125109773413</v>
      </c>
      <c r="AA1037" s="36">
        <f t="shared" si="263"/>
        <v>1679.7361391192564</v>
      </c>
      <c r="AB1037" s="66">
        <f t="shared" si="264"/>
        <v>1104.2798332354014</v>
      </c>
      <c r="AC1037" s="28">
        <f t="shared" si="251"/>
        <v>12102.597705916583</v>
      </c>
      <c r="AF1037" s="28">
        <f>Q1037-'2020 Metered Customers'!Q1037</f>
        <v>679.95782459882673</v>
      </c>
      <c r="AG1037" s="28">
        <f>R1037-'2020 Metered Customers'!R1037</f>
        <v>293.3270130482681</v>
      </c>
      <c r="AH1037" s="28">
        <f>S1037-'2020 Metered Customers'!S1037</f>
        <v>230.80269679222073</v>
      </c>
      <c r="AI1037" s="28">
        <f>T1037-'2020 Metered Customers'!T1037</f>
        <v>242.25337099027598</v>
      </c>
      <c r="AJ1037" s="28">
        <f>U1037-'2020 Metered Customers'!U1037</f>
        <v>191.78499999999997</v>
      </c>
      <c r="AK1037" s="28">
        <f>V1037-'2020 Metered Customers'!V1037</f>
        <v>182.10200000000003</v>
      </c>
      <c r="AL1037" s="28">
        <f>W1037-'2020 Metered Customers'!W1037</f>
        <v>171.10799999999995</v>
      </c>
      <c r="AM1037" s="28">
        <f>X1037-'2020 Metered Customers'!X1037</f>
        <v>421.14731715499158</v>
      </c>
      <c r="AN1037" s="28">
        <f>Y1037-'2020 Metered Customers'!Y1037</f>
        <v>70</v>
      </c>
      <c r="AO1037" s="28">
        <f>Z1037-'2020 Metered Customers'!Z1037</f>
        <v>870.34251097734136</v>
      </c>
      <c r="AP1037" s="28">
        <f>AA1037-'2020 Metered Customers'!AA1037</f>
        <v>729.59813911925653</v>
      </c>
      <c r="AQ1037" s="28">
        <f>AB1037-'2020 Metered Customers'!AB1037</f>
        <v>453.76583323540137</v>
      </c>
    </row>
    <row r="1038" spans="1:49" ht="15.4" x14ac:dyDescent="0.45">
      <c r="A1038" s="4">
        <v>4</v>
      </c>
      <c r="B1038" s="85">
        <v>17491327</v>
      </c>
      <c r="C1038" s="91">
        <v>0</v>
      </c>
      <c r="D1038" s="6">
        <v>1092020</v>
      </c>
      <c r="E1038" s="5">
        <v>454090</v>
      </c>
      <c r="F1038" s="5">
        <v>486490</v>
      </c>
      <c r="G1038" s="5">
        <v>202150</v>
      </c>
      <c r="H1038" s="5">
        <v>138660</v>
      </c>
      <c r="I1038" s="5">
        <v>351360</v>
      </c>
      <c r="J1038" s="5">
        <v>996940</v>
      </c>
      <c r="K1038" s="5" t="s">
        <v>32</v>
      </c>
      <c r="L1038" s="52">
        <v>876500</v>
      </c>
      <c r="M1038" s="5">
        <v>644970</v>
      </c>
      <c r="N1038" s="5">
        <v>1284260</v>
      </c>
      <c r="O1038" s="7" t="s">
        <v>32</v>
      </c>
      <c r="Q1038" s="65">
        <f t="shared" si="253"/>
        <v>10868.812510977343</v>
      </c>
      <c r="R1038" s="36">
        <f t="shared" si="254"/>
        <v>4489.5125109773408</v>
      </c>
      <c r="S1038" s="36">
        <f t="shared" si="255"/>
        <v>4813.5125109773417</v>
      </c>
      <c r="T1038" s="36">
        <f t="shared" si="256"/>
        <v>1970.1125109773413</v>
      </c>
      <c r="U1038" s="36">
        <f t="shared" si="257"/>
        <v>1073.97</v>
      </c>
      <c r="V1038" s="36">
        <f t="shared" si="258"/>
        <v>3462.2125109773415</v>
      </c>
      <c r="W1038" s="36">
        <f t="shared" si="259"/>
        <v>9918.0125109773417</v>
      </c>
      <c r="X1038" s="36">
        <f t="shared" si="260"/>
        <v>450</v>
      </c>
      <c r="Y1038" s="36">
        <f t="shared" si="261"/>
        <v>8713.612510977342</v>
      </c>
      <c r="Z1038" s="36">
        <f t="shared" si="262"/>
        <v>6398.3125109773418</v>
      </c>
      <c r="AA1038" s="36">
        <f t="shared" si="263"/>
        <v>12791.212510977342</v>
      </c>
      <c r="AB1038" s="66">
        <f t="shared" si="264"/>
        <v>450</v>
      </c>
      <c r="AC1038" s="28">
        <f t="shared" si="251"/>
        <v>65399.282598796075</v>
      </c>
      <c r="AF1038" s="28">
        <f>Q1038-'2020 Metered Customers'!Q1038</f>
        <v>3419.5039109773434</v>
      </c>
      <c r="AG1038" s="28">
        <f>R1038-'2020 Metered Customers'!R1038</f>
        <v>1780.0238109773409</v>
      </c>
      <c r="AH1038" s="28">
        <f>S1038-'2020 Metered Customers'!S1038</f>
        <v>1863.2918109773418</v>
      </c>
      <c r="AI1038" s="28">
        <f>T1038-'2020 Metered Customers'!T1038</f>
        <v>888.86751097734145</v>
      </c>
      <c r="AJ1038" s="28">
        <f>U1038-'2020 Metered Customers'!U1038</f>
        <v>388.91800000000001</v>
      </c>
      <c r="AK1038" s="28">
        <f>V1038-'2020 Metered Customers'!V1038</f>
        <v>1516.0077109773415</v>
      </c>
      <c r="AL1038" s="28">
        <f>W1038-'2020 Metered Customers'!W1038</f>
        <v>3175.1483109773417</v>
      </c>
      <c r="AM1038" s="28">
        <f>X1038-'2020 Metered Customers'!X1038</f>
        <v>70</v>
      </c>
      <c r="AN1038" s="28">
        <f>Y1038-'2020 Metered Customers'!Y1038</f>
        <v>2865.6175109773421</v>
      </c>
      <c r="AO1038" s="28">
        <f>Z1038-'2020 Metered Customers'!Z1038</f>
        <v>2270.5854109773418</v>
      </c>
      <c r="AP1038" s="28">
        <f>AA1038-'2020 Metered Customers'!AA1038</f>
        <v>3913.5607109773428</v>
      </c>
      <c r="AQ1038" s="28">
        <f>AB1038-'2020 Metered Customers'!AB1038</f>
        <v>70</v>
      </c>
    </row>
    <row r="1039" spans="1:49" ht="15.4" x14ac:dyDescent="0.45">
      <c r="A1039" s="4">
        <v>4</v>
      </c>
      <c r="B1039" s="85">
        <v>17519747</v>
      </c>
      <c r="C1039" s="91">
        <v>0</v>
      </c>
      <c r="D1039" s="6">
        <v>353460</v>
      </c>
      <c r="E1039" s="5">
        <v>113260</v>
      </c>
      <c r="F1039" s="5">
        <v>130480</v>
      </c>
      <c r="G1039" s="5">
        <v>77960</v>
      </c>
      <c r="H1039" s="5">
        <v>278290</v>
      </c>
      <c r="I1039" s="5">
        <v>201630</v>
      </c>
      <c r="J1039" s="5">
        <v>1228520</v>
      </c>
      <c r="K1039" s="5">
        <v>1093640</v>
      </c>
      <c r="L1039" s="52">
        <v>774800</v>
      </c>
      <c r="M1039" s="5">
        <v>563990</v>
      </c>
      <c r="N1039" s="5" t="s">
        <v>32</v>
      </c>
      <c r="O1039" s="7" t="s">
        <v>32</v>
      </c>
      <c r="Q1039" s="65">
        <f t="shared" si="253"/>
        <v>3483.2125109773415</v>
      </c>
      <c r="R1039" s="36">
        <f t="shared" si="254"/>
        <v>1197.4363649571278</v>
      </c>
      <c r="S1039" s="36">
        <f t="shared" si="255"/>
        <v>1339.6487298727418</v>
      </c>
      <c r="T1039" s="36">
        <f t="shared" si="256"/>
        <v>905.90927543789587</v>
      </c>
      <c r="U1039" s="36">
        <f t="shared" si="257"/>
        <v>1808.6345995042229</v>
      </c>
      <c r="V1039" s="36">
        <f t="shared" si="258"/>
        <v>1964.9125109773413</v>
      </c>
      <c r="W1039" s="36">
        <f t="shared" si="259"/>
        <v>12233.812510977343</v>
      </c>
      <c r="X1039" s="36">
        <f t="shared" si="260"/>
        <v>10885.012510977342</v>
      </c>
      <c r="Y1039" s="36">
        <f t="shared" si="261"/>
        <v>7696.6125109773411</v>
      </c>
      <c r="Z1039" s="36">
        <f t="shared" si="262"/>
        <v>5588.5125109773417</v>
      </c>
      <c r="AA1039" s="36">
        <f t="shared" si="263"/>
        <v>450</v>
      </c>
      <c r="AB1039" s="66">
        <f t="shared" si="264"/>
        <v>450</v>
      </c>
      <c r="AC1039" s="28">
        <f t="shared" si="251"/>
        <v>48003.704035636045</v>
      </c>
      <c r="AF1039" s="28">
        <f>Q1039-'2020 Metered Customers'!Q1039</f>
        <v>1521.4047109773414</v>
      </c>
      <c r="AG1039" s="28">
        <f>R1039-'2020 Metered Customers'!R1039</f>
        <v>498.41836495712778</v>
      </c>
      <c r="AH1039" s="28">
        <f>S1039-'2020 Metered Customers'!S1039</f>
        <v>566.58472987274183</v>
      </c>
      <c r="AI1039" s="28">
        <f>T1039-'2020 Metered Customers'!T1039</f>
        <v>354.39727543789593</v>
      </c>
      <c r="AJ1039" s="28">
        <f>U1039-'2020 Metered Customers'!U1039</f>
        <v>816.39659950422288</v>
      </c>
      <c r="AK1039" s="28">
        <f>V1039-'2020 Metered Customers'!V1039</f>
        <v>885.90351097734128</v>
      </c>
      <c r="AL1039" s="28">
        <f>W1039-'2020 Metered Customers'!W1039</f>
        <v>3770.3089109773427</v>
      </c>
      <c r="AM1039" s="28">
        <f>X1039-'2020 Metered Customers'!X1039</f>
        <v>3423.6673109773419</v>
      </c>
      <c r="AN1039" s="28">
        <f>Y1039-'2020 Metered Customers'!Y1039</f>
        <v>2604.2485109773415</v>
      </c>
      <c r="AO1039" s="28">
        <f>Z1039-'2020 Metered Customers'!Z1039</f>
        <v>2062.4668109773415</v>
      </c>
      <c r="AP1039" s="28">
        <f>AA1039-'2020 Metered Customers'!AA1039</f>
        <v>70</v>
      </c>
      <c r="AQ1039" s="28">
        <f>AB1039-'2020 Metered Customers'!AB1039</f>
        <v>70</v>
      </c>
    </row>
    <row r="1040" spans="1:49" ht="15.4" x14ac:dyDescent="0.45">
      <c r="A1040" s="4">
        <v>4</v>
      </c>
      <c r="B1040" s="85">
        <v>17519749</v>
      </c>
      <c r="C1040" s="91">
        <v>0</v>
      </c>
      <c r="D1040" s="6">
        <v>273960</v>
      </c>
      <c r="E1040" s="5">
        <v>84960</v>
      </c>
      <c r="F1040" s="5">
        <v>100180</v>
      </c>
      <c r="G1040" s="5">
        <v>62060</v>
      </c>
      <c r="H1040" s="5">
        <v>63090</v>
      </c>
      <c r="I1040" s="5">
        <v>201630</v>
      </c>
      <c r="J1040" s="5" t="s">
        <v>32</v>
      </c>
      <c r="K1040" s="5" t="s">
        <v>32</v>
      </c>
      <c r="L1040" s="52">
        <v>774800</v>
      </c>
      <c r="M1040" s="5">
        <v>563990</v>
      </c>
      <c r="N1040" s="5">
        <v>370120</v>
      </c>
      <c r="O1040" s="7">
        <v>218280</v>
      </c>
      <c r="Q1040" s="65">
        <f t="shared" si="253"/>
        <v>2688.2125109773415</v>
      </c>
      <c r="R1040" s="36">
        <f t="shared" si="254"/>
        <v>963.71917987513734</v>
      </c>
      <c r="S1040" s="36">
        <f t="shared" si="255"/>
        <v>1089.4144292372537</v>
      </c>
      <c r="T1040" s="36">
        <f t="shared" si="256"/>
        <v>774.59820678759024</v>
      </c>
      <c r="U1040" s="36">
        <f t="shared" si="257"/>
        <v>733.90499999999997</v>
      </c>
      <c r="V1040" s="36">
        <f t="shared" si="258"/>
        <v>1964.9125109773413</v>
      </c>
      <c r="W1040" s="36">
        <f t="shared" si="259"/>
        <v>450</v>
      </c>
      <c r="X1040" s="36">
        <f t="shared" si="260"/>
        <v>450</v>
      </c>
      <c r="Y1040" s="36">
        <f t="shared" si="261"/>
        <v>7696.6125109773411</v>
      </c>
      <c r="Z1040" s="36">
        <f t="shared" si="262"/>
        <v>5588.5125109773417</v>
      </c>
      <c r="AA1040" s="36">
        <f t="shared" si="263"/>
        <v>3649.8125109773414</v>
      </c>
      <c r="AB1040" s="66">
        <f t="shared" si="264"/>
        <v>2131.4125109773413</v>
      </c>
      <c r="AC1040" s="28">
        <f t="shared" si="251"/>
        <v>28181.111881764031</v>
      </c>
      <c r="AF1040" s="28">
        <f>Q1040-'2020 Metered Customers'!Q1040</f>
        <v>1298.1845109773415</v>
      </c>
      <c r="AG1040" s="28">
        <f>R1040-'2020 Metered Customers'!R1040</f>
        <v>386.39117987513737</v>
      </c>
      <c r="AH1040" s="28">
        <f>S1040-'2020 Metered Customers'!S1040</f>
        <v>446.64042923725367</v>
      </c>
      <c r="AI1040" s="28">
        <f>T1040-'2020 Metered Customers'!T1040</f>
        <v>258.0662067875902</v>
      </c>
      <c r="AJ1040" s="28">
        <f>U1040-'2020 Metered Customers'!U1040</f>
        <v>215.10699999999997</v>
      </c>
      <c r="AK1040" s="28">
        <f>V1040-'2020 Metered Customers'!V1040</f>
        <v>885.90351097734128</v>
      </c>
      <c r="AL1040" s="28">
        <f>W1040-'2020 Metered Customers'!W1040</f>
        <v>70</v>
      </c>
      <c r="AM1040" s="28">
        <f>X1040-'2020 Metered Customers'!X1040</f>
        <v>70</v>
      </c>
      <c r="AN1040" s="28">
        <f>Y1040-'2020 Metered Customers'!Y1040</f>
        <v>2604.2485109773415</v>
      </c>
      <c r="AO1040" s="28">
        <f>Z1040-'2020 Metered Customers'!Z1040</f>
        <v>2062.4668109773415</v>
      </c>
      <c r="AP1040" s="28">
        <f>AA1040-'2020 Metered Customers'!AA1040</f>
        <v>1564.2209109773416</v>
      </c>
      <c r="AQ1040" s="28">
        <f>AB1040-'2020 Metered Customers'!AB1040</f>
        <v>980.80851097734148</v>
      </c>
    </row>
    <row r="1041" spans="1:43" ht="15.4" x14ac:dyDescent="0.45">
      <c r="A1041" s="4">
        <v>4</v>
      </c>
      <c r="B1041" s="85">
        <v>17519750</v>
      </c>
      <c r="C1041" s="91">
        <v>0</v>
      </c>
      <c r="D1041" s="6" t="s">
        <v>32</v>
      </c>
      <c r="E1041" s="5" t="s">
        <v>32</v>
      </c>
      <c r="F1041" s="5" t="s">
        <v>32</v>
      </c>
      <c r="G1041" s="5">
        <v>58160</v>
      </c>
      <c r="H1041" s="5" t="s">
        <v>32</v>
      </c>
      <c r="I1041" s="5" t="s">
        <v>32</v>
      </c>
      <c r="J1041" s="5" t="s">
        <v>32</v>
      </c>
      <c r="K1041" s="5" t="s">
        <v>32</v>
      </c>
      <c r="L1041" s="52" t="s">
        <v>32</v>
      </c>
      <c r="M1041" s="5" t="s">
        <v>32</v>
      </c>
      <c r="N1041" s="5" t="s">
        <v>32</v>
      </c>
      <c r="O1041" s="7" t="s">
        <v>32</v>
      </c>
      <c r="Q1041" s="65">
        <f t="shared" si="253"/>
        <v>450</v>
      </c>
      <c r="R1041" s="36">
        <f t="shared" si="254"/>
        <v>450</v>
      </c>
      <c r="S1041" s="36">
        <f t="shared" si="255"/>
        <v>450</v>
      </c>
      <c r="T1041" s="36">
        <f t="shared" si="256"/>
        <v>742.38983145827001</v>
      </c>
      <c r="U1041" s="36">
        <f t="shared" si="257"/>
        <v>450</v>
      </c>
      <c r="V1041" s="36">
        <f t="shared" si="258"/>
        <v>450</v>
      </c>
      <c r="W1041" s="36">
        <f t="shared" si="259"/>
        <v>450</v>
      </c>
      <c r="X1041" s="36">
        <f t="shared" si="260"/>
        <v>450</v>
      </c>
      <c r="Y1041" s="36">
        <f t="shared" si="261"/>
        <v>450</v>
      </c>
      <c r="Z1041" s="36">
        <f t="shared" si="262"/>
        <v>450</v>
      </c>
      <c r="AA1041" s="36">
        <f t="shared" si="263"/>
        <v>450</v>
      </c>
      <c r="AB1041" s="66">
        <f t="shared" si="264"/>
        <v>450</v>
      </c>
      <c r="AC1041" s="28">
        <f t="shared" si="251"/>
        <v>5692.3898314582702</v>
      </c>
      <c r="AF1041" s="28">
        <f>Q1041-'2020 Metered Customers'!Q1041</f>
        <v>70</v>
      </c>
      <c r="AG1041" s="28">
        <f>R1041-'2020 Metered Customers'!R1041</f>
        <v>70</v>
      </c>
      <c r="AH1041" s="28">
        <f>S1041-'2020 Metered Customers'!S1041</f>
        <v>70</v>
      </c>
      <c r="AI1041" s="28">
        <f>T1041-'2020 Metered Customers'!T1041</f>
        <v>234.43783145827001</v>
      </c>
      <c r="AJ1041" s="28">
        <f>U1041-'2020 Metered Customers'!U1041</f>
        <v>70</v>
      </c>
      <c r="AK1041" s="28">
        <f>V1041-'2020 Metered Customers'!V1041</f>
        <v>70</v>
      </c>
      <c r="AL1041" s="28">
        <f>W1041-'2020 Metered Customers'!W1041</f>
        <v>70</v>
      </c>
      <c r="AM1041" s="28">
        <f>X1041-'2020 Metered Customers'!X1041</f>
        <v>70</v>
      </c>
      <c r="AN1041" s="28">
        <f>Y1041-'2020 Metered Customers'!Y1041</f>
        <v>70</v>
      </c>
      <c r="AO1041" s="28">
        <f>Z1041-'2020 Metered Customers'!Z1041</f>
        <v>70</v>
      </c>
      <c r="AP1041" s="28">
        <f>AA1041-'2020 Metered Customers'!AA1041</f>
        <v>70</v>
      </c>
      <c r="AQ1041" s="28">
        <f>AB1041-'2020 Metered Customers'!AB1041</f>
        <v>70</v>
      </c>
    </row>
    <row r="1042" spans="1:43" ht="15.4" x14ac:dyDescent="0.45">
      <c r="A1042" s="4">
        <v>4</v>
      </c>
      <c r="B1042" s="85">
        <v>18384466</v>
      </c>
      <c r="C1042" s="91">
        <v>0</v>
      </c>
      <c r="D1042" s="6">
        <v>192490</v>
      </c>
      <c r="E1042" s="5">
        <v>66680</v>
      </c>
      <c r="F1042" s="5">
        <v>62320</v>
      </c>
      <c r="G1042" s="5">
        <v>25380</v>
      </c>
      <c r="H1042" s="5">
        <v>109120</v>
      </c>
      <c r="I1042" s="5">
        <v>115900</v>
      </c>
      <c r="J1042" s="5" t="s">
        <v>32</v>
      </c>
      <c r="K1042" s="5">
        <v>1313880</v>
      </c>
      <c r="L1042" s="52">
        <v>462280</v>
      </c>
      <c r="M1042" s="5">
        <v>343120</v>
      </c>
      <c r="N1042" s="5">
        <v>110300</v>
      </c>
      <c r="O1042" s="7">
        <v>85140</v>
      </c>
      <c r="Q1042" s="65">
        <f t="shared" si="253"/>
        <v>1873.5125109773414</v>
      </c>
      <c r="R1042" s="36">
        <f t="shared" si="254"/>
        <v>812.75274371616956</v>
      </c>
      <c r="S1042" s="36">
        <f t="shared" si="255"/>
        <v>776.74543180954493</v>
      </c>
      <c r="T1042" s="36">
        <f t="shared" si="256"/>
        <v>564.21</v>
      </c>
      <c r="U1042" s="36">
        <f t="shared" si="257"/>
        <v>941.04</v>
      </c>
      <c r="V1042" s="36">
        <f t="shared" si="258"/>
        <v>1219.2389574877445</v>
      </c>
      <c r="W1042" s="36">
        <f t="shared" si="259"/>
        <v>450</v>
      </c>
      <c r="X1042" s="36">
        <f t="shared" si="260"/>
        <v>13087.412510977343</v>
      </c>
      <c r="Y1042" s="36">
        <f t="shared" si="261"/>
        <v>4571.4125109773413</v>
      </c>
      <c r="Z1042" s="36">
        <f t="shared" si="262"/>
        <v>3379.8125109773414</v>
      </c>
      <c r="AA1042" s="36">
        <f t="shared" si="263"/>
        <v>1172.9910339379512</v>
      </c>
      <c r="AB1042" s="66">
        <f t="shared" si="264"/>
        <v>965.20572027495211</v>
      </c>
      <c r="AC1042" s="28">
        <f t="shared" si="251"/>
        <v>29814.33393113573</v>
      </c>
      <c r="AF1042" s="28">
        <f>Q1042-'2020 Metered Customers'!Q1042</f>
        <v>833.80551097734156</v>
      </c>
      <c r="AG1042" s="28">
        <f>R1042-'2020 Metered Customers'!R1042</f>
        <v>286.05674371616954</v>
      </c>
      <c r="AH1042" s="28">
        <f>S1042-'2020 Metered Customers'!S1042</f>
        <v>259.64143180954488</v>
      </c>
      <c r="AI1042" s="28">
        <f>T1042-'2020 Metered Customers'!T1042</f>
        <v>128.37400000000002</v>
      </c>
      <c r="AJ1042" s="28">
        <f>U1042-'2020 Metered Customers'!U1042</f>
        <v>320.97599999999989</v>
      </c>
      <c r="AK1042" s="28">
        <f>V1042-'2020 Metered Customers'!V1042</f>
        <v>508.86895748774452</v>
      </c>
      <c r="AL1042" s="28">
        <f>W1042-'2020 Metered Customers'!W1042</f>
        <v>70</v>
      </c>
      <c r="AM1042" s="28">
        <f>X1042-'2020 Metered Customers'!X1042</f>
        <v>3989.6841109773432</v>
      </c>
      <c r="AN1042" s="28">
        <f>Y1042-'2020 Metered Customers'!Y1042</f>
        <v>1801.0721109773413</v>
      </c>
      <c r="AO1042" s="28">
        <f>Z1042-'2020 Metered Customers'!Z1042</f>
        <v>1494.8309109773413</v>
      </c>
      <c r="AP1042" s="28">
        <f>AA1042-'2020 Metered Customers'!AA1042</f>
        <v>486.70103393795125</v>
      </c>
      <c r="AQ1042" s="28">
        <f>AB1042-'2020 Metered Customers'!AB1042</f>
        <v>387.10372027495214</v>
      </c>
    </row>
    <row r="1043" spans="1:43" ht="15.4" x14ac:dyDescent="0.45">
      <c r="A1043" s="4">
        <v>4</v>
      </c>
      <c r="B1043" s="85">
        <v>18384967</v>
      </c>
      <c r="C1043" s="91">
        <v>0</v>
      </c>
      <c r="D1043" s="6">
        <v>191490</v>
      </c>
      <c r="E1043" s="5">
        <v>66280</v>
      </c>
      <c r="F1043" s="5">
        <v>62120</v>
      </c>
      <c r="G1043" s="5">
        <v>25380</v>
      </c>
      <c r="H1043" s="5">
        <v>76120</v>
      </c>
      <c r="I1043" s="5">
        <v>115900</v>
      </c>
      <c r="J1043" s="5">
        <v>310320</v>
      </c>
      <c r="K1043" s="5" t="s">
        <v>32</v>
      </c>
      <c r="L1043" s="52" t="s">
        <v>32</v>
      </c>
      <c r="M1043" s="5" t="s">
        <v>32</v>
      </c>
      <c r="N1043" s="5">
        <v>110300</v>
      </c>
      <c r="O1043" s="7">
        <v>85140</v>
      </c>
      <c r="Q1043" s="65">
        <f t="shared" si="253"/>
        <v>1863.5125109773414</v>
      </c>
      <c r="R1043" s="36">
        <f t="shared" si="254"/>
        <v>809.44932060547012</v>
      </c>
      <c r="S1043" s="36">
        <f t="shared" si="255"/>
        <v>775.0937202541952</v>
      </c>
      <c r="T1043" s="36">
        <f t="shared" si="256"/>
        <v>564.21</v>
      </c>
      <c r="U1043" s="36">
        <f t="shared" si="257"/>
        <v>792.54</v>
      </c>
      <c r="V1043" s="36">
        <f t="shared" si="258"/>
        <v>1219.2389574877445</v>
      </c>
      <c r="W1043" s="36">
        <f t="shared" si="259"/>
        <v>3051.8125109773409</v>
      </c>
      <c r="X1043" s="36">
        <f t="shared" si="260"/>
        <v>450</v>
      </c>
      <c r="Y1043" s="36">
        <f t="shared" si="261"/>
        <v>450</v>
      </c>
      <c r="Z1043" s="36">
        <f t="shared" si="262"/>
        <v>450</v>
      </c>
      <c r="AA1043" s="36">
        <f t="shared" si="263"/>
        <v>1172.9910339379512</v>
      </c>
      <c r="AB1043" s="66">
        <f t="shared" si="264"/>
        <v>965.20572027495211</v>
      </c>
      <c r="AC1043" s="28">
        <f t="shared" si="251"/>
        <v>12564.053774514996</v>
      </c>
      <c r="AF1043" s="28">
        <f>Q1043-'2020 Metered Customers'!Q1043</f>
        <v>828.10551097734151</v>
      </c>
      <c r="AG1043" s="28">
        <f>R1043-'2020 Metered Customers'!R1043</f>
        <v>283.63332060547009</v>
      </c>
      <c r="AH1043" s="28">
        <f>S1043-'2020 Metered Customers'!S1043</f>
        <v>258.42972025419522</v>
      </c>
      <c r="AI1043" s="28">
        <f>T1043-'2020 Metered Customers'!T1043</f>
        <v>128.37400000000002</v>
      </c>
      <c r="AJ1043" s="28">
        <f>U1043-'2020 Metered Customers'!U1043</f>
        <v>245.07599999999991</v>
      </c>
      <c r="AK1043" s="28">
        <f>V1043-'2020 Metered Customers'!V1043</f>
        <v>508.86895748774452</v>
      </c>
      <c r="AL1043" s="28">
        <f>W1043-'2020 Metered Customers'!W1043</f>
        <v>1410.534910977341</v>
      </c>
      <c r="AM1043" s="28">
        <f>X1043-'2020 Metered Customers'!X1043</f>
        <v>70</v>
      </c>
      <c r="AN1043" s="28">
        <f>Y1043-'2020 Metered Customers'!Y1043</f>
        <v>70</v>
      </c>
      <c r="AO1043" s="28">
        <f>Z1043-'2020 Metered Customers'!Z1043</f>
        <v>70</v>
      </c>
      <c r="AP1043" s="28">
        <f>AA1043-'2020 Metered Customers'!AA1043</f>
        <v>486.70103393795125</v>
      </c>
      <c r="AQ1043" s="28">
        <f>AB1043-'2020 Metered Customers'!AB1043</f>
        <v>387.10372027495214</v>
      </c>
    </row>
    <row r="1044" spans="1:43" ht="15.75" thickBot="1" x14ac:dyDescent="0.5">
      <c r="A1044" s="4">
        <v>4</v>
      </c>
      <c r="B1044" s="85" t="s">
        <v>34</v>
      </c>
      <c r="C1044" s="91">
        <v>0</v>
      </c>
      <c r="D1044" s="5">
        <v>668020</v>
      </c>
      <c r="E1044" s="5">
        <v>322490</v>
      </c>
      <c r="F1044" s="5">
        <v>262690</v>
      </c>
      <c r="G1044" s="5">
        <v>165350</v>
      </c>
      <c r="H1044" s="5">
        <v>129260</v>
      </c>
      <c r="I1044" s="5" t="s">
        <v>32</v>
      </c>
      <c r="J1044" s="5" t="s">
        <v>32</v>
      </c>
      <c r="K1044" s="5">
        <v>1031920</v>
      </c>
      <c r="L1044" s="52">
        <v>876500</v>
      </c>
      <c r="M1044" s="5">
        <v>644970</v>
      </c>
      <c r="N1044" s="5" t="s">
        <v>32</v>
      </c>
      <c r="O1044" s="7">
        <v>1548980</v>
      </c>
      <c r="Q1044" s="67">
        <f t="shared" si="253"/>
        <v>6628.8125109773409</v>
      </c>
      <c r="R1044" s="68">
        <f t="shared" si="254"/>
        <v>3173.5125109773417</v>
      </c>
      <c r="S1044" s="68">
        <f t="shared" si="255"/>
        <v>2575.5125109773412</v>
      </c>
      <c r="T1044" s="68">
        <f t="shared" si="256"/>
        <v>1627.6246395479716</v>
      </c>
      <c r="U1044" s="68">
        <f t="shared" si="257"/>
        <v>1031.67</v>
      </c>
      <c r="V1044" s="68">
        <f t="shared" si="258"/>
        <v>450</v>
      </c>
      <c r="W1044" s="68">
        <f t="shared" si="259"/>
        <v>450</v>
      </c>
      <c r="X1044" s="68">
        <f t="shared" si="260"/>
        <v>10267.812510977341</v>
      </c>
      <c r="Y1044" s="68">
        <f t="shared" si="261"/>
        <v>8713.612510977342</v>
      </c>
      <c r="Z1044" s="68">
        <f t="shared" si="262"/>
        <v>6398.3125109773418</v>
      </c>
      <c r="AA1044" s="68">
        <f t="shared" si="263"/>
        <v>450</v>
      </c>
      <c r="AB1044" s="69">
        <f t="shared" si="264"/>
        <v>15438.412510977341</v>
      </c>
      <c r="AC1044" s="28">
        <f t="shared" si="251"/>
        <v>57205.282216389358</v>
      </c>
      <c r="AF1044" s="28">
        <f>Q1044-'2020 Metered Customers'!Q1044</f>
        <v>2329.8239109773413</v>
      </c>
      <c r="AG1044" s="28">
        <f>R1044-'2020 Metered Customers'!R1044</f>
        <v>1441.8118109773418</v>
      </c>
      <c r="AH1044" s="28">
        <f>S1044-'2020 Metered Customers'!S1044</f>
        <v>1233.9455109773412</v>
      </c>
      <c r="AI1044" s="28">
        <f>T1044-'2020 Metered Customers'!T1044</f>
        <v>704.6196395479717</v>
      </c>
      <c r="AJ1044" s="28">
        <f>U1044-'2020 Metered Customers'!U1044</f>
        <v>367.298</v>
      </c>
      <c r="AK1044" s="28">
        <f>V1044-'2020 Metered Customers'!V1044</f>
        <v>70</v>
      </c>
      <c r="AL1044" s="28">
        <f>W1044-'2020 Metered Customers'!W1044</f>
        <v>70</v>
      </c>
      <c r="AM1044" s="28">
        <f>X1044-'2020 Metered Customers'!X1044</f>
        <v>3265.0469109773412</v>
      </c>
      <c r="AN1044" s="28">
        <f>Y1044-'2020 Metered Customers'!Y1044</f>
        <v>2865.6175109773421</v>
      </c>
      <c r="AO1044" s="28">
        <f>Z1044-'2020 Metered Customers'!Z1044</f>
        <v>2270.5854109773418</v>
      </c>
      <c r="AP1044" s="28">
        <f>AA1044-'2020 Metered Customers'!AA1044</f>
        <v>70</v>
      </c>
      <c r="AQ1044" s="28">
        <f>AB1044-'2020 Metered Customers'!AB1044</f>
        <v>4593.8911109773417</v>
      </c>
    </row>
    <row r="1046" spans="1:43" ht="15.4" x14ac:dyDescent="0.45">
      <c r="O1046" t="s">
        <v>229</v>
      </c>
      <c r="Q1046" s="36">
        <f>AVERAGEIF($A$7:$A$1044,1,Q7:Q1044)</f>
        <v>45.012432432432433</v>
      </c>
      <c r="R1046" s="36">
        <f t="shared" ref="R1046:AB1046" si="265">AVERAGEIF($A$7:$A$1044,1,R7:R1044)</f>
        <v>45.441312187192224</v>
      </c>
      <c r="S1046" s="36">
        <f t="shared" si="265"/>
        <v>45.141495939909156</v>
      </c>
      <c r="T1046" s="36">
        <f t="shared" si="265"/>
        <v>45.206667919016745</v>
      </c>
      <c r="U1046" s="36">
        <f t="shared" si="265"/>
        <v>139.93314268858057</v>
      </c>
      <c r="V1046" s="36">
        <f t="shared" si="265"/>
        <v>123.43352124722877</v>
      </c>
      <c r="W1046" s="36">
        <f t="shared" si="265"/>
        <v>163.62588591393074</v>
      </c>
      <c r="X1046" s="36">
        <f t="shared" si="265"/>
        <v>164.62145246362795</v>
      </c>
      <c r="Y1046" s="36">
        <f t="shared" si="265"/>
        <v>256.54816161388396</v>
      </c>
      <c r="Z1046" s="36">
        <f t="shared" si="265"/>
        <v>181.88583708299612</v>
      </c>
      <c r="AA1046" s="36">
        <f t="shared" si="265"/>
        <v>96.239409110677826</v>
      </c>
      <c r="AB1046" s="36">
        <f t="shared" si="265"/>
        <v>45.234414996674488</v>
      </c>
      <c r="AC1046" s="258">
        <f>AVERAGE(Q1046:AB1046)</f>
        <v>112.69364446634593</v>
      </c>
    </row>
    <row r="1047" spans="1:43" ht="15.4" x14ac:dyDescent="0.45">
      <c r="O1047" t="s">
        <v>230</v>
      </c>
      <c r="Q1047" s="36">
        <f>AVERAGEIF($A$7:$A$1044,1.5,Q7:Q1044)</f>
        <v>90</v>
      </c>
      <c r="R1047" s="36">
        <f t="shared" ref="R1047:AB1047" si="266">AVERAGEIF($A$7:$A$1044,1.5,R7:R1044)</f>
        <v>90</v>
      </c>
      <c r="S1047" s="36">
        <f t="shared" si="266"/>
        <v>90</v>
      </c>
      <c r="T1047" s="36">
        <f t="shared" si="266"/>
        <v>90</v>
      </c>
      <c r="U1047" s="36">
        <f t="shared" si="266"/>
        <v>90</v>
      </c>
      <c r="V1047" s="36">
        <f t="shared" si="266"/>
        <v>4585.7225021954682</v>
      </c>
      <c r="W1047" s="36">
        <f t="shared" si="266"/>
        <v>4109.7225021954682</v>
      </c>
      <c r="X1047" s="36">
        <f t="shared" si="266"/>
        <v>4069.7225021954682</v>
      </c>
      <c r="Y1047" s="36">
        <f t="shared" si="266"/>
        <v>5096.7225021954682</v>
      </c>
      <c r="Z1047" s="36">
        <f t="shared" si="266"/>
        <v>3031.7225021954682</v>
      </c>
      <c r="AA1047" s="36">
        <f t="shared" si="266"/>
        <v>771.72250219546822</v>
      </c>
      <c r="AB1047" s="36">
        <f t="shared" si="266"/>
        <v>90</v>
      </c>
      <c r="AC1047" s="258">
        <f t="shared" ref="AC1047:AC1050" si="267">AVERAGE(Q1047:AB1047)</f>
        <v>1850.4445844310676</v>
      </c>
    </row>
    <row r="1048" spans="1:43" ht="15.4" x14ac:dyDescent="0.45">
      <c r="O1048" t="s">
        <v>231</v>
      </c>
      <c r="Q1048" s="36">
        <f>AVERAGEIF($A$7:$A$1044,2,Q7:Q1044)</f>
        <v>144</v>
      </c>
      <c r="R1048" s="36">
        <f t="shared" ref="R1048:AB1048" si="268">AVERAGEIF($A$7:$A$1044,2,R7:R1044)</f>
        <v>144</v>
      </c>
      <c r="S1048" s="36">
        <f t="shared" si="268"/>
        <v>144</v>
      </c>
      <c r="T1048" s="36">
        <f t="shared" si="268"/>
        <v>144</v>
      </c>
      <c r="U1048" s="36">
        <f t="shared" si="268"/>
        <v>491.74458994177388</v>
      </c>
      <c r="V1048" s="36">
        <f t="shared" si="268"/>
        <v>776.25406841912115</v>
      </c>
      <c r="W1048" s="36">
        <f t="shared" si="268"/>
        <v>928.7600614559567</v>
      </c>
      <c r="X1048" s="36">
        <f t="shared" si="268"/>
        <v>908.12573791897933</v>
      </c>
      <c r="Y1048" s="36">
        <f t="shared" si="268"/>
        <v>1568.2252045440964</v>
      </c>
      <c r="Z1048" s="36">
        <f t="shared" si="268"/>
        <v>696.43037378543863</v>
      </c>
      <c r="AA1048" s="36">
        <f t="shared" si="268"/>
        <v>402.4719619014499</v>
      </c>
      <c r="AB1048" s="36">
        <f t="shared" si="268"/>
        <v>150.85414285714285</v>
      </c>
      <c r="AC1048" s="258">
        <f t="shared" si="267"/>
        <v>541.57217840199655</v>
      </c>
    </row>
    <row r="1049" spans="1:43" ht="15.4" x14ac:dyDescent="0.45">
      <c r="O1049" t="s">
        <v>232</v>
      </c>
      <c r="Q1049" s="36">
        <f>AVERAGEIF($A$7:$A$1044,3,Q7:Q1044)</f>
        <v>293.28300000000002</v>
      </c>
      <c r="R1049" s="36">
        <f t="shared" ref="R1049:AB1049" si="269">AVERAGEIF($A$7:$A$1044,3,R7:R1044)</f>
        <v>277.19099999999997</v>
      </c>
      <c r="S1049" s="36">
        <f t="shared" si="269"/>
        <v>279.18</v>
      </c>
      <c r="T1049" s="36">
        <f t="shared" si="269"/>
        <v>1195.2055013172808</v>
      </c>
      <c r="U1049" s="36">
        <f t="shared" si="269"/>
        <v>381.66390000000001</v>
      </c>
      <c r="V1049" s="36">
        <f t="shared" si="269"/>
        <v>732.02087449588817</v>
      </c>
      <c r="W1049" s="36">
        <f t="shared" si="269"/>
        <v>894.77593802106026</v>
      </c>
      <c r="X1049" s="36">
        <f t="shared" si="269"/>
        <v>1453.0470283445366</v>
      </c>
      <c r="Y1049" s="36">
        <f t="shared" si="269"/>
        <v>1990.6188538954793</v>
      </c>
      <c r="Z1049" s="36">
        <f t="shared" si="269"/>
        <v>1112.655845234252</v>
      </c>
      <c r="AA1049" s="36">
        <f t="shared" si="269"/>
        <v>1842.8744464157176</v>
      </c>
      <c r="AB1049" s="36">
        <f t="shared" si="269"/>
        <v>2084.5465013172807</v>
      </c>
      <c r="AC1049" s="258">
        <f t="shared" si="267"/>
        <v>1044.7552407534579</v>
      </c>
    </row>
    <row r="1050" spans="1:43" ht="15.4" x14ac:dyDescent="0.45">
      <c r="O1050" t="s">
        <v>233</v>
      </c>
      <c r="Q1050" s="36">
        <f>AVERAGEIF($A$7:$A$1044,4,Q7:Q1044)</f>
        <v>4243.2253424759292</v>
      </c>
      <c r="R1050" s="36">
        <f t="shared" ref="R1050:AB1050" si="270">AVERAGEIF($A$7:$A$1044,4,R7:R1044)</f>
        <v>1765.2877736533119</v>
      </c>
      <c r="S1050" s="36">
        <f t="shared" si="270"/>
        <v>1686.9880876562765</v>
      </c>
      <c r="T1050" s="36">
        <f t="shared" si="270"/>
        <v>1136.7725001870133</v>
      </c>
      <c r="U1050" s="36">
        <f t="shared" si="270"/>
        <v>1000.8667455180507</v>
      </c>
      <c r="V1050" s="36">
        <f t="shared" si="270"/>
        <v>2007.4394132404047</v>
      </c>
      <c r="W1050" s="36">
        <f t="shared" si="270"/>
        <v>4366.2252129072258</v>
      </c>
      <c r="X1050" s="36">
        <f t="shared" si="270"/>
        <v>4431.0224854186954</v>
      </c>
      <c r="Y1050" s="36">
        <f t="shared" si="270"/>
        <v>5387.1906314034495</v>
      </c>
      <c r="Z1050" s="36">
        <f t="shared" si="270"/>
        <v>3802.0739647367827</v>
      </c>
      <c r="AA1050" s="36">
        <f t="shared" si="270"/>
        <v>3129.6558949939317</v>
      </c>
      <c r="AB1050" s="36">
        <f t="shared" si="270"/>
        <v>3483.9421792441722</v>
      </c>
      <c r="AC1050" s="258">
        <f t="shared" si="267"/>
        <v>3036.7241859529372</v>
      </c>
    </row>
    <row r="1052" spans="1:43" x14ac:dyDescent="0.45">
      <c r="Q1052" s="260"/>
      <c r="R1052" s="260"/>
      <c r="S1052" s="260"/>
      <c r="T1052" s="260"/>
      <c r="U1052" s="260"/>
      <c r="V1052" s="260"/>
      <c r="W1052" s="260"/>
      <c r="X1052" s="260"/>
      <c r="Y1052" s="260"/>
      <c r="Z1052" s="260"/>
      <c r="AA1052" s="260"/>
      <c r="AB1052" s="260"/>
    </row>
  </sheetData>
  <sortState xmlns:xlrd2="http://schemas.microsoft.com/office/spreadsheetml/2017/richdata2" ref="A7:O1044">
    <sortCondition ref="A7:A1044"/>
    <sortCondition ref="C7:C1044"/>
  </sortState>
  <mergeCells count="2">
    <mergeCell ref="A1:O1"/>
    <mergeCell ref="Q4:AB4"/>
  </mergeCells>
  <conditionalFormatting sqref="E1006:E1044 E236:E989 G1006:G1044 G236:G989 O1006:O1044 O236:O989 I236:I1026 K236:K1026 M236:M1026 M1029:M1044 K1029:K1044 I1029:I1044">
    <cfRule type="expression" dxfId="12" priority="13">
      <formula>$B$9="Bi-Monthly"</formula>
    </cfRule>
  </conditionalFormatting>
  <conditionalFormatting sqref="B438">
    <cfRule type="duplicateValues" dxfId="11" priority="12"/>
  </conditionalFormatting>
  <conditionalFormatting sqref="B236:B331 B333:B352 B354:B356">
    <cfRule type="duplicateValues" dxfId="10" priority="11"/>
  </conditionalFormatting>
  <conditionalFormatting sqref="B332">
    <cfRule type="duplicateValues" dxfId="9" priority="10"/>
  </conditionalFormatting>
  <conditionalFormatting sqref="B353">
    <cfRule type="duplicateValues" dxfId="8" priority="9"/>
  </conditionalFormatting>
  <conditionalFormatting sqref="E7:E235">
    <cfRule type="expression" dxfId="7" priority="8">
      <formula>$B$10="Bi-Monthly"</formula>
    </cfRule>
  </conditionalFormatting>
  <conditionalFormatting sqref="G7:G235">
    <cfRule type="expression" dxfId="6" priority="7">
      <formula>$B$10="Bi-Monthly"</formula>
    </cfRule>
  </conditionalFormatting>
  <conditionalFormatting sqref="I7:I235">
    <cfRule type="expression" dxfId="5" priority="6">
      <formula>$B$10="Bi-Monthly"</formula>
    </cfRule>
  </conditionalFormatting>
  <conditionalFormatting sqref="K7:K235">
    <cfRule type="expression" dxfId="4" priority="5">
      <formula>$B$10="Bi-Monthly"</formula>
    </cfRule>
  </conditionalFormatting>
  <conditionalFormatting sqref="M7:M235">
    <cfRule type="expression" dxfId="3" priority="4">
      <formula>$B$10="Bi-Monthly"</formula>
    </cfRule>
  </conditionalFormatting>
  <conditionalFormatting sqref="O7:O235">
    <cfRule type="expression" dxfId="2" priority="3">
      <formula>$B$10="Bi-Monthly"</formula>
    </cfRule>
  </conditionalFormatting>
  <conditionalFormatting sqref="E990:E1005 G990:G1005 O990:O1005">
    <cfRule type="expression" dxfId="1" priority="2">
      <formula>$B$9="Bi-Monthly"</formula>
    </cfRule>
  </conditionalFormatting>
  <conditionalFormatting sqref="I1027:I1028 K1027:K1028 M1027:M1028">
    <cfRule type="expression" dxfId="0" priority="1">
      <formula>$B$9="Bi-Monthly"</formula>
    </cfRule>
  </conditionalFormatting>
  <dataValidations disablePrompts="1" count="1">
    <dataValidation type="list" allowBlank="1" showInputMessage="1" showErrorMessage="1" sqref="D3:O3" xr:uid="{F850C418-FEF8-4FC0-B6D7-F2D0F38B9E4F}">
      <formula1>#REF!</formula1>
    </dataValidation>
  </dataValidation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UW</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160</IndustryCode>
    <CaseStatus xmlns="dc463f71-b30c-4ab2-9473-d307f9d35888">Closed</CaseStatus>
    <OpenedDate xmlns="dc463f71-b30c-4ab2-9473-d307f9d35888">2022-01-20T08:00:00+00:00</OpenedDate>
    <SignificantOrder xmlns="dc463f71-b30c-4ab2-9473-d307f9d35888">false</SignificantOrder>
    <Date1 xmlns="dc463f71-b30c-4ab2-9473-d307f9d35888">2022-01-20T08:00:00+00:00</Date1>
    <IsDocumentOrder xmlns="dc463f71-b30c-4ab2-9473-d307f9d35888">false</IsDocumentOrder>
    <IsHighlyConfidential xmlns="dc463f71-b30c-4ab2-9473-d307f9d35888">false</IsHighlyConfidential>
    <CaseCompanyNames xmlns="dc463f71-b30c-4ab2-9473-d307f9d35888">Suncadia Water Company, L.L.C.</CaseCompanyNames>
    <Nickname xmlns="http://schemas.microsoft.com/sharepoint/v3" xsi:nil="true"/>
    <DocketNumber xmlns="dc463f71-b30c-4ab2-9473-d307f9d35888">220052</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126D1AF472FE34A90572B3C2261DC2B" ma:contentTypeVersion="20" ma:contentTypeDescription="" ma:contentTypeScope="" ma:versionID="7e82ffc58a16c40696abe9751d8a105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1D0BA9-B62E-4A49-8480-170EF835A6A4}">
  <ds:schemaRefs>
    <ds:schemaRef ds:uri="http://purl.org/dc/terms/"/>
    <ds:schemaRef ds:uri="http://schemas.microsoft.com/office/infopath/2007/PartnerControls"/>
    <ds:schemaRef ds:uri="http://schemas.microsoft.com/office/2006/metadata/properties"/>
    <ds:schemaRef ds:uri="http://schemas.microsoft.com/office/2006/documentManagement/types"/>
    <ds:schemaRef ds:uri="http://purl.org/dc/elements/1.1/"/>
    <ds:schemaRef ds:uri="http://www.w3.org/XML/1998/namespace"/>
    <ds:schemaRef ds:uri="http://schemas.openxmlformats.org/package/2006/metadata/core-properties"/>
    <ds:schemaRef ds:uri="a95189ed-a59d-41a1-91ce-b22fe42d8f40"/>
    <ds:schemaRef ds:uri="http://purl.org/dc/dcmitype/"/>
  </ds:schemaRefs>
</ds:datastoreItem>
</file>

<file path=customXml/itemProps2.xml><?xml version="1.0" encoding="utf-8"?>
<ds:datastoreItem xmlns:ds="http://schemas.openxmlformats.org/officeDocument/2006/customXml" ds:itemID="{304EA2B7-D0C6-4EF3-9631-A899C3D74137}">
  <ds:schemaRefs>
    <ds:schemaRef ds:uri="http://schemas.microsoft.com/sharepoint/v3/contenttype/forms"/>
  </ds:schemaRefs>
</ds:datastoreItem>
</file>

<file path=customXml/itemProps3.xml><?xml version="1.0" encoding="utf-8"?>
<ds:datastoreItem xmlns:ds="http://schemas.openxmlformats.org/officeDocument/2006/customXml" ds:itemID="{37A55C6E-4B87-4BE5-89F2-094A58902646}"/>
</file>

<file path=customXml/itemProps4.xml><?xml version="1.0" encoding="utf-8"?>
<ds:datastoreItem xmlns:ds="http://schemas.openxmlformats.org/officeDocument/2006/customXml" ds:itemID="{E494D85D-F21A-4106-B5B7-E4A0992363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2020 Metered Customers</vt:lpstr>
      <vt:lpstr>2020 RTS Customers</vt:lpstr>
      <vt:lpstr>2021 Customers</vt:lpstr>
      <vt:lpstr>2021 Water Expense Adjustment</vt:lpstr>
      <vt:lpstr>Fire Line Revenue</vt:lpstr>
      <vt:lpstr>Rate Design</vt:lpstr>
      <vt:lpstr>Tariff Tables</vt:lpstr>
      <vt:lpstr>Rev Req PROOF</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Walker, Kyle T.</dc:creator>
  <cp:lastModifiedBy>Walker, Kyle T.</cp:lastModifiedBy>
  <cp:lastPrinted>2021-05-05T19:17:45Z</cp:lastPrinted>
  <dcterms:created xsi:type="dcterms:W3CDTF">2020-09-24T20:41:39Z</dcterms:created>
  <dcterms:modified xsi:type="dcterms:W3CDTF">2022-01-20T00:39:18Z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0x0101006E56B4D1795A2E4DB2F0B01679ED314A002126D1AF472FE34A90572B3C2261DC2B</vt:lpwstr>
  </property>
  <property fmtid="{D5CDD505-2E9C-101B-9397-08002B2CF9AE}" pid="3" name="_dlc_DocIdItemGuid">
    <vt:lpwstr>7974fb8f-cc9d-442e-8629-98ecaf3f7e3d</vt:lpwstr>
  </property>
  <property fmtid="{D5CDD505-2E9C-101B-9397-08002B2CF9AE}" pid="4" name="_docset_NoMedatataSyncRequired">
    <vt:lpwstr>False</vt:lpwstr>
  </property>
  <property fmtid="{D5CDD505-2E9C-101B-9397-08002B2CF9AE}" pid="5" name="IsEFSEC">
    <vt:bool>false</vt:bool>
  </property>
</Properties>
</file>