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3-2021\To File\"/>
    </mc:Choice>
  </mc:AlternateContent>
  <bookViews>
    <workbookView xWindow="-15" yWindow="-15" windowWidth="10080" windowHeight="9540"/>
  </bookViews>
  <sheets>
    <sheet name="07-2021 SOG" sheetId="28" r:id="rId1"/>
    <sheet name="08-2021 SOG" sheetId="29" r:id="rId2"/>
    <sheet name="09-2021 SOG" sheetId="26" r:id="rId3"/>
    <sheet name="12ME 09-2021 SOG" sheetId="2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'07-2021 SOG'!$A$1:$O$70</definedName>
    <definedName name="_xlnm.Print_Area" localSheetId="1">'08-2021 SOG'!$A$1:$O$70</definedName>
    <definedName name="_xlnm.Print_Area" localSheetId="2">'09-2021 SOG'!$A$1:$O$70</definedName>
    <definedName name="_xlnm.Print_Area" localSheetId="3">'12ME 09-2021 SOG'!$A$1:$Q$70</definedName>
    <definedName name="RdSch_CY" localSheetId="0">'[3]INPUT TAB'!#REF!</definedName>
    <definedName name="RdSch_CY" localSheetId="1">'[3]INPUT TAB'!#REF!</definedName>
    <definedName name="RdSch_CY" localSheetId="2">'[3]INPUT TAB'!#REF!</definedName>
    <definedName name="RdSch_CY" localSheetId="3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 localSheetId="2">'[3]INPUT TAB'!#REF!</definedName>
    <definedName name="RdSch_PY" localSheetId="3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 localSheetId="2">'[3]INPUT TAB'!#REF!</definedName>
    <definedName name="RdSch_PY2" localSheetId="3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G66" i="29" l="1"/>
  <c r="I56" i="29"/>
  <c r="K56" i="29" s="1"/>
  <c r="E58" i="29"/>
  <c r="I50" i="29"/>
  <c r="K50" i="29" s="1"/>
  <c r="I49" i="29"/>
  <c r="K49" i="29"/>
  <c r="G52" i="29"/>
  <c r="I33" i="29"/>
  <c r="K33" i="29" s="1"/>
  <c r="E28" i="29"/>
  <c r="M26" i="29"/>
  <c r="I26" i="29"/>
  <c r="O25" i="29"/>
  <c r="G28" i="29"/>
  <c r="M25" i="29"/>
  <c r="E20" i="29"/>
  <c r="M18" i="29"/>
  <c r="I18" i="29"/>
  <c r="K18" i="29" s="1"/>
  <c r="O17" i="29"/>
  <c r="G20" i="29"/>
  <c r="O12" i="29"/>
  <c r="I12" i="29"/>
  <c r="K12" i="29" s="1"/>
  <c r="M11" i="29"/>
  <c r="O11" i="29"/>
  <c r="I11" i="29"/>
  <c r="K11" i="29" s="1"/>
  <c r="O10" i="29"/>
  <c r="M10" i="29"/>
  <c r="M8" i="29"/>
  <c r="E66" i="28"/>
  <c r="I64" i="28"/>
  <c r="K64" i="28"/>
  <c r="G66" i="28"/>
  <c r="G58" i="28"/>
  <c r="I56" i="28"/>
  <c r="K56" i="28" s="1"/>
  <c r="I55" i="28"/>
  <c r="K55" i="28" s="1"/>
  <c r="E58" i="28"/>
  <c r="G52" i="28"/>
  <c r="I50" i="28"/>
  <c r="K50" i="28" s="1"/>
  <c r="I33" i="28"/>
  <c r="K33" i="28"/>
  <c r="E28" i="28"/>
  <c r="O26" i="28"/>
  <c r="M26" i="28"/>
  <c r="I26" i="28"/>
  <c r="K26" i="28" s="1"/>
  <c r="G28" i="28"/>
  <c r="M25" i="28"/>
  <c r="E20" i="28"/>
  <c r="O18" i="28"/>
  <c r="M18" i="28"/>
  <c r="I18" i="28"/>
  <c r="G20" i="28"/>
  <c r="M17" i="28"/>
  <c r="O12" i="28"/>
  <c r="E14" i="28"/>
  <c r="O11" i="28"/>
  <c r="I11" i="28"/>
  <c r="K11" i="28" s="1"/>
  <c r="M10" i="28"/>
  <c r="M8" i="28"/>
  <c r="I64" i="27"/>
  <c r="K64" i="27" s="1"/>
  <c r="I63" i="27"/>
  <c r="K56" i="27"/>
  <c r="I56" i="27"/>
  <c r="E58" i="27"/>
  <c r="E52" i="27"/>
  <c r="I52" i="27" s="1"/>
  <c r="I50" i="27"/>
  <c r="K50" i="27" s="1"/>
  <c r="I49" i="27"/>
  <c r="K49" i="27" s="1"/>
  <c r="G52" i="27"/>
  <c r="I33" i="27"/>
  <c r="K33" i="27" s="1"/>
  <c r="I32" i="27"/>
  <c r="K32" i="27"/>
  <c r="O26" i="27"/>
  <c r="M26" i="27"/>
  <c r="Q26" i="27"/>
  <c r="I26" i="27"/>
  <c r="K26" i="27" s="1"/>
  <c r="Q25" i="27"/>
  <c r="I25" i="27"/>
  <c r="G28" i="27"/>
  <c r="O25" i="27"/>
  <c r="M25" i="27"/>
  <c r="M18" i="27"/>
  <c r="I18" i="27"/>
  <c r="K18" i="27" s="1"/>
  <c r="Q17" i="27"/>
  <c r="I17" i="27"/>
  <c r="G20" i="27"/>
  <c r="E20" i="27"/>
  <c r="G14" i="27"/>
  <c r="G22" i="27" s="1"/>
  <c r="Q12" i="27"/>
  <c r="I12" i="27"/>
  <c r="K12" i="27" s="1"/>
  <c r="O11" i="27"/>
  <c r="M11" i="27"/>
  <c r="Q11" i="27"/>
  <c r="I11" i="27"/>
  <c r="K11" i="27" s="1"/>
  <c r="Q10" i="27"/>
  <c r="I10" i="27"/>
  <c r="K10" i="27"/>
  <c r="O10" i="27"/>
  <c r="M10" i="27"/>
  <c r="O26" i="26"/>
  <c r="I63" i="26"/>
  <c r="G66" i="26"/>
  <c r="I56" i="26"/>
  <c r="I55" i="26"/>
  <c r="K55" i="26" s="1"/>
  <c r="E58" i="26"/>
  <c r="G52" i="26"/>
  <c r="I50" i="26"/>
  <c r="K50" i="26" s="1"/>
  <c r="O11" i="26"/>
  <c r="I33" i="26"/>
  <c r="K33" i="26" s="1"/>
  <c r="E28" i="26"/>
  <c r="I26" i="26"/>
  <c r="K26" i="26" s="1"/>
  <c r="G28" i="26"/>
  <c r="M25" i="26"/>
  <c r="E20" i="26"/>
  <c r="M18" i="26"/>
  <c r="I18" i="26"/>
  <c r="K18" i="26" s="1"/>
  <c r="G20" i="26"/>
  <c r="M17" i="26"/>
  <c r="O12" i="26"/>
  <c r="E14" i="26"/>
  <c r="I11" i="26"/>
  <c r="M10" i="26"/>
  <c r="M8" i="26"/>
  <c r="I28" i="29" l="1"/>
  <c r="K28" i="29" s="1"/>
  <c r="M20" i="29"/>
  <c r="O28" i="29"/>
  <c r="K26" i="29"/>
  <c r="I20" i="29"/>
  <c r="K20" i="29" s="1"/>
  <c r="I64" i="29"/>
  <c r="K64" i="29" s="1"/>
  <c r="G14" i="29"/>
  <c r="O14" i="29" s="1"/>
  <c r="I48" i="29"/>
  <c r="K48" i="29" s="1"/>
  <c r="E52" i="29"/>
  <c r="I63" i="29"/>
  <c r="K63" i="29" s="1"/>
  <c r="M12" i="29"/>
  <c r="O18" i="29"/>
  <c r="O26" i="29"/>
  <c r="G58" i="29"/>
  <c r="G60" i="29" s="1"/>
  <c r="E66" i="29"/>
  <c r="G8" i="29"/>
  <c r="O8" i="29" s="1"/>
  <c r="I10" i="29"/>
  <c r="K10" i="29" s="1"/>
  <c r="I17" i="29"/>
  <c r="K17" i="29" s="1"/>
  <c r="I25" i="29"/>
  <c r="K25" i="29" s="1"/>
  <c r="I32" i="29"/>
  <c r="K32" i="29" s="1"/>
  <c r="E14" i="29"/>
  <c r="I55" i="29"/>
  <c r="K55" i="29" s="1"/>
  <c r="M17" i="29"/>
  <c r="O28" i="28"/>
  <c r="E22" i="28"/>
  <c r="K18" i="28"/>
  <c r="I58" i="28"/>
  <c r="K58" i="28" s="1"/>
  <c r="M20" i="28"/>
  <c r="I66" i="28"/>
  <c r="K66" i="28" s="1"/>
  <c r="O10" i="28"/>
  <c r="M11" i="28"/>
  <c r="I12" i="28"/>
  <c r="K12" i="28" s="1"/>
  <c r="O17" i="28"/>
  <c r="I20" i="28"/>
  <c r="K20" i="28" s="1"/>
  <c r="O25" i="28"/>
  <c r="I28" i="28"/>
  <c r="K28" i="28" s="1"/>
  <c r="I49" i="28"/>
  <c r="K49" i="28" s="1"/>
  <c r="G14" i="28"/>
  <c r="I48" i="28"/>
  <c r="K48" i="28" s="1"/>
  <c r="E52" i="28"/>
  <c r="G60" i="28"/>
  <c r="I63" i="28"/>
  <c r="K63" i="28" s="1"/>
  <c r="M12" i="28"/>
  <c r="M28" i="28"/>
  <c r="G8" i="28"/>
  <c r="O8" i="28" s="1"/>
  <c r="I10" i="28"/>
  <c r="K10" i="28" s="1"/>
  <c r="I17" i="28"/>
  <c r="K17" i="28" s="1"/>
  <c r="O20" i="28"/>
  <c r="I25" i="28"/>
  <c r="K25" i="28" s="1"/>
  <c r="I32" i="28"/>
  <c r="K32" i="28" s="1"/>
  <c r="O14" i="28"/>
  <c r="K52" i="27"/>
  <c r="Q14" i="27"/>
  <c r="I20" i="27"/>
  <c r="K20" i="27" s="1"/>
  <c r="M20" i="27"/>
  <c r="G30" i="27"/>
  <c r="M12" i="27"/>
  <c r="Q18" i="27"/>
  <c r="G58" i="27"/>
  <c r="I58" i="27" s="1"/>
  <c r="K63" i="27"/>
  <c r="E66" i="27"/>
  <c r="O12" i="27"/>
  <c r="E28" i="27"/>
  <c r="O18" i="27"/>
  <c r="I48" i="27"/>
  <c r="K48" i="27" s="1"/>
  <c r="E14" i="27"/>
  <c r="M14" i="27" s="1"/>
  <c r="K17" i="27"/>
  <c r="K25" i="27"/>
  <c r="I55" i="27"/>
  <c r="K55" i="27" s="1"/>
  <c r="E60" i="27"/>
  <c r="M17" i="27"/>
  <c r="G66" i="27"/>
  <c r="O17" i="27"/>
  <c r="M20" i="26"/>
  <c r="O28" i="26"/>
  <c r="K11" i="26"/>
  <c r="E22" i="26"/>
  <c r="K56" i="26"/>
  <c r="O10" i="26"/>
  <c r="M11" i="26"/>
  <c r="I12" i="26"/>
  <c r="O17" i="26"/>
  <c r="I20" i="26"/>
  <c r="K20" i="26" s="1"/>
  <c r="O25" i="26"/>
  <c r="M26" i="26"/>
  <c r="I28" i="26"/>
  <c r="K28" i="26" s="1"/>
  <c r="I49" i="26"/>
  <c r="K49" i="26" s="1"/>
  <c r="I64" i="26"/>
  <c r="K64" i="26" s="1"/>
  <c r="K12" i="26"/>
  <c r="G14" i="26"/>
  <c r="I48" i="26"/>
  <c r="K48" i="26" s="1"/>
  <c r="E52" i="26"/>
  <c r="M12" i="26"/>
  <c r="O18" i="26"/>
  <c r="G58" i="26"/>
  <c r="G60" i="26" s="1"/>
  <c r="K63" i="26"/>
  <c r="E66" i="26"/>
  <c r="G8" i="26"/>
  <c r="O8" i="26" s="1"/>
  <c r="I10" i="26"/>
  <c r="K10" i="26" s="1"/>
  <c r="I17" i="26"/>
  <c r="K17" i="26" s="1"/>
  <c r="I25" i="26"/>
  <c r="K25" i="26" s="1"/>
  <c r="I32" i="26"/>
  <c r="K32" i="26" s="1"/>
  <c r="G60" i="27" l="1"/>
  <c r="G68" i="29"/>
  <c r="O20" i="29"/>
  <c r="G22" i="29"/>
  <c r="I52" i="29"/>
  <c r="K52" i="29" s="1"/>
  <c r="E60" i="29"/>
  <c r="M14" i="29"/>
  <c r="E22" i="29"/>
  <c r="I14" i="29"/>
  <c r="K14" i="29" s="1"/>
  <c r="I66" i="29"/>
  <c r="K66" i="29" s="1"/>
  <c r="M28" i="29"/>
  <c r="I58" i="29"/>
  <c r="K58" i="29" s="1"/>
  <c r="G22" i="28"/>
  <c r="I22" i="28" s="1"/>
  <c r="I52" i="28"/>
  <c r="K52" i="28" s="1"/>
  <c r="E60" i="28"/>
  <c r="M14" i="28"/>
  <c r="I14" i="28"/>
  <c r="K14" i="28" s="1"/>
  <c r="G68" i="28"/>
  <c r="E30" i="28"/>
  <c r="E68" i="27"/>
  <c r="I60" i="27"/>
  <c r="K60" i="27" s="1"/>
  <c r="G35" i="27"/>
  <c r="Q22" i="27"/>
  <c r="G68" i="27"/>
  <c r="I66" i="27"/>
  <c r="K66" i="27" s="1"/>
  <c r="M28" i="27"/>
  <c r="E22" i="27"/>
  <c r="M22" i="27" s="1"/>
  <c r="I14" i="27"/>
  <c r="K14" i="27" s="1"/>
  <c r="Q28" i="27"/>
  <c r="I28" i="27"/>
  <c r="K28" i="27" s="1"/>
  <c r="K58" i="27"/>
  <c r="Q20" i="27"/>
  <c r="O20" i="27"/>
  <c r="O14" i="27"/>
  <c r="O28" i="27"/>
  <c r="G68" i="26"/>
  <c r="G22" i="26"/>
  <c r="O20" i="26"/>
  <c r="I52" i="26"/>
  <c r="K52" i="26" s="1"/>
  <c r="E60" i="26"/>
  <c r="M14" i="26"/>
  <c r="I58" i="26"/>
  <c r="K58" i="26" s="1"/>
  <c r="O14" i="26"/>
  <c r="I14" i="26"/>
  <c r="K14" i="26" s="1"/>
  <c r="I66" i="26"/>
  <c r="K66" i="26" s="1"/>
  <c r="M28" i="26"/>
  <c r="E30" i="26"/>
  <c r="O22" i="28" l="1"/>
  <c r="M22" i="29"/>
  <c r="I60" i="29"/>
  <c r="K60" i="29" s="1"/>
  <c r="E68" i="29"/>
  <c r="E30" i="29"/>
  <c r="I22" i="29"/>
  <c r="K22" i="29" s="1"/>
  <c r="G30" i="29"/>
  <c r="O22" i="29"/>
  <c r="M22" i="28"/>
  <c r="I60" i="28"/>
  <c r="K60" i="28" s="1"/>
  <c r="E68" i="28"/>
  <c r="E35" i="28"/>
  <c r="K22" i="28"/>
  <c r="G30" i="28"/>
  <c r="I30" i="28" s="1"/>
  <c r="O30" i="27"/>
  <c r="Q30" i="27"/>
  <c r="I68" i="27"/>
  <c r="K68" i="27" s="1"/>
  <c r="O22" i="27"/>
  <c r="E30" i="27"/>
  <c r="M30" i="27" s="1"/>
  <c r="I22" i="27"/>
  <c r="K22" i="27" s="1"/>
  <c r="G30" i="26"/>
  <c r="I30" i="26" s="1"/>
  <c r="E35" i="26"/>
  <c r="M22" i="26"/>
  <c r="I60" i="26"/>
  <c r="K60" i="26" s="1"/>
  <c r="E68" i="26"/>
  <c r="I22" i="26"/>
  <c r="K22" i="26" s="1"/>
  <c r="O22" i="26"/>
  <c r="G35" i="29" l="1"/>
  <c r="O30" i="29"/>
  <c r="I68" i="29"/>
  <c r="K68" i="29" s="1"/>
  <c r="M30" i="29"/>
  <c r="E35" i="29"/>
  <c r="I30" i="29"/>
  <c r="K30" i="29" s="1"/>
  <c r="I68" i="28"/>
  <c r="K68" i="28" s="1"/>
  <c r="M30" i="28"/>
  <c r="K30" i="28"/>
  <c r="G35" i="28"/>
  <c r="I35" i="28" s="1"/>
  <c r="O30" i="28"/>
  <c r="E35" i="27"/>
  <c r="I30" i="27"/>
  <c r="K30" i="27" s="1"/>
  <c r="I68" i="26"/>
  <c r="K68" i="26" s="1"/>
  <c r="M30" i="26"/>
  <c r="O30" i="26"/>
  <c r="K30" i="26"/>
  <c r="G35" i="26"/>
  <c r="I35" i="26"/>
  <c r="I35" i="29" l="1"/>
  <c r="K35" i="29" s="1"/>
  <c r="K35" i="28"/>
  <c r="I35" i="27"/>
  <c r="K35" i="27" s="1"/>
  <c r="K35" i="26"/>
</calcChain>
</file>

<file path=xl/sharedStrings.xml><?xml version="1.0" encoding="utf-8"?>
<sst xmlns="http://schemas.openxmlformats.org/spreadsheetml/2006/main" count="285" uniqueCount="48">
  <si>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</si>
  <si>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</si>
  <si>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</si>
  <si>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</si>
  <si>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</si>
  <si>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</si>
  <si>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</si>
  <si>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</si>
  <si>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</si>
  <si>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</si>
  <si>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</si>
  <si>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</si>
  <si>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</si>
  <si>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</si>
  <si>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</si>
  <si>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</si>
  <si>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</si>
  <si>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</si>
  <si>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</si>
  <si>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</si>
  <si>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</si>
  <si>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</si>
  <si>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</si>
  <si>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</si>
  <si>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</si>
  <si>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</si>
  <si>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</si>
  <si>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</si>
  <si>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</si>
  <si>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</si>
  <si>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</si>
  <si>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</si>
  <si>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</si>
  <si>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</si>
  <si>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</si>
  <si>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</si>
  <si>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</si>
  <si>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</si>
  <si>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</si>
  <si>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141Y (TCJA Overcollection) in above</t>
  </si>
  <si>
    <t>BUDGET</t>
  </si>
  <si>
    <t>VARIANCE FROM 2020</t>
  </si>
  <si>
    <t>SCH. 141X (Protected-Plus EDIT) in above</t>
  </si>
  <si>
    <t>SCH. 141Z (Unprotected EDIT) in above</t>
  </si>
  <si>
    <t>MONTH OF JULY 2021</t>
  </si>
  <si>
    <t>MONTH OF AUGUST 2021</t>
  </si>
  <si>
    <t>MONTH OF SEPTEMBER 2021</t>
  </si>
  <si>
    <t>TWELVE MONTHS ENDED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</si>
</sst>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-* #,##0\ _D_M_-;\-* #,##0\ _D_M_-;_-* &quot;-&quot;??\ _D_M_-;_-@_-"/>
    <numFmt numFmtId="174" formatCode="_-* #,##0.00\ &quot;DM&quot;_-;\-* #,##0.00\ &quot;DM&quot;_-;_-* &quot;-&quot;??\ &quot;DM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4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4" fontId="4" fillId="0" borderId="2" xfId="5" applyNumberFormat="1" applyFont="1" applyFill="1" applyBorder="1" applyAlignment="1" applyProtection="1">
      <alignment horizontal="right"/>
    </xf>
    <xf numFmtId="164" fontId="4" fillId="0" borderId="0" xfId="5" applyNumberFormat="1" applyFont="1" applyFill="1" applyAlignment="1" applyProtection="1">
      <alignment horizontal="right"/>
    </xf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3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49" fontId="4" fillId="0" borderId="0" xfId="3" applyNumberFormat="1" applyFont="1" applyAlignment="1" applyProtection="1">
      <alignment horizontal="left"/>
    </xf>
    <xf numFmtId="39" fontId="1" fillId="0" borderId="0" xfId="4" applyNumberFormat="1" applyFont="1" applyFill="1" applyAlignment="1" applyProtection="1"/>
    <xf numFmtId="170" fontId="4" fillId="0" borderId="0" xfId="5" applyNumberFormat="1" applyFont="1" applyFill="1" applyAlignment="1" applyProtection="1">
      <alignment horizontal="right"/>
    </xf>
    <xf numFmtId="165" fontId="4" fillId="0" borderId="0" xfId="5" applyNumberFormat="1" applyFont="1" applyFill="1" applyAlignment="1" applyProtection="1">
      <alignment horizontal="right"/>
    </xf>
    <xf numFmtId="39" fontId="1" fillId="0" borderId="0" xfId="4" applyNumberFormat="1" applyFont="1" applyFill="1" applyAlignment="1" applyProtection="1">
      <alignment horizontal="centerContinuous" wrapText="1"/>
    </xf>
    <xf numFmtId="0" fontId="2" fillId="0" borderId="0" xfId="6" applyFont="1" applyProtection="1"/>
    <xf numFmtId="0" fontId="2" fillId="0" borderId="0" xfId="6" applyFont="1" applyAlignment="1" applyProtection="1">
      <alignment horizontal="center"/>
    </xf>
    <xf numFmtId="0" fontId="2" fillId="0" borderId="0" xfId="6" applyFont="1" applyFill="1" applyProtection="1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0" fontId="3" fillId="0" borderId="0" xfId="6" applyFont="1" applyFill="1" applyProtection="1"/>
    <xf numFmtId="0" fontId="4" fillId="0" borderId="0" xfId="6" applyFont="1" applyProtection="1"/>
    <xf numFmtId="0" fontId="4" fillId="0" borderId="0" xfId="6" applyFont="1" applyFill="1" applyProtection="1"/>
    <xf numFmtId="0" fontId="1" fillId="0" borderId="0" xfId="6" applyFont="1" applyProtection="1"/>
    <xf numFmtId="0" fontId="1" fillId="0" borderId="1" xfId="6" applyFont="1" applyBorder="1" applyAlignment="1" applyProtection="1">
      <alignment horizontal="center"/>
    </xf>
    <xf numFmtId="0" fontId="1" fillId="0" borderId="1" xfId="6" applyFont="1" applyFill="1" applyBorder="1" applyAlignment="1" applyProtection="1">
      <alignment horizontal="center"/>
    </xf>
    <xf numFmtId="0" fontId="1" fillId="0" borderId="0" xfId="6" applyFont="1" applyAlignment="1" applyProtection="1">
      <alignment horizontal="center"/>
    </xf>
    <xf numFmtId="0" fontId="1" fillId="0" borderId="0" xfId="6" applyFont="1" applyFill="1" applyAlignment="1" applyProtection="1">
      <alignment horizontal="center"/>
    </xf>
    <xf numFmtId="0" fontId="1" fillId="0" borderId="0" xfId="6" applyFont="1" applyFill="1" applyProtection="1"/>
    <xf numFmtId="0" fontId="1" fillId="0" borderId="1" xfId="6" applyFont="1" applyBorder="1" applyAlignment="1" applyProtection="1">
      <alignment horizontal="center"/>
    </xf>
    <xf numFmtId="0" fontId="1" fillId="0" borderId="1" xfId="6" applyFont="1" applyFill="1" applyBorder="1" applyAlignment="1" applyProtection="1">
      <alignment horizontal="center"/>
    </xf>
    <xf numFmtId="0" fontId="5" fillId="0" borderId="0" xfId="6" applyFont="1" applyProtection="1"/>
    <xf numFmtId="165" fontId="4" fillId="0" borderId="0" xfId="6" applyNumberFormat="1" applyFont="1" applyProtection="1"/>
    <xf numFmtId="168" fontId="4" fillId="0" borderId="0" xfId="6" applyNumberFormat="1" applyFont="1" applyFill="1" applyProtection="1"/>
    <xf numFmtId="165" fontId="4" fillId="0" borderId="0" xfId="6" applyNumberFormat="1" applyFont="1" applyBorder="1" applyProtection="1"/>
    <xf numFmtId="172" fontId="4" fillId="0" borderId="0" xfId="6" applyNumberFormat="1" applyFont="1" applyFill="1" applyProtection="1"/>
    <xf numFmtId="44" fontId="4" fillId="0" borderId="0" xfId="6" applyNumberFormat="1" applyFont="1" applyFill="1" applyProtection="1"/>
    <xf numFmtId="0" fontId="8" fillId="0" borderId="0" xfId="6"/>
    <xf numFmtId="0" fontId="2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center"/>
    </xf>
    <xf numFmtId="0" fontId="5" fillId="0" borderId="0" xfId="6" applyFont="1" applyFill="1" applyProtection="1"/>
    <xf numFmtId="43" fontId="4" fillId="0" borderId="0" xfId="6" applyNumberFormat="1" applyFont="1" applyFill="1" applyProtection="1"/>
    <xf numFmtId="43" fontId="4" fillId="0" borderId="0" xfId="6" applyNumberFormat="1" applyFont="1" applyFill="1" applyBorder="1" applyProtection="1"/>
    <xf numFmtId="0" fontId="4" fillId="0" borderId="0" xfId="6" applyFont="1" applyFill="1" applyBorder="1" applyProtection="1"/>
    <xf numFmtId="44" fontId="4" fillId="0" borderId="0" xfId="6" applyNumberFormat="1" applyFont="1" applyFill="1" applyBorder="1" applyProtection="1"/>
    <xf numFmtId="164" fontId="4" fillId="0" borderId="0" xfId="6" applyNumberFormat="1" applyFont="1" applyFill="1" applyBorder="1" applyProtection="1"/>
    <xf numFmtId="164" fontId="4" fillId="0" borderId="0" xfId="6" applyNumberFormat="1" applyFont="1" applyFill="1" applyProtection="1"/>
    <xf numFmtId="49" fontId="4" fillId="0" borderId="0" xfId="6" applyNumberFormat="1" applyFont="1" applyFill="1" applyProtection="1"/>
    <xf numFmtId="170" fontId="4" fillId="0" borderId="0" xfId="6" applyNumberFormat="1" applyFont="1" applyFill="1" applyProtection="1"/>
    <xf numFmtId="165" fontId="4" fillId="0" borderId="0" xfId="6" applyNumberFormat="1" applyFont="1" applyFill="1" applyProtection="1"/>
    <xf numFmtId="0" fontId="8" fillId="0" borderId="0" xfId="6" applyFill="1" applyAlignment="1">
      <alignment horizontal="centerContinuous" wrapText="1"/>
    </xf>
  </cellXfs>
  <cellStyles count="7">
    <cellStyle name="Comma 2" xfId="5"/>
    <cellStyle name="Currency 2" xfId="3"/>
    <cellStyle name="Normal" xfId="0" builtinId="0"/>
    <cellStyle name="Normal 2" xfId="2"/>
    <cellStyle name="Normal 3" xfId="6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Q3-2021/Sales%20of%20Gas%20and%20Electric/Sales%20of%20Gas%20Template%2009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Q3-2021/Sales%20of%20Gas%20and%20Electric/Sales%20of%20Gas%20Template%2007-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Q3-2021/Sales%20of%20Gas%20and%20Electric/Sales%20of%20Gas%20Template%200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D46" sqref="D46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44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41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2021</v>
      </c>
      <c r="G8" s="54">
        <f>E8-1</f>
        <v>2020</v>
      </c>
      <c r="I8" s="54" t="s">
        <v>7</v>
      </c>
      <c r="K8" s="55" t="s">
        <v>8</v>
      </c>
      <c r="M8" s="55">
        <f>E8</f>
        <v>2021</v>
      </c>
      <c r="N8" s="53"/>
      <c r="O8" s="55">
        <f>G8</f>
        <v>2020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22531502.010000002</v>
      </c>
      <c r="F10" s="2"/>
      <c r="G10" s="1">
        <v>23500726.289999999</v>
      </c>
      <c r="H10" s="57"/>
      <c r="I10" s="1">
        <f>E10-G10</f>
        <v>-969224.27999999747</v>
      </c>
      <c r="K10" s="3">
        <f>IF(G10=0,"n/a",IF(AND(I10/G10&lt;1,I10/G10&gt;-1),I10/G10,"n/a"))</f>
        <v>-4.1242311749846668E-2</v>
      </c>
      <c r="M10" s="4">
        <f>IF(E48=0,"n/a",E10/E48)</f>
        <v>1.7762442506499061</v>
      </c>
      <c r="N10" s="58"/>
      <c r="O10" s="4">
        <f>IF(G48=0,"n/a",G10/G48)</f>
        <v>1.4930247587950098</v>
      </c>
    </row>
    <row r="11" spans="1:15" x14ac:dyDescent="0.2">
      <c r="C11" s="46" t="s">
        <v>11</v>
      </c>
      <c r="E11" s="5">
        <v>11009412.76</v>
      </c>
      <c r="F11" s="57"/>
      <c r="G11" s="5">
        <v>9617896.5299999993</v>
      </c>
      <c r="H11" s="57"/>
      <c r="I11" s="5">
        <f>E11-G11</f>
        <v>1391516.2300000004</v>
      </c>
      <c r="K11" s="3">
        <f>IF(G11=0,"n/a",IF(AND(I11/G11&lt;1,I11/G11&gt;-1),I11/G11,"n/a"))</f>
        <v>0.14467989187236563</v>
      </c>
      <c r="M11" s="6">
        <f>IF(E49=0,"n/a",E11/E49)</f>
        <v>1.1778470311268832</v>
      </c>
      <c r="N11" s="58"/>
      <c r="O11" s="6">
        <f>IF(G49=0,"n/a",G11/G49)</f>
        <v>1.0547900717063172</v>
      </c>
    </row>
    <row r="12" spans="1:15" x14ac:dyDescent="0.2">
      <c r="C12" s="46" t="s">
        <v>12</v>
      </c>
      <c r="E12" s="7">
        <v>617433.59</v>
      </c>
      <c r="F12" s="57"/>
      <c r="G12" s="7">
        <v>878190.87</v>
      </c>
      <c r="H12" s="57"/>
      <c r="I12" s="7">
        <f>E12-G12</f>
        <v>-260757.28000000003</v>
      </c>
      <c r="K12" s="8">
        <f>IF(G12=0,"n/a",IF(AND(I12/G12&lt;1,I12/G12&gt;-1),I12/G12,"n/a"))</f>
        <v>-0.29692551916418813</v>
      </c>
      <c r="M12" s="9">
        <f>IF(E50=0,"n/a",E12/E50)</f>
        <v>0.83215775095118782</v>
      </c>
      <c r="N12" s="58"/>
      <c r="O12" s="9">
        <f>IF(G50=0,"n/a",G12/G50)</f>
        <v>0.76896682252810755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34158348.360000007</v>
      </c>
      <c r="F14" s="57"/>
      <c r="G14" s="5">
        <f>SUM(G10:G12)</f>
        <v>33996813.689999998</v>
      </c>
      <c r="H14" s="57"/>
      <c r="I14" s="5">
        <f>E14-G14</f>
        <v>161534.67000000924</v>
      </c>
      <c r="K14" s="3">
        <f>IF(G14=0,"n/a",IF(AND(I14/G14&lt;1,I14/G14&gt;-1),I14/G14,"n/a"))</f>
        <v>4.751464989424109E-3</v>
      </c>
      <c r="M14" s="6">
        <f>IF(E52=0,"n/a",E14/E52)</f>
        <v>1.4998872553651668</v>
      </c>
      <c r="N14" s="58"/>
      <c r="O14" s="6">
        <f>IF(G52=0,"n/a",G14/G52)</f>
        <v>1.3075350573388629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936974.93</v>
      </c>
      <c r="F17" s="57"/>
      <c r="G17" s="5">
        <v>521340.57</v>
      </c>
      <c r="H17" s="57"/>
      <c r="I17" s="5">
        <f>E17-G17</f>
        <v>415634.36000000004</v>
      </c>
      <c r="K17" s="3">
        <f>IF(G17=0,"n/a",IF(AND(I17/G17&lt;1,I17/G17&gt;-1),I17/G17,"n/a"))</f>
        <v>0.79724154212667553</v>
      </c>
      <c r="M17" s="6">
        <f>IF(E55=0,"n/a",E17/E55)</f>
        <v>0.52640933718965177</v>
      </c>
      <c r="N17" s="58"/>
      <c r="O17" s="6">
        <f>IF(G55=0,"n/a",G17/G55)</f>
        <v>0.46492101060058699</v>
      </c>
    </row>
    <row r="18" spans="2:15" x14ac:dyDescent="0.2">
      <c r="C18" s="46" t="s">
        <v>16</v>
      </c>
      <c r="E18" s="7">
        <v>163779.59</v>
      </c>
      <c r="F18" s="11"/>
      <c r="G18" s="7">
        <v>70147.37</v>
      </c>
      <c r="H18" s="12"/>
      <c r="I18" s="7">
        <f>E18-G18</f>
        <v>93632.22</v>
      </c>
      <c r="K18" s="8" t="str">
        <f>IF(G18=0,"n/a",IF(AND(I18/G18&lt;1,I18/G18&gt;-1),I18/G18,"n/a"))</f>
        <v>n/a</v>
      </c>
      <c r="M18" s="9">
        <f>IF(E56=0,"n/a",E18/E56)</f>
        <v>0.49228592812571387</v>
      </c>
      <c r="N18" s="58"/>
      <c r="O18" s="9">
        <f>IF(G56=0,"n/a",G18/G56)</f>
        <v>0.5531996088420621</v>
      </c>
    </row>
    <row r="19" spans="2:15" ht="6.95" customHeight="1" x14ac:dyDescent="0.2">
      <c r="E19" s="5"/>
      <c r="F19" s="59"/>
      <c r="G19" s="5"/>
      <c r="H19" s="59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1100754.52</v>
      </c>
      <c r="F20" s="11"/>
      <c r="G20" s="7">
        <f>SUM(G17:G18)</f>
        <v>591487.93999999994</v>
      </c>
      <c r="H20" s="12"/>
      <c r="I20" s="7">
        <f>E20-G20</f>
        <v>509266.58000000007</v>
      </c>
      <c r="K20" s="8">
        <f>IF(G20=0,"n/a",IF(AND(I20/G20&lt;1,I20/G20&gt;-1),I20/G20,"n/a"))</f>
        <v>0.86099233062976754</v>
      </c>
      <c r="M20" s="9">
        <f>IF(E58=0,"n/a",E20/E58)</f>
        <v>0.52103565795776641</v>
      </c>
      <c r="N20" s="58"/>
      <c r="O20" s="9">
        <f>IF(G58=0,"n/a",G20/G58)</f>
        <v>0.47388943369258324</v>
      </c>
    </row>
    <row r="21" spans="2:15" ht="6.95" customHeight="1" x14ac:dyDescent="0.2">
      <c r="E21" s="5"/>
      <c r="F21" s="59"/>
      <c r="G21" s="5"/>
      <c r="H21" s="59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35259102.88000001</v>
      </c>
      <c r="F22" s="59"/>
      <c r="G22" s="5">
        <f>G14+G20</f>
        <v>34588301.629999995</v>
      </c>
      <c r="H22" s="59"/>
      <c r="I22" s="5">
        <f>E22-G22</f>
        <v>670801.2500000149</v>
      </c>
      <c r="K22" s="3">
        <f>IF(G22=0,"n/a",IF(AND(I22/G22&lt;1,I22/G22&gt;-1),I22/G22,"n/a"))</f>
        <v>1.9393876495462231E-2</v>
      </c>
      <c r="M22" s="6">
        <f>IF(E60=0,"n/a",E22/E60)</f>
        <v>1.4167922717520118</v>
      </c>
      <c r="N22" s="58"/>
      <c r="O22" s="6">
        <f>IF(G60=0,"n/a",G22/G60)</f>
        <v>1.269349227853539</v>
      </c>
    </row>
    <row r="23" spans="2:15" ht="6.95" customHeight="1" x14ac:dyDescent="0.2">
      <c r="E23" s="5"/>
      <c r="F23" s="59"/>
      <c r="G23" s="5"/>
      <c r="H23" s="59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59"/>
      <c r="G24" s="5"/>
      <c r="H24" s="59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497977.93</v>
      </c>
      <c r="F25" s="59"/>
      <c r="G25" s="5">
        <v>524786.29</v>
      </c>
      <c r="H25" s="59"/>
      <c r="I25" s="5">
        <f>E25-G25</f>
        <v>-26808.360000000044</v>
      </c>
      <c r="K25" s="3">
        <f>IF(G25=0,"n/a",IF(AND(I25/G25&lt;1,I25/G25&gt;-1),I25/G25,"n/a"))</f>
        <v>-5.1084337588163824E-2</v>
      </c>
      <c r="M25" s="6">
        <f>IF(E63=0,"n/a",E25/E63)</f>
        <v>0.16798301812070621</v>
      </c>
      <c r="N25" s="58"/>
      <c r="O25" s="6">
        <f>IF(G63=0,"n/a",G25/G63)</f>
        <v>0.14798027310517986</v>
      </c>
    </row>
    <row r="26" spans="2:15" x14ac:dyDescent="0.2">
      <c r="C26" s="46" t="s">
        <v>21</v>
      </c>
      <c r="E26" s="7">
        <v>1065289.8700000001</v>
      </c>
      <c r="F26" s="11"/>
      <c r="G26" s="7">
        <v>983999.27</v>
      </c>
      <c r="H26" s="12"/>
      <c r="I26" s="7">
        <f>E26-G26</f>
        <v>81290.600000000093</v>
      </c>
      <c r="K26" s="8">
        <f>IF(G26=0,"n/a",IF(AND(I26/G26&lt;1,I26/G26&gt;-1),I26/G26,"n/a"))</f>
        <v>8.2612459661682569E-2</v>
      </c>
      <c r="M26" s="9">
        <f>IF(E64=0,"n/a",E26/E64)</f>
        <v>8.0583647347537521E-2</v>
      </c>
      <c r="N26" s="58"/>
      <c r="O26" s="9">
        <f>IF(G64=0,"n/a",G26/G64)</f>
        <v>8.4918832983086043E-2</v>
      </c>
    </row>
    <row r="27" spans="2:15" ht="6.95" customHeight="1" x14ac:dyDescent="0.2">
      <c r="E27" s="5"/>
      <c r="F27" s="59"/>
      <c r="G27" s="5"/>
      <c r="H27" s="59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1563267.8</v>
      </c>
      <c r="F28" s="11"/>
      <c r="G28" s="7">
        <f>SUM(G25:G26)</f>
        <v>1508785.56</v>
      </c>
      <c r="H28" s="12"/>
      <c r="I28" s="7">
        <f>E28-G28</f>
        <v>54482.239999999991</v>
      </c>
      <c r="K28" s="8">
        <f>IF(G28=0,"n/a",IF(AND(I28/G28&lt;1,I28/G28&gt;-1),I28/G28,"n/a"))</f>
        <v>3.610999564444399E-2</v>
      </c>
      <c r="M28" s="9">
        <f>IF(E66=0,"n/a",E28/E66)</f>
        <v>9.6592625418527242E-2</v>
      </c>
      <c r="N28" s="58"/>
      <c r="O28" s="9">
        <f>IF(G66=0,"n/a",G28/G66)</f>
        <v>9.9696062859867873E-2</v>
      </c>
    </row>
    <row r="29" spans="2:15" ht="6.95" customHeight="1" x14ac:dyDescent="0.2">
      <c r="E29" s="5"/>
      <c r="F29" s="59"/>
      <c r="G29" s="5"/>
      <c r="H29" s="59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36822370.680000007</v>
      </c>
      <c r="F30" s="59"/>
      <c r="G30" s="5">
        <f>G22+G28</f>
        <v>36097087.189999998</v>
      </c>
      <c r="H30" s="59"/>
      <c r="I30" s="5">
        <f>E30-G30</f>
        <v>725283.49000000954</v>
      </c>
      <c r="K30" s="3">
        <f>IF(G30=0,"n/a",IF(AND(I30/G30&lt;1,I30/G30&gt;-1),I30/G30,"n/a"))</f>
        <v>2.0092576616567982E-2</v>
      </c>
      <c r="M30" s="4">
        <f>IF(E68=0,"n/a",E30/E68)</f>
        <v>0.89656049431244245</v>
      </c>
      <c r="N30" s="58"/>
      <c r="O30" s="4">
        <f>IF(G68=0,"n/a",G30/G68)</f>
        <v>0.8516939232680768</v>
      </c>
    </row>
    <row r="31" spans="2:15" ht="6.95" customHeight="1" x14ac:dyDescent="0.2">
      <c r="E31" s="5"/>
      <c r="F31" s="59"/>
      <c r="G31" s="5"/>
      <c r="H31" s="59"/>
      <c r="I31" s="5"/>
      <c r="K31" s="10"/>
      <c r="M31" s="60"/>
      <c r="N31" s="60"/>
      <c r="O31" s="60"/>
    </row>
    <row r="32" spans="2:15" x14ac:dyDescent="0.2">
      <c r="B32" s="46" t="s">
        <v>24</v>
      </c>
      <c r="E32" s="5">
        <v>-595353.66</v>
      </c>
      <c r="F32" s="59"/>
      <c r="G32" s="5">
        <v>-748259.28</v>
      </c>
      <c r="H32" s="59"/>
      <c r="I32" s="5">
        <f>E32-G32</f>
        <v>152905.62</v>
      </c>
      <c r="K32" s="3">
        <f>IF(G32=0,"n/a",IF(AND(I32/G32&lt;1,I32/G32&gt;-1),I32/G32,"n/a"))</f>
        <v>-0.20434844456589965</v>
      </c>
      <c r="M32" s="60"/>
      <c r="N32" s="60"/>
      <c r="O32" s="60"/>
    </row>
    <row r="33" spans="1:15" x14ac:dyDescent="0.2">
      <c r="B33" s="46" t="s">
        <v>25</v>
      </c>
      <c r="E33" s="7">
        <v>677717.17</v>
      </c>
      <c r="F33" s="11"/>
      <c r="G33" s="7">
        <v>772488.44</v>
      </c>
      <c r="H33" s="12"/>
      <c r="I33" s="7">
        <f>E33-G33</f>
        <v>-94771.269999999902</v>
      </c>
      <c r="K33" s="8">
        <f>IF(G33=0,"n/a",IF(AND(I33/G33&lt;1,I33/G33&gt;-1),I33/G33,"n/a"))</f>
        <v>-0.12268309154244419</v>
      </c>
    </row>
    <row r="34" spans="1:15" ht="6.95" customHeight="1" x14ac:dyDescent="0.2">
      <c r="E34" s="13"/>
      <c r="F34" s="59"/>
      <c r="G34" s="13"/>
      <c r="H34" s="59"/>
      <c r="I34" s="13"/>
      <c r="K34" s="14"/>
      <c r="M34" s="60"/>
      <c r="N34" s="60"/>
      <c r="O34" s="60"/>
    </row>
    <row r="35" spans="1:15" ht="12.75" thickBot="1" x14ac:dyDescent="0.25">
      <c r="C35" s="46" t="s">
        <v>26</v>
      </c>
      <c r="E35" s="15">
        <f>SUM(E30:E33)</f>
        <v>36904734.190000013</v>
      </c>
      <c r="F35" s="16"/>
      <c r="G35" s="15">
        <f>SUM(G30:G33)</f>
        <v>36121316.349999994</v>
      </c>
      <c r="H35" s="59"/>
      <c r="I35" s="15">
        <f>E35-G35</f>
        <v>783417.84000001848</v>
      </c>
      <c r="K35" s="17">
        <f>IF(G35=0,"n/a",IF(AND(I35/G35&lt;1,I35/G35&gt;-1),I35/G35,"n/a"))</f>
        <v>2.168851855810118E-2</v>
      </c>
    </row>
    <row r="36" spans="1:15" ht="12.75" thickTop="1" x14ac:dyDescent="0.2">
      <c r="E36" s="13"/>
      <c r="F36" s="59"/>
      <c r="G36" s="13"/>
      <c r="H36" s="57"/>
      <c r="I36" s="13"/>
    </row>
    <row r="37" spans="1:15" x14ac:dyDescent="0.2">
      <c r="C37" s="35" t="s">
        <v>36</v>
      </c>
      <c r="E37" s="1">
        <v>1887837</v>
      </c>
      <c r="F37" s="1"/>
      <c r="G37" s="1">
        <v>1878664.37</v>
      </c>
      <c r="H37" s="57"/>
      <c r="I37" s="13"/>
    </row>
    <row r="38" spans="1:15" x14ac:dyDescent="0.2">
      <c r="C38" s="35" t="s">
        <v>37</v>
      </c>
      <c r="E38" s="5">
        <v>496226.46</v>
      </c>
      <c r="F38" s="13"/>
      <c r="G38" s="5">
        <v>588839.9</v>
      </c>
      <c r="H38" s="57"/>
      <c r="I38" s="13"/>
    </row>
    <row r="39" spans="1:15" x14ac:dyDescent="0.2">
      <c r="C39" s="35" t="s">
        <v>38</v>
      </c>
      <c r="E39" s="5">
        <v>156904.78</v>
      </c>
      <c r="F39" s="57"/>
      <c r="G39" s="5">
        <v>165332.42000000001</v>
      </c>
      <c r="H39" s="57"/>
      <c r="I39" s="13"/>
    </row>
    <row r="40" spans="1:15" x14ac:dyDescent="0.2">
      <c r="C40" s="35" t="s">
        <v>27</v>
      </c>
      <c r="E40" s="5">
        <v>578243.67000000004</v>
      </c>
      <c r="F40" s="57"/>
      <c r="G40" s="5">
        <v>568807.99</v>
      </c>
      <c r="H40" s="57"/>
      <c r="I40" s="13"/>
    </row>
    <row r="41" spans="1:15" x14ac:dyDescent="0.2">
      <c r="C41" s="35" t="s">
        <v>28</v>
      </c>
      <c r="E41" s="5">
        <v>462965.24</v>
      </c>
      <c r="F41" s="57"/>
      <c r="G41" s="5">
        <v>534167.5</v>
      </c>
      <c r="H41" s="57"/>
      <c r="I41" s="13"/>
    </row>
    <row r="42" spans="1:15" x14ac:dyDescent="0.2">
      <c r="C42" s="35" t="s">
        <v>39</v>
      </c>
      <c r="E42" s="5">
        <v>-17197.080000000002</v>
      </c>
      <c r="F42" s="57"/>
      <c r="G42" s="5">
        <v>-1137.3</v>
      </c>
      <c r="H42" s="57"/>
      <c r="I42" s="13"/>
    </row>
    <row r="43" spans="1:15" x14ac:dyDescent="0.2">
      <c r="C43" s="35" t="s">
        <v>42</v>
      </c>
      <c r="E43" s="5">
        <v>-343900.51</v>
      </c>
      <c r="F43" s="57"/>
      <c r="G43" s="5">
        <v>0</v>
      </c>
      <c r="H43" s="57"/>
      <c r="I43" s="13"/>
    </row>
    <row r="44" spans="1:15" x14ac:dyDescent="0.2">
      <c r="C44" s="35" t="s">
        <v>43</v>
      </c>
      <c r="E44" s="5">
        <v>-33713.949999999997</v>
      </c>
      <c r="F44" s="57"/>
      <c r="G44" s="5">
        <v>0</v>
      </c>
      <c r="H44" s="57"/>
      <c r="I44" s="13"/>
    </row>
    <row r="45" spans="1:15" x14ac:dyDescent="0.2">
      <c r="E45" s="18"/>
      <c r="F45" s="57"/>
      <c r="G45" s="57"/>
      <c r="H45" s="57"/>
      <c r="I45" s="57"/>
    </row>
    <row r="46" spans="1:15" ht="12.75" x14ac:dyDescent="0.2">
      <c r="A46" s="43" t="s">
        <v>29</v>
      </c>
      <c r="E46" s="18"/>
      <c r="F46" s="57"/>
      <c r="G46" s="57"/>
      <c r="H46" s="57"/>
      <c r="I46" s="57"/>
    </row>
    <row r="47" spans="1:15" x14ac:dyDescent="0.2">
      <c r="B47" s="56" t="s">
        <v>30</v>
      </c>
      <c r="E47" s="18"/>
      <c r="F47" s="57"/>
      <c r="G47" s="57"/>
      <c r="H47" s="57"/>
      <c r="I47" s="57"/>
    </row>
    <row r="48" spans="1:15" x14ac:dyDescent="0.2">
      <c r="C48" s="46" t="s">
        <v>10</v>
      </c>
      <c r="E48" s="18">
        <v>12684912</v>
      </c>
      <c r="F48" s="57"/>
      <c r="G48" s="18">
        <v>15740346</v>
      </c>
      <c r="H48" s="19"/>
      <c r="I48" s="18">
        <f>E48-G48</f>
        <v>-3055434</v>
      </c>
      <c r="K48" s="3">
        <f>IF(G48=0,"n/a",IF(AND(I48/G48&lt;1,I48/G48&gt;-1),I48/G48,"n/a"))</f>
        <v>-0.19411479264814127</v>
      </c>
    </row>
    <row r="49" spans="2:15" x14ac:dyDescent="0.2">
      <c r="C49" s="46" t="s">
        <v>11</v>
      </c>
      <c r="E49" s="18">
        <v>9347065</v>
      </c>
      <c r="F49" s="57"/>
      <c r="G49" s="18">
        <v>9118304</v>
      </c>
      <c r="H49" s="19"/>
      <c r="I49" s="18">
        <f>E49-G49</f>
        <v>228761</v>
      </c>
      <c r="K49" s="3">
        <f>IF(G49=0,"n/a",IF(AND(I49/G49&lt;1,I49/G49&gt;-1),I49/G49,"n/a"))</f>
        <v>2.5088108490350838E-2</v>
      </c>
    </row>
    <row r="50" spans="2:15" x14ac:dyDescent="0.2">
      <c r="C50" s="46" t="s">
        <v>12</v>
      </c>
      <c r="E50" s="20">
        <v>741967</v>
      </c>
      <c r="F50" s="57"/>
      <c r="G50" s="20">
        <v>1142040</v>
      </c>
      <c r="H50" s="19"/>
      <c r="I50" s="20">
        <f>E50-G50</f>
        <v>-400073</v>
      </c>
      <c r="K50" s="8">
        <f>IF(G50=0,"n/a",IF(AND(I50/G50&lt;1,I50/G50&gt;-1),I50/G50,"n/a"))</f>
        <v>-0.35031434976007847</v>
      </c>
    </row>
    <row r="51" spans="2:15" ht="6.95" customHeight="1" x14ac:dyDescent="0.2">
      <c r="E51" s="18"/>
      <c r="F51" s="57"/>
      <c r="G51" s="18"/>
      <c r="H51" s="57"/>
      <c r="I51" s="18"/>
      <c r="K51" s="10"/>
      <c r="M51" s="60"/>
      <c r="N51" s="60"/>
      <c r="O51" s="60"/>
    </row>
    <row r="52" spans="2:15" x14ac:dyDescent="0.2">
      <c r="C52" s="46" t="s">
        <v>13</v>
      </c>
      <c r="E52" s="18">
        <f>SUM(E48:E50)</f>
        <v>22773944</v>
      </c>
      <c r="F52" s="57"/>
      <c r="G52" s="18">
        <f>SUM(G48:G50)</f>
        <v>26000690</v>
      </c>
      <c r="H52" s="19"/>
      <c r="I52" s="18">
        <f>E52-G52</f>
        <v>-3226746</v>
      </c>
      <c r="K52" s="3">
        <f>IF(G52=0,"n/a",IF(AND(I52/G52&lt;1,I52/G52&gt;-1),I52/G52,"n/a"))</f>
        <v>-0.12410232189991881</v>
      </c>
    </row>
    <row r="53" spans="2:15" ht="6.95" customHeight="1" x14ac:dyDescent="0.2">
      <c r="E53" s="18"/>
      <c r="F53" s="57"/>
      <c r="G53" s="18"/>
      <c r="H53" s="57"/>
      <c r="I53" s="18"/>
      <c r="K53" s="10"/>
      <c r="M53" s="60"/>
      <c r="N53" s="60"/>
      <c r="O53" s="60"/>
    </row>
    <row r="54" spans="2:15" x14ac:dyDescent="0.2">
      <c r="B54" s="56" t="s">
        <v>31</v>
      </c>
      <c r="E54" s="18"/>
      <c r="F54" s="57"/>
      <c r="G54" s="18"/>
      <c r="H54" s="19"/>
      <c r="I54" s="18"/>
      <c r="K54" s="10"/>
    </row>
    <row r="55" spans="2:15" x14ac:dyDescent="0.2">
      <c r="C55" s="46" t="s">
        <v>15</v>
      </c>
      <c r="E55" s="18">
        <v>1779936</v>
      </c>
      <c r="F55" s="57"/>
      <c r="G55" s="18">
        <v>1121353</v>
      </c>
      <c r="H55" s="19"/>
      <c r="I55" s="18">
        <f>E55-G55</f>
        <v>658583</v>
      </c>
      <c r="K55" s="3">
        <f>IF(G55=0,"n/a",IF(AND(I55/G55&lt;1,I55/G55&gt;-1),I55/G55,"n/a"))</f>
        <v>0.58731104299894854</v>
      </c>
    </row>
    <row r="56" spans="2:15" x14ac:dyDescent="0.2">
      <c r="C56" s="46" t="s">
        <v>16</v>
      </c>
      <c r="E56" s="20">
        <v>332692</v>
      </c>
      <c r="F56" s="57"/>
      <c r="G56" s="20">
        <v>126803</v>
      </c>
      <c r="H56" s="19"/>
      <c r="I56" s="20">
        <f>E56-G56</f>
        <v>205889</v>
      </c>
      <c r="K56" s="8" t="str">
        <f>IF(G56=0,"n/a",IF(AND(I56/G56&lt;1,I56/G56&gt;-1),I56/G56,"n/a"))</f>
        <v>n/a</v>
      </c>
    </row>
    <row r="57" spans="2:15" ht="6.95" customHeight="1" x14ac:dyDescent="0.2">
      <c r="E57" s="18"/>
      <c r="F57" s="57"/>
      <c r="G57" s="18"/>
      <c r="H57" s="57"/>
      <c r="I57" s="18"/>
      <c r="K57" s="10"/>
      <c r="M57" s="60"/>
      <c r="N57" s="60"/>
      <c r="O57" s="60"/>
    </row>
    <row r="58" spans="2:15" x14ac:dyDescent="0.2">
      <c r="C58" s="46" t="s">
        <v>17</v>
      </c>
      <c r="E58" s="20">
        <f>SUM(E55:E56)</f>
        <v>2112628</v>
      </c>
      <c r="F58" s="57"/>
      <c r="G58" s="20">
        <f>SUM(G55:G56)</f>
        <v>1248156</v>
      </c>
      <c r="H58" s="19"/>
      <c r="I58" s="20">
        <f>E58-G58</f>
        <v>864472</v>
      </c>
      <c r="K58" s="8">
        <f>IF(G58=0,"n/a",IF(AND(I58/G58&lt;1,I58/G58&gt;-1),I58/G58,"n/a"))</f>
        <v>0.69259932252058232</v>
      </c>
    </row>
    <row r="59" spans="2:15" ht="6.95" customHeight="1" x14ac:dyDescent="0.2">
      <c r="E59" s="18"/>
      <c r="F59" s="57"/>
      <c r="G59" s="18"/>
      <c r="H59" s="57"/>
      <c r="I59" s="18"/>
      <c r="K59" s="10"/>
      <c r="M59" s="60"/>
      <c r="N59" s="60"/>
      <c r="O59" s="60"/>
    </row>
    <row r="60" spans="2:15" x14ac:dyDescent="0.2">
      <c r="C60" s="46" t="s">
        <v>32</v>
      </c>
      <c r="E60" s="18">
        <f>E52+E58</f>
        <v>24886572</v>
      </c>
      <c r="F60" s="57"/>
      <c r="G60" s="18">
        <f>G52+G58</f>
        <v>27248846</v>
      </c>
      <c r="H60" s="19"/>
      <c r="I60" s="18">
        <f>E60-G60</f>
        <v>-2362274</v>
      </c>
      <c r="K60" s="3">
        <f>IF(G60=0,"n/a",IF(AND(I60/G60&lt;1,I60/G60&gt;-1),I60/G60,"n/a"))</f>
        <v>-8.6692625441826043E-2</v>
      </c>
    </row>
    <row r="61" spans="2:15" ht="6.95" customHeight="1" x14ac:dyDescent="0.2">
      <c r="E61" s="18"/>
      <c r="F61" s="57"/>
      <c r="G61" s="18"/>
      <c r="H61" s="57"/>
      <c r="I61" s="18"/>
      <c r="K61" s="10"/>
      <c r="M61" s="60"/>
      <c r="N61" s="60"/>
      <c r="O61" s="60"/>
    </row>
    <row r="62" spans="2:15" x14ac:dyDescent="0.2">
      <c r="B62" s="56" t="s">
        <v>33</v>
      </c>
      <c r="E62" s="18"/>
      <c r="F62" s="57"/>
      <c r="G62" s="18"/>
      <c r="H62" s="19"/>
      <c r="I62" s="18"/>
      <c r="K62" s="10"/>
    </row>
    <row r="63" spans="2:15" x14ac:dyDescent="0.2">
      <c r="C63" s="46" t="s">
        <v>20</v>
      </c>
      <c r="E63" s="18">
        <v>2964454</v>
      </c>
      <c r="F63" s="57"/>
      <c r="G63" s="18">
        <v>3546326</v>
      </c>
      <c r="H63" s="19"/>
      <c r="I63" s="18">
        <f>E63-G63</f>
        <v>-581872</v>
      </c>
      <c r="K63" s="3">
        <f>IF(G63=0,"n/a",IF(AND(I63/G63&lt;1,I63/G63&gt;-1),I63/G63,"n/a"))</f>
        <v>-0.16407741420275518</v>
      </c>
    </row>
    <row r="64" spans="2:15" x14ac:dyDescent="0.2">
      <c r="C64" s="46" t="s">
        <v>21</v>
      </c>
      <c r="E64" s="20">
        <v>13219678</v>
      </c>
      <c r="F64" s="57"/>
      <c r="G64" s="20">
        <v>11587527</v>
      </c>
      <c r="H64" s="19"/>
      <c r="I64" s="20">
        <f>E64-G64</f>
        <v>1632151</v>
      </c>
      <c r="K64" s="8">
        <f>IF(G64=0,"n/a",IF(AND(I64/G64&lt;1,I64/G64&gt;-1),I64/G64,"n/a"))</f>
        <v>0.14085412702813982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0"/>
      <c r="N65" s="60"/>
      <c r="O65" s="60"/>
    </row>
    <row r="66" spans="1:15" x14ac:dyDescent="0.2">
      <c r="C66" s="46" t="s">
        <v>22</v>
      </c>
      <c r="E66" s="20">
        <f>SUM(E63:E64)</f>
        <v>16184132</v>
      </c>
      <c r="F66" s="57"/>
      <c r="G66" s="20">
        <f>SUM(G63:G64)</f>
        <v>15133853</v>
      </c>
      <c r="H66" s="19"/>
      <c r="I66" s="20">
        <f>E66-G66</f>
        <v>1050279</v>
      </c>
      <c r="K66" s="8">
        <f>IF(G66=0,"n/a",IF(AND(I66/G66&lt;1,I66/G66&gt;-1),I66/G66,"n/a"))</f>
        <v>6.9399312917866982E-2</v>
      </c>
    </row>
    <row r="67" spans="1:15" ht="6.95" customHeight="1" x14ac:dyDescent="0.2">
      <c r="E67" s="18"/>
      <c r="F67" s="57"/>
      <c r="G67" s="18"/>
      <c r="H67" s="57"/>
      <c r="I67" s="18"/>
      <c r="K67" s="10"/>
      <c r="M67" s="60"/>
      <c r="N67" s="60"/>
      <c r="O67" s="60"/>
    </row>
    <row r="68" spans="1:15" ht="12.75" thickBot="1" x14ac:dyDescent="0.25">
      <c r="C68" s="46" t="s">
        <v>34</v>
      </c>
      <c r="E68" s="21">
        <f>E60+E66</f>
        <v>41070704</v>
      </c>
      <c r="F68" s="57"/>
      <c r="G68" s="21">
        <f>G60+G66</f>
        <v>42382699</v>
      </c>
      <c r="H68" s="19"/>
      <c r="I68" s="21">
        <f>E68-G68</f>
        <v>-1311995</v>
      </c>
      <c r="K68" s="17">
        <f>IF(G68=0,"n/a",IF(AND(I68/G68&lt;1,I68/G68&gt;-1),I68/G68,"n/a"))</f>
        <v>-3.0955909627180658E-2</v>
      </c>
    </row>
    <row r="69" spans="1:15" ht="12.75" thickTop="1" x14ac:dyDescent="0.2"/>
    <row r="70" spans="1:15" ht="12.75" customHeight="1" x14ac:dyDescent="0.2">
      <c r="A70" s="46" t="s">
        <v>3</v>
      </c>
      <c r="C70" s="36" t="s">
        <v>35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x14ac:dyDescent="0.2">
      <c r="A71" s="46" t="s">
        <v>3</v>
      </c>
    </row>
    <row r="72" spans="1:15" x14ac:dyDescent="0.2">
      <c r="A72" s="46" t="s">
        <v>3</v>
      </c>
    </row>
    <row r="73" spans="1:15" x14ac:dyDescent="0.2">
      <c r="A73" s="46" t="s">
        <v>3</v>
      </c>
    </row>
    <row r="74" spans="1:15" x14ac:dyDescent="0.2">
      <c r="A74" s="46" t="s">
        <v>3</v>
      </c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O1:P1048576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45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41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2021</v>
      </c>
      <c r="G8" s="54">
        <f>E8-1</f>
        <v>2020</v>
      </c>
      <c r="I8" s="54" t="s">
        <v>7</v>
      </c>
      <c r="K8" s="55" t="s">
        <v>8</v>
      </c>
      <c r="M8" s="55">
        <f>E8</f>
        <v>2021</v>
      </c>
      <c r="N8" s="53"/>
      <c r="O8" s="55">
        <f>G8</f>
        <v>2020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22816624.84</v>
      </c>
      <c r="F10" s="2"/>
      <c r="G10" s="1">
        <v>21822010.199999999</v>
      </c>
      <c r="H10" s="57"/>
      <c r="I10" s="1">
        <f>E10-G10</f>
        <v>994614.6400000006</v>
      </c>
      <c r="K10" s="3">
        <f>IF(G10=0,"n/a",IF(AND(I10/G10&lt;1,I10/G10&gt;-1),I10/G10,"n/a"))</f>
        <v>4.557850678669377E-2</v>
      </c>
      <c r="M10" s="4">
        <f>IF(E48=0,"n/a",E10/E48)</f>
        <v>1.7152381793624218</v>
      </c>
      <c r="N10" s="58"/>
      <c r="O10" s="4">
        <f>IF(G48=0,"n/a",G10/G48)</f>
        <v>1.5705795084452616</v>
      </c>
    </row>
    <row r="11" spans="1:15" x14ac:dyDescent="0.2">
      <c r="C11" s="46" t="s">
        <v>11</v>
      </c>
      <c r="E11" s="5">
        <v>10925992.869999999</v>
      </c>
      <c r="F11" s="57"/>
      <c r="G11" s="5">
        <v>8686073.8599999994</v>
      </c>
      <c r="H11" s="57"/>
      <c r="I11" s="5">
        <f>E11-G11</f>
        <v>2239919.0099999998</v>
      </c>
      <c r="K11" s="3">
        <f>IF(G11=0,"n/a",IF(AND(I11/G11&lt;1,I11/G11&gt;-1),I11/G11,"n/a"))</f>
        <v>0.25787473674556111</v>
      </c>
      <c r="M11" s="6">
        <f>IF(E49=0,"n/a",E11/E49)</f>
        <v>1.1647043886443913</v>
      </c>
      <c r="N11" s="58"/>
      <c r="O11" s="6">
        <f>IF(G49=0,"n/a",G11/G49)</f>
        <v>1.1322614951720915</v>
      </c>
    </row>
    <row r="12" spans="1:15" x14ac:dyDescent="0.2">
      <c r="C12" s="46" t="s">
        <v>12</v>
      </c>
      <c r="E12" s="7">
        <v>924628.35</v>
      </c>
      <c r="F12" s="57"/>
      <c r="G12" s="7">
        <v>765641.24</v>
      </c>
      <c r="H12" s="57"/>
      <c r="I12" s="7">
        <f>E12-G12</f>
        <v>158987.10999999999</v>
      </c>
      <c r="K12" s="8">
        <f>IF(G12=0,"n/a",IF(AND(I12/G12&lt;1,I12/G12&gt;-1),I12/G12,"n/a"))</f>
        <v>0.20765222886896739</v>
      </c>
      <c r="M12" s="9">
        <f>IF(E50=0,"n/a",E12/E50)</f>
        <v>0.84089764845080772</v>
      </c>
      <c r="N12" s="58"/>
      <c r="O12" s="9">
        <f>IF(G50=0,"n/a",G12/G50)</f>
        <v>0.77300800630003941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34667246.060000002</v>
      </c>
      <c r="F14" s="57"/>
      <c r="G14" s="5">
        <f>SUM(G10:G12)</f>
        <v>31273725.299999997</v>
      </c>
      <c r="H14" s="57"/>
      <c r="I14" s="5">
        <f>E14-G14</f>
        <v>3393520.7600000054</v>
      </c>
      <c r="K14" s="3">
        <f>IF(G14=0,"n/a",IF(AND(I14/G14&lt;1,I14/G14&gt;-1),I14/G14,"n/a"))</f>
        <v>0.10851028227200057</v>
      </c>
      <c r="M14" s="6">
        <f>IF(E52=0,"n/a",E14/E52)</f>
        <v>1.4576607190197788</v>
      </c>
      <c r="N14" s="58"/>
      <c r="O14" s="6">
        <f>IF(G52=0,"n/a",G14/G52)</f>
        <v>1.3864833620313466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1095736.8999999999</v>
      </c>
      <c r="F17" s="57"/>
      <c r="G17" s="5">
        <v>1585899.45</v>
      </c>
      <c r="H17" s="57"/>
      <c r="I17" s="5">
        <f>E17-G17</f>
        <v>-490162.55000000005</v>
      </c>
      <c r="K17" s="3">
        <f>IF(G17=0,"n/a",IF(AND(I17/G17&lt;1,I17/G17&gt;-1),I17/G17,"n/a"))</f>
        <v>-0.30907542719685038</v>
      </c>
      <c r="M17" s="6">
        <f>IF(E55=0,"n/a",E17/E55)</f>
        <v>0.51217617294770668</v>
      </c>
      <c r="N17" s="58"/>
      <c r="O17" s="6">
        <f>IF(G55=0,"n/a",G17/G55)</f>
        <v>0.48264114877093695</v>
      </c>
    </row>
    <row r="18" spans="2:15" x14ac:dyDescent="0.2">
      <c r="C18" s="46" t="s">
        <v>16</v>
      </c>
      <c r="E18" s="7">
        <v>150663.79999999999</v>
      </c>
      <c r="F18" s="11"/>
      <c r="G18" s="7">
        <v>56551.63</v>
      </c>
      <c r="H18" s="12"/>
      <c r="I18" s="7">
        <f>E18-G18</f>
        <v>94112.169999999984</v>
      </c>
      <c r="K18" s="8" t="str">
        <f>IF(G18=0,"n/a",IF(AND(I18/G18&lt;1,I18/G18&gt;-1),I18/G18,"n/a"))</f>
        <v>n/a</v>
      </c>
      <c r="M18" s="9">
        <f>IF(E56=0,"n/a",E18/E56)</f>
        <v>0.49038618646964044</v>
      </c>
      <c r="N18" s="58"/>
      <c r="O18" s="9">
        <f>IF(G56=0,"n/a",G18/G56)</f>
        <v>0.57778852834198369</v>
      </c>
    </row>
    <row r="19" spans="2:15" ht="6.95" customHeight="1" x14ac:dyDescent="0.2">
      <c r="E19" s="5"/>
      <c r="F19" s="59"/>
      <c r="G19" s="5"/>
      <c r="H19" s="59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1246400.7</v>
      </c>
      <c r="F20" s="11"/>
      <c r="G20" s="7">
        <f>SUM(G17:G18)</f>
        <v>1642451.0799999998</v>
      </c>
      <c r="H20" s="12"/>
      <c r="I20" s="7">
        <f>E20-G20</f>
        <v>-396050.37999999989</v>
      </c>
      <c r="K20" s="8">
        <f>IF(G20=0,"n/a",IF(AND(I20/G20&lt;1,I20/G20&gt;-1),I20/G20,"n/a"))</f>
        <v>-0.24113374506107052</v>
      </c>
      <c r="M20" s="9">
        <f>IF(E58=0,"n/a",E20/E58)</f>
        <v>0.50943987803532231</v>
      </c>
      <c r="N20" s="58"/>
      <c r="O20" s="9">
        <f>IF(G58=0,"n/a",G20/G58)</f>
        <v>0.48539331328261842</v>
      </c>
    </row>
    <row r="21" spans="2:15" ht="6.95" customHeight="1" x14ac:dyDescent="0.2">
      <c r="E21" s="5"/>
      <c r="F21" s="59"/>
      <c r="G21" s="5"/>
      <c r="H21" s="59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35913646.760000005</v>
      </c>
      <c r="F22" s="59"/>
      <c r="G22" s="5">
        <f>G14+G20</f>
        <v>32916176.379999995</v>
      </c>
      <c r="H22" s="59"/>
      <c r="I22" s="5">
        <f>E22-G22</f>
        <v>2997470.3800000101</v>
      </c>
      <c r="K22" s="3">
        <f>IF(G22=0,"n/a",IF(AND(I22/G22&lt;1,I22/G22&gt;-1),I22/G22,"n/a"))</f>
        <v>9.1063747666065051E-2</v>
      </c>
      <c r="M22" s="6">
        <f>IF(E60=0,"n/a",E22/E60)</f>
        <v>1.3692131697230647</v>
      </c>
      <c r="N22" s="58"/>
      <c r="O22" s="6">
        <f>IF(G60=0,"n/a",G22/G60)</f>
        <v>1.2689398895955735</v>
      </c>
    </row>
    <row r="23" spans="2:15" ht="6.95" customHeight="1" x14ac:dyDescent="0.2">
      <c r="E23" s="5"/>
      <c r="F23" s="59"/>
      <c r="G23" s="5"/>
      <c r="H23" s="59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59"/>
      <c r="G24" s="5"/>
      <c r="H24" s="59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557434.06000000006</v>
      </c>
      <c r="F25" s="59"/>
      <c r="G25" s="5">
        <v>509452.27</v>
      </c>
      <c r="H25" s="59"/>
      <c r="I25" s="5">
        <f>E25-G25</f>
        <v>47981.790000000037</v>
      </c>
      <c r="K25" s="3">
        <f>IF(G25=0,"n/a",IF(AND(I25/G25&lt;1,I25/G25&gt;-1),I25/G25,"n/a"))</f>
        <v>9.4183091970519703E-2</v>
      </c>
      <c r="M25" s="6">
        <f>IF(E63=0,"n/a",E25/E63)</f>
        <v>0.13056976611544482</v>
      </c>
      <c r="N25" s="58"/>
      <c r="O25" s="6">
        <f>IF(G63=0,"n/a",G25/G63)</f>
        <v>0.15073506724981997</v>
      </c>
    </row>
    <row r="26" spans="2:15" x14ac:dyDescent="0.2">
      <c r="C26" s="46" t="s">
        <v>21</v>
      </c>
      <c r="E26" s="7">
        <v>1040232.24</v>
      </c>
      <c r="F26" s="11"/>
      <c r="G26" s="7">
        <v>1061767.67</v>
      </c>
      <c r="H26" s="12"/>
      <c r="I26" s="7">
        <f>E26-G26</f>
        <v>-21535.429999999935</v>
      </c>
      <c r="K26" s="8">
        <f>IF(G26=0,"n/a",IF(AND(I26/G26&lt;1,I26/G26&gt;-1),I26/G26,"n/a"))</f>
        <v>-2.0282619831511667E-2</v>
      </c>
      <c r="M26" s="9">
        <f>IF(E64=0,"n/a",E26/E64)</f>
        <v>8.5527148519349935E-2</v>
      </c>
      <c r="N26" s="58"/>
      <c r="O26" s="9">
        <f>IF(G64=0,"n/a",G26/G64)</f>
        <v>7.7145894973034077E-2</v>
      </c>
    </row>
    <row r="27" spans="2:15" ht="6.95" customHeight="1" x14ac:dyDescent="0.2">
      <c r="E27" s="5"/>
      <c r="F27" s="59"/>
      <c r="G27" s="5"/>
      <c r="H27" s="59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1597666.3</v>
      </c>
      <c r="F28" s="11"/>
      <c r="G28" s="7">
        <f>SUM(G25:G26)</f>
        <v>1571219.94</v>
      </c>
      <c r="H28" s="12"/>
      <c r="I28" s="7">
        <f>E28-G28</f>
        <v>26446.360000000102</v>
      </c>
      <c r="K28" s="8">
        <f>IF(G28=0,"n/a",IF(AND(I28/G28&lt;1,I28/G28&gt;-1),I28/G28,"n/a"))</f>
        <v>1.6831736491327944E-2</v>
      </c>
      <c r="M28" s="9">
        <f>IF(E66=0,"n/a",E28/E66)</f>
        <v>9.7229908519070291E-2</v>
      </c>
      <c r="N28" s="58"/>
      <c r="O28" s="9">
        <f>IF(G66=0,"n/a",G28/G66)</f>
        <v>9.1654272710817455E-2</v>
      </c>
    </row>
    <row r="29" spans="2:15" ht="6.95" customHeight="1" x14ac:dyDescent="0.2">
      <c r="E29" s="5"/>
      <c r="F29" s="59"/>
      <c r="G29" s="5"/>
      <c r="H29" s="59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37511313.060000002</v>
      </c>
      <c r="F30" s="59"/>
      <c r="G30" s="5">
        <f>G22+G28</f>
        <v>34487396.319999993</v>
      </c>
      <c r="H30" s="59"/>
      <c r="I30" s="5">
        <f>E30-G30</f>
        <v>3023916.7400000095</v>
      </c>
      <c r="K30" s="3">
        <f>IF(G30=0,"n/a",IF(AND(I30/G30&lt;1,I30/G30&gt;-1),I30/G30,"n/a"))</f>
        <v>8.7681792848083875E-2</v>
      </c>
      <c r="M30" s="4">
        <f>IF(E68=0,"n/a",E30/E68)</f>
        <v>0.87928313062593466</v>
      </c>
      <c r="N30" s="58"/>
      <c r="O30" s="4">
        <f>IF(G68=0,"n/a",G30/G68)</f>
        <v>0.8004910432819814</v>
      </c>
    </row>
    <row r="31" spans="2:15" ht="6.95" customHeight="1" x14ac:dyDescent="0.2">
      <c r="E31" s="5"/>
      <c r="F31" s="59"/>
      <c r="G31" s="5"/>
      <c r="H31" s="59"/>
      <c r="I31" s="5"/>
      <c r="K31" s="10"/>
      <c r="M31" s="60"/>
      <c r="N31" s="60"/>
      <c r="O31" s="60"/>
    </row>
    <row r="32" spans="2:15" x14ac:dyDescent="0.2">
      <c r="B32" s="46" t="s">
        <v>24</v>
      </c>
      <c r="E32" s="5">
        <v>-27538.34</v>
      </c>
      <c r="F32" s="59"/>
      <c r="G32" s="5">
        <v>-62004.25</v>
      </c>
      <c r="H32" s="59"/>
      <c r="I32" s="5">
        <f>E32-G32</f>
        <v>34465.910000000003</v>
      </c>
      <c r="K32" s="3">
        <f>IF(G32=0,"n/a",IF(AND(I32/G32&lt;1,I32/G32&gt;-1),I32/G32,"n/a"))</f>
        <v>-0.5558636706354807</v>
      </c>
      <c r="M32" s="60"/>
      <c r="N32" s="60"/>
      <c r="O32" s="60"/>
    </row>
    <row r="33" spans="1:15" x14ac:dyDescent="0.2">
      <c r="B33" s="46" t="s">
        <v>25</v>
      </c>
      <c r="E33" s="7">
        <v>551099.59</v>
      </c>
      <c r="F33" s="11"/>
      <c r="G33" s="7">
        <v>880724.8</v>
      </c>
      <c r="H33" s="12"/>
      <c r="I33" s="7">
        <f>E33-G33</f>
        <v>-329625.21000000008</v>
      </c>
      <c r="K33" s="8">
        <f>IF(G33=0,"n/a",IF(AND(I33/G33&lt;1,I33/G33&gt;-1),I33/G33,"n/a"))</f>
        <v>-0.37426584331450646</v>
      </c>
    </row>
    <row r="34" spans="1:15" ht="6.95" customHeight="1" x14ac:dyDescent="0.2">
      <c r="E34" s="13"/>
      <c r="F34" s="59"/>
      <c r="G34" s="13"/>
      <c r="H34" s="59"/>
      <c r="I34" s="13"/>
      <c r="K34" s="14"/>
      <c r="M34" s="60"/>
      <c r="N34" s="60"/>
      <c r="O34" s="60"/>
    </row>
    <row r="35" spans="1:15" ht="12.75" thickBot="1" x14ac:dyDescent="0.25">
      <c r="C35" s="46" t="s">
        <v>26</v>
      </c>
      <c r="E35" s="15">
        <f>SUM(E30:E33)</f>
        <v>38034874.310000002</v>
      </c>
      <c r="F35" s="16"/>
      <c r="G35" s="15">
        <f>SUM(G30:G33)</f>
        <v>35306116.86999999</v>
      </c>
      <c r="H35" s="59"/>
      <c r="I35" s="15">
        <f>E35-G35</f>
        <v>2728757.4400000125</v>
      </c>
      <c r="K35" s="17">
        <f>IF(G35=0,"n/a",IF(AND(I35/G35&lt;1,I35/G35&gt;-1),I35/G35,"n/a"))</f>
        <v>7.7288517738938009E-2</v>
      </c>
    </row>
    <row r="36" spans="1:15" ht="12.75" thickTop="1" x14ac:dyDescent="0.2">
      <c r="E36" s="13"/>
      <c r="F36" s="59"/>
      <c r="G36" s="13"/>
      <c r="H36" s="57"/>
      <c r="I36" s="13"/>
    </row>
    <row r="37" spans="1:15" x14ac:dyDescent="0.2">
      <c r="C37" s="35" t="s">
        <v>36</v>
      </c>
      <c r="E37" s="1">
        <v>1753235.31</v>
      </c>
      <c r="F37" s="1"/>
      <c r="G37" s="1">
        <v>1624706.13</v>
      </c>
      <c r="H37" s="57"/>
      <c r="I37" s="13"/>
    </row>
    <row r="38" spans="1:15" x14ac:dyDescent="0.2">
      <c r="C38" s="35" t="s">
        <v>37</v>
      </c>
      <c r="E38" s="5">
        <v>522562.51</v>
      </c>
      <c r="F38" s="13"/>
      <c r="G38" s="5">
        <v>553762.67000000004</v>
      </c>
      <c r="H38" s="57"/>
      <c r="I38" s="13"/>
    </row>
    <row r="39" spans="1:15" x14ac:dyDescent="0.2">
      <c r="C39" s="35" t="s">
        <v>38</v>
      </c>
      <c r="E39" s="5">
        <v>163466.76</v>
      </c>
      <c r="F39" s="57"/>
      <c r="G39" s="5">
        <v>141199.69</v>
      </c>
      <c r="H39" s="57"/>
      <c r="I39" s="13"/>
    </row>
    <row r="40" spans="1:15" x14ac:dyDescent="0.2">
      <c r="C40" s="35" t="s">
        <v>27</v>
      </c>
      <c r="E40" s="5">
        <v>602318.91</v>
      </c>
      <c r="F40" s="57"/>
      <c r="G40" s="5">
        <v>517628.04</v>
      </c>
      <c r="H40" s="57"/>
      <c r="I40" s="13"/>
    </row>
    <row r="41" spans="1:15" x14ac:dyDescent="0.2">
      <c r="C41" s="35" t="s">
        <v>28</v>
      </c>
      <c r="E41" s="5">
        <v>481961.64</v>
      </c>
      <c r="F41" s="57"/>
      <c r="G41" s="5">
        <v>490929.89</v>
      </c>
      <c r="H41" s="57"/>
      <c r="I41" s="13"/>
    </row>
    <row r="42" spans="1:15" x14ac:dyDescent="0.2">
      <c r="C42" s="35" t="s">
        <v>39</v>
      </c>
      <c r="E42" s="5">
        <v>-18354.88</v>
      </c>
      <c r="F42" s="57"/>
      <c r="G42" s="5">
        <v>234.83</v>
      </c>
      <c r="H42" s="57"/>
      <c r="I42" s="13"/>
    </row>
    <row r="43" spans="1:15" x14ac:dyDescent="0.2">
      <c r="C43" s="35" t="s">
        <v>42</v>
      </c>
      <c r="E43" s="5">
        <v>-355943.49</v>
      </c>
      <c r="F43" s="57"/>
      <c r="G43" s="5">
        <v>0</v>
      </c>
      <c r="H43" s="57"/>
      <c r="I43" s="13"/>
    </row>
    <row r="44" spans="1:15" x14ac:dyDescent="0.2">
      <c r="C44" s="35" t="s">
        <v>43</v>
      </c>
      <c r="E44" s="5">
        <v>-35062.06</v>
      </c>
      <c r="F44" s="57"/>
      <c r="G44" s="5">
        <v>0</v>
      </c>
      <c r="H44" s="57"/>
      <c r="I44" s="13"/>
    </row>
    <row r="45" spans="1:15" x14ac:dyDescent="0.2">
      <c r="E45" s="18"/>
      <c r="F45" s="57"/>
      <c r="G45" s="57"/>
      <c r="H45" s="57"/>
      <c r="I45" s="57"/>
    </row>
    <row r="46" spans="1:15" ht="12.75" x14ac:dyDescent="0.2">
      <c r="A46" s="43" t="s">
        <v>29</v>
      </c>
      <c r="E46" s="18"/>
      <c r="F46" s="57"/>
      <c r="G46" s="57"/>
      <c r="H46" s="57"/>
      <c r="I46" s="57"/>
    </row>
    <row r="47" spans="1:15" x14ac:dyDescent="0.2">
      <c r="B47" s="56" t="s">
        <v>30</v>
      </c>
      <c r="E47" s="18"/>
      <c r="F47" s="57"/>
      <c r="G47" s="57"/>
      <c r="H47" s="57"/>
      <c r="I47" s="57"/>
    </row>
    <row r="48" spans="1:15" x14ac:dyDescent="0.2">
      <c r="C48" s="46" t="s">
        <v>10</v>
      </c>
      <c r="E48" s="18">
        <v>13302307</v>
      </c>
      <c r="F48" s="57"/>
      <c r="G48" s="18">
        <v>13894241</v>
      </c>
      <c r="H48" s="19"/>
      <c r="I48" s="18">
        <f>E48-G48</f>
        <v>-591934</v>
      </c>
      <c r="K48" s="3">
        <f>IF(G48=0,"n/a",IF(AND(I48/G48&lt;1,I48/G48&gt;-1),I48/G48,"n/a"))</f>
        <v>-4.2602830913901664E-2</v>
      </c>
    </row>
    <row r="49" spans="2:15" x14ac:dyDescent="0.2">
      <c r="C49" s="46" t="s">
        <v>11</v>
      </c>
      <c r="E49" s="18">
        <v>9380915</v>
      </c>
      <c r="F49" s="57"/>
      <c r="G49" s="18">
        <v>7671438</v>
      </c>
      <c r="H49" s="19"/>
      <c r="I49" s="18">
        <f>E49-G49</f>
        <v>1709477</v>
      </c>
      <c r="K49" s="3">
        <f>IF(G49=0,"n/a",IF(AND(I49/G49&lt;1,I49/G49&gt;-1),I49/G49,"n/a"))</f>
        <v>0.22283657900904627</v>
      </c>
    </row>
    <row r="50" spans="2:15" x14ac:dyDescent="0.2">
      <c r="C50" s="46" t="s">
        <v>12</v>
      </c>
      <c r="E50" s="20">
        <v>1099573</v>
      </c>
      <c r="F50" s="57"/>
      <c r="G50" s="20">
        <v>990470</v>
      </c>
      <c r="H50" s="19"/>
      <c r="I50" s="20">
        <f>E50-G50</f>
        <v>109103</v>
      </c>
      <c r="K50" s="8">
        <f>IF(G50=0,"n/a",IF(AND(I50/G50&lt;1,I50/G50&gt;-1),I50/G50,"n/a"))</f>
        <v>0.11015275576241582</v>
      </c>
    </row>
    <row r="51" spans="2:15" ht="6.95" customHeight="1" x14ac:dyDescent="0.2">
      <c r="E51" s="18"/>
      <c r="F51" s="57"/>
      <c r="G51" s="18"/>
      <c r="H51" s="57"/>
      <c r="I51" s="18"/>
      <c r="K51" s="10"/>
      <c r="M51" s="60"/>
      <c r="N51" s="60"/>
      <c r="O51" s="60"/>
    </row>
    <row r="52" spans="2:15" x14ac:dyDescent="0.2">
      <c r="C52" s="46" t="s">
        <v>13</v>
      </c>
      <c r="E52" s="18">
        <f>SUM(E48:E50)</f>
        <v>23782795</v>
      </c>
      <c r="F52" s="57"/>
      <c r="G52" s="18">
        <f>SUM(G48:G50)</f>
        <v>22556149</v>
      </c>
      <c r="H52" s="19"/>
      <c r="I52" s="18">
        <f>E52-G52</f>
        <v>1226646</v>
      </c>
      <c r="K52" s="3">
        <f>IF(G52=0,"n/a",IF(AND(I52/G52&lt;1,I52/G52&gt;-1),I52/G52,"n/a"))</f>
        <v>5.438188939078209E-2</v>
      </c>
    </row>
    <row r="53" spans="2:15" ht="6.95" customHeight="1" x14ac:dyDescent="0.2">
      <c r="E53" s="18"/>
      <c r="F53" s="57"/>
      <c r="G53" s="18"/>
      <c r="H53" s="57"/>
      <c r="I53" s="18"/>
      <c r="K53" s="10"/>
      <c r="M53" s="60"/>
      <c r="N53" s="60"/>
      <c r="O53" s="60"/>
    </row>
    <row r="54" spans="2:15" x14ac:dyDescent="0.2">
      <c r="B54" s="56" t="s">
        <v>31</v>
      </c>
      <c r="E54" s="18"/>
      <c r="F54" s="57"/>
      <c r="G54" s="18"/>
      <c r="H54" s="19"/>
      <c r="I54" s="18"/>
      <c r="K54" s="10"/>
    </row>
    <row r="55" spans="2:15" x14ac:dyDescent="0.2">
      <c r="C55" s="46" t="s">
        <v>15</v>
      </c>
      <c r="E55" s="18">
        <v>2139375</v>
      </c>
      <c r="F55" s="57"/>
      <c r="G55" s="18">
        <v>3285877</v>
      </c>
      <c r="H55" s="19"/>
      <c r="I55" s="18">
        <f>E55-G55</f>
        <v>-1146502</v>
      </c>
      <c r="K55" s="3">
        <f>IF(G55=0,"n/a",IF(AND(I55/G55&lt;1,I55/G55&gt;-1),I55/G55,"n/a"))</f>
        <v>-0.34891811227261399</v>
      </c>
    </row>
    <row r="56" spans="2:15" x14ac:dyDescent="0.2">
      <c r="C56" s="46" t="s">
        <v>16</v>
      </c>
      <c r="E56" s="20">
        <v>307235</v>
      </c>
      <c r="F56" s="57"/>
      <c r="G56" s="20">
        <v>97876</v>
      </c>
      <c r="H56" s="19"/>
      <c r="I56" s="20">
        <f>E56-G56</f>
        <v>209359</v>
      </c>
      <c r="K56" s="8" t="str">
        <f>IF(G56=0,"n/a",IF(AND(I56/G56&lt;1,I56/G56&gt;-1),I56/G56,"n/a"))</f>
        <v>n/a</v>
      </c>
    </row>
    <row r="57" spans="2:15" ht="6.95" customHeight="1" x14ac:dyDescent="0.2">
      <c r="E57" s="18"/>
      <c r="F57" s="57"/>
      <c r="G57" s="18"/>
      <c r="H57" s="57"/>
      <c r="I57" s="18"/>
      <c r="K57" s="10"/>
      <c r="M57" s="60"/>
      <c r="N57" s="60"/>
      <c r="O57" s="60"/>
    </row>
    <row r="58" spans="2:15" x14ac:dyDescent="0.2">
      <c r="C58" s="46" t="s">
        <v>17</v>
      </c>
      <c r="E58" s="20">
        <f>SUM(E55:E56)</f>
        <v>2446610</v>
      </c>
      <c r="F58" s="57"/>
      <c r="G58" s="20">
        <f>SUM(G55:G56)</f>
        <v>3383753</v>
      </c>
      <c r="H58" s="19"/>
      <c r="I58" s="20">
        <f>E58-G58</f>
        <v>-937143</v>
      </c>
      <c r="K58" s="8">
        <f>IF(G58=0,"n/a",IF(AND(I58/G58&lt;1,I58/G58&gt;-1),I58/G58,"n/a"))</f>
        <v>-0.27695372564132192</v>
      </c>
    </row>
    <row r="59" spans="2:15" ht="6.95" customHeight="1" x14ac:dyDescent="0.2">
      <c r="E59" s="18"/>
      <c r="F59" s="57"/>
      <c r="G59" s="18"/>
      <c r="H59" s="57"/>
      <c r="I59" s="18"/>
      <c r="K59" s="10"/>
      <c r="M59" s="60"/>
      <c r="N59" s="60"/>
      <c r="O59" s="60"/>
    </row>
    <row r="60" spans="2:15" x14ac:dyDescent="0.2">
      <c r="C60" s="46" t="s">
        <v>32</v>
      </c>
      <c r="E60" s="18">
        <f>E52+E58</f>
        <v>26229405</v>
      </c>
      <c r="F60" s="57"/>
      <c r="G60" s="18">
        <f>G52+G58</f>
        <v>25939902</v>
      </c>
      <c r="H60" s="19"/>
      <c r="I60" s="18">
        <f>E60-G60</f>
        <v>289503</v>
      </c>
      <c r="K60" s="3">
        <f>IF(G60=0,"n/a",IF(AND(I60/G60&lt;1,I60/G60&gt;-1),I60/G60,"n/a"))</f>
        <v>1.1160527900221057E-2</v>
      </c>
    </row>
    <row r="61" spans="2:15" ht="6.95" customHeight="1" x14ac:dyDescent="0.2">
      <c r="E61" s="18"/>
      <c r="F61" s="57"/>
      <c r="G61" s="18"/>
      <c r="H61" s="57"/>
      <c r="I61" s="18"/>
      <c r="K61" s="10"/>
      <c r="M61" s="60"/>
      <c r="N61" s="60"/>
      <c r="O61" s="60"/>
    </row>
    <row r="62" spans="2:15" x14ac:dyDescent="0.2">
      <c r="B62" s="56" t="s">
        <v>33</v>
      </c>
      <c r="E62" s="18"/>
      <c r="F62" s="57"/>
      <c r="G62" s="18"/>
      <c r="H62" s="19"/>
      <c r="I62" s="18"/>
      <c r="K62" s="10"/>
    </row>
    <row r="63" spans="2:15" x14ac:dyDescent="0.2">
      <c r="C63" s="46" t="s">
        <v>20</v>
      </c>
      <c r="E63" s="18">
        <v>4269243</v>
      </c>
      <c r="F63" s="57"/>
      <c r="G63" s="18">
        <v>3379786</v>
      </c>
      <c r="H63" s="19"/>
      <c r="I63" s="18">
        <f>E63-G63</f>
        <v>889457</v>
      </c>
      <c r="K63" s="3">
        <f>IF(G63=0,"n/a",IF(AND(I63/G63&lt;1,I63/G63&gt;-1),I63/G63,"n/a"))</f>
        <v>0.26316962079847661</v>
      </c>
    </row>
    <row r="64" spans="2:15" x14ac:dyDescent="0.2">
      <c r="C64" s="46" t="s">
        <v>21</v>
      </c>
      <c r="E64" s="20">
        <v>12162597</v>
      </c>
      <c r="F64" s="57"/>
      <c r="G64" s="20">
        <v>13763113</v>
      </c>
      <c r="H64" s="19"/>
      <c r="I64" s="20">
        <f>E64-G64</f>
        <v>-1600516</v>
      </c>
      <c r="K64" s="8">
        <f>IF(G64=0,"n/a",IF(AND(I64/G64&lt;1,I64/G64&gt;-1),I64/G64,"n/a"))</f>
        <v>-0.1162902607862044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0"/>
      <c r="N65" s="60"/>
      <c r="O65" s="60"/>
    </row>
    <row r="66" spans="1:15" x14ac:dyDescent="0.2">
      <c r="C66" s="46" t="s">
        <v>22</v>
      </c>
      <c r="E66" s="20">
        <f>SUM(E63:E64)</f>
        <v>16431840</v>
      </c>
      <c r="F66" s="57"/>
      <c r="G66" s="20">
        <f>SUM(G63:G64)</f>
        <v>17142899</v>
      </c>
      <c r="H66" s="19"/>
      <c r="I66" s="20">
        <f>E66-G66</f>
        <v>-711059</v>
      </c>
      <c r="K66" s="8">
        <f>IF(G66=0,"n/a",IF(AND(I66/G66&lt;1,I66/G66&gt;-1),I66/G66,"n/a"))</f>
        <v>-4.1478340390385546E-2</v>
      </c>
    </row>
    <row r="67" spans="1:15" ht="6.95" customHeight="1" x14ac:dyDescent="0.2">
      <c r="E67" s="18"/>
      <c r="F67" s="57"/>
      <c r="G67" s="18"/>
      <c r="H67" s="57"/>
      <c r="I67" s="18"/>
      <c r="K67" s="10"/>
      <c r="M67" s="60"/>
      <c r="N67" s="60"/>
      <c r="O67" s="60"/>
    </row>
    <row r="68" spans="1:15" ht="12.75" thickBot="1" x14ac:dyDescent="0.25">
      <c r="C68" s="46" t="s">
        <v>34</v>
      </c>
      <c r="E68" s="21">
        <f>E60+E66</f>
        <v>42661245</v>
      </c>
      <c r="F68" s="57"/>
      <c r="G68" s="21">
        <f>G60+G66</f>
        <v>43082801</v>
      </c>
      <c r="H68" s="19"/>
      <c r="I68" s="21">
        <f>E68-G68</f>
        <v>-421556</v>
      </c>
      <c r="K68" s="17">
        <f>IF(G68=0,"n/a",IF(AND(I68/G68&lt;1,I68/G68&gt;-1),I68/G68,"n/a"))</f>
        <v>-9.7847862770110983E-3</v>
      </c>
    </row>
    <row r="69" spans="1:15" ht="12.75" thickTop="1" x14ac:dyDescent="0.2"/>
    <row r="70" spans="1:15" ht="12.75" customHeight="1" x14ac:dyDescent="0.2">
      <c r="A70" s="46" t="s">
        <v>3</v>
      </c>
      <c r="C70" s="36" t="s">
        <v>35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x14ac:dyDescent="0.2">
      <c r="A71" s="46" t="s">
        <v>3</v>
      </c>
    </row>
    <row r="72" spans="1:15" x14ac:dyDescent="0.2">
      <c r="A72" s="46" t="s">
        <v>3</v>
      </c>
    </row>
    <row r="73" spans="1:15" x14ac:dyDescent="0.2">
      <c r="A73" s="46" t="s">
        <v>3</v>
      </c>
    </row>
    <row r="74" spans="1:15" x14ac:dyDescent="0.2">
      <c r="A74" s="46" t="s">
        <v>3</v>
      </c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12" sqref="I12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46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41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2021</v>
      </c>
      <c r="G8" s="54">
        <f>E8-1</f>
        <v>2020</v>
      </c>
      <c r="I8" s="54" t="s">
        <v>7</v>
      </c>
      <c r="K8" s="55" t="s">
        <v>8</v>
      </c>
      <c r="M8" s="55">
        <f>E8</f>
        <v>2021</v>
      </c>
      <c r="N8" s="53"/>
      <c r="O8" s="55">
        <f>G8</f>
        <v>2020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28410094.239999998</v>
      </c>
      <c r="F10" s="2"/>
      <c r="G10" s="1">
        <v>23747544.670000002</v>
      </c>
      <c r="H10" s="57"/>
      <c r="I10" s="1">
        <f>E10-G10</f>
        <v>4662549.5699999966</v>
      </c>
      <c r="K10" s="3">
        <f>IF(G10=0,"n/a",IF(AND(I10/G10&lt;1,I10/G10&gt;-1),I10/G10,"n/a"))</f>
        <v>0.19633817452673924</v>
      </c>
      <c r="M10" s="4">
        <f>IF(E48=0,"n/a",E10/E48)</f>
        <v>1.4826882107524963</v>
      </c>
      <c r="N10" s="58"/>
      <c r="O10" s="4">
        <f>IF(G48=0,"n/a",G10/G48)</f>
        <v>1.4715858618463726</v>
      </c>
    </row>
    <row r="11" spans="1:15" x14ac:dyDescent="0.2">
      <c r="C11" s="46" t="s">
        <v>11</v>
      </c>
      <c r="E11" s="5">
        <v>13713130.140000001</v>
      </c>
      <c r="F11" s="57"/>
      <c r="G11" s="5">
        <v>9675114.4600000009</v>
      </c>
      <c r="H11" s="57"/>
      <c r="I11" s="5">
        <f>E11-G11</f>
        <v>4038015.6799999997</v>
      </c>
      <c r="K11" s="3">
        <f>IF(G11=0,"n/a",IF(AND(I11/G11&lt;1,I11/G11&gt;-1),I11/G11,"n/a"))</f>
        <v>0.41736102417128401</v>
      </c>
      <c r="M11" s="6">
        <f>IF(E49=0,"n/a",E11/E49)</f>
        <v>1.0414355847863905</v>
      </c>
      <c r="N11" s="58"/>
      <c r="O11" s="6">
        <f>IF(G49=0,"n/a",G11/G49)</f>
        <v>1.0478695207226068</v>
      </c>
    </row>
    <row r="12" spans="1:15" x14ac:dyDescent="0.2">
      <c r="C12" s="46" t="s">
        <v>12</v>
      </c>
      <c r="E12" s="7">
        <v>893308.78</v>
      </c>
      <c r="F12" s="57"/>
      <c r="G12" s="7">
        <v>789140.71</v>
      </c>
      <c r="H12" s="57"/>
      <c r="I12" s="7">
        <f>E12-G12</f>
        <v>104168.07000000007</v>
      </c>
      <c r="K12" s="8">
        <f>IF(G12=0,"n/a",IF(AND(I12/G12&lt;1,I12/G12&gt;-1),I12/G12,"n/a"))</f>
        <v>0.13200189608770793</v>
      </c>
      <c r="M12" s="9">
        <f>IF(E50=0,"n/a",E12/E50)</f>
        <v>0.83760942824084061</v>
      </c>
      <c r="N12" s="58"/>
      <c r="O12" s="9">
        <f>IF(G50=0,"n/a",G12/G50)</f>
        <v>0.77110080662891645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43016533.159999996</v>
      </c>
      <c r="F14" s="57"/>
      <c r="G14" s="5">
        <f>SUM(G10:G12)</f>
        <v>34211799.840000004</v>
      </c>
      <c r="H14" s="57"/>
      <c r="I14" s="5">
        <f>E14-G14</f>
        <v>8804733.3199999928</v>
      </c>
      <c r="K14" s="3">
        <f>IF(G14=0,"n/a",IF(AND(I14/G14&lt;1,I14/G14&gt;-1),I14/G14,"n/a"))</f>
        <v>0.2573595473251194</v>
      </c>
      <c r="M14" s="6">
        <f>IF(E52=0,"n/a",E14/E52)</f>
        <v>1.2881041142702114</v>
      </c>
      <c r="N14" s="58"/>
      <c r="O14" s="6">
        <f>IF(G52=0,"n/a",G14/G52)</f>
        <v>1.2962006663128731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1082241.8700000001</v>
      </c>
      <c r="F17" s="57"/>
      <c r="G17" s="5">
        <v>876519.49</v>
      </c>
      <c r="H17" s="57"/>
      <c r="I17" s="5">
        <f>E17-G17</f>
        <v>205722.38000000012</v>
      </c>
      <c r="K17" s="3">
        <f>IF(G17=0,"n/a",IF(AND(I17/G17&lt;1,I17/G17&gt;-1),I17/G17,"n/a"))</f>
        <v>0.23470371434638621</v>
      </c>
      <c r="M17" s="6">
        <f>IF(E55=0,"n/a",E17/E55)</f>
        <v>0.52495902160194108</v>
      </c>
      <c r="N17" s="58"/>
      <c r="O17" s="6">
        <f>IF(G55=0,"n/a",G17/G55)</f>
        <v>0.48173937297779762</v>
      </c>
    </row>
    <row r="18" spans="2:15" x14ac:dyDescent="0.2">
      <c r="C18" s="46" t="s">
        <v>16</v>
      </c>
      <c r="E18" s="7">
        <v>152558.39999999999</v>
      </c>
      <c r="F18" s="11"/>
      <c r="G18" s="7">
        <v>880202.05</v>
      </c>
      <c r="H18" s="12"/>
      <c r="I18" s="7">
        <f>E18-G18</f>
        <v>-727643.65</v>
      </c>
      <c r="K18" s="8">
        <f>IF(G18=0,"n/a",IF(AND(I18/G18&lt;1,I18/G18&gt;-1),I18/G18,"n/a"))</f>
        <v>-0.82667797694858813</v>
      </c>
      <c r="M18" s="9">
        <f>IF(E56=0,"n/a",E18/E56)</f>
        <v>0.48682377343438371</v>
      </c>
      <c r="N18" s="58"/>
      <c r="O18" s="9">
        <f>IF(G56=0,"n/a",G18/G56)</f>
        <v>0.45236184032003424</v>
      </c>
    </row>
    <row r="19" spans="2:15" ht="6.95" customHeight="1" x14ac:dyDescent="0.2">
      <c r="E19" s="5"/>
      <c r="F19" s="59"/>
      <c r="G19" s="5"/>
      <c r="H19" s="59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1234800.27</v>
      </c>
      <c r="F20" s="11"/>
      <c r="G20" s="7">
        <f>SUM(G17:G18)</f>
        <v>1756721.54</v>
      </c>
      <c r="H20" s="12"/>
      <c r="I20" s="7">
        <f>E20-G20</f>
        <v>-521921.27</v>
      </c>
      <c r="K20" s="8">
        <f>IF(G20=0,"n/a",IF(AND(I20/G20&lt;1,I20/G20&gt;-1),I20/G20,"n/a"))</f>
        <v>-0.29709960179574052</v>
      </c>
      <c r="M20" s="9">
        <f>IF(E58=0,"n/a",E20/E58)</f>
        <v>0.51992706790756349</v>
      </c>
      <c r="N20" s="58"/>
      <c r="O20" s="9">
        <f>IF(G58=0,"n/a",G20/G58)</f>
        <v>0.46655788505559082</v>
      </c>
    </row>
    <row r="21" spans="2:15" ht="6.95" customHeight="1" x14ac:dyDescent="0.2">
      <c r="E21" s="5"/>
      <c r="F21" s="59"/>
      <c r="G21" s="5"/>
      <c r="H21" s="59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44251333.43</v>
      </c>
      <c r="F22" s="59"/>
      <c r="G22" s="5">
        <f>G14+G20</f>
        <v>35968521.380000003</v>
      </c>
      <c r="H22" s="59"/>
      <c r="I22" s="5">
        <f>E22-G22</f>
        <v>8282812.049999997</v>
      </c>
      <c r="K22" s="3">
        <f>IF(G22=0,"n/a",IF(AND(I22/G22&lt;1,I22/G22&gt;-1),I22/G22,"n/a"))</f>
        <v>0.23027947027607273</v>
      </c>
      <c r="M22" s="6">
        <f>IF(E60=0,"n/a",E22/E60)</f>
        <v>1.2371012577264431</v>
      </c>
      <c r="N22" s="58"/>
      <c r="O22" s="6">
        <f>IF(G60=0,"n/a",G22/G60)</f>
        <v>1.1926223404953742</v>
      </c>
    </row>
    <row r="23" spans="2:15" ht="6.95" customHeight="1" x14ac:dyDescent="0.2">
      <c r="E23" s="5"/>
      <c r="F23" s="59"/>
      <c r="G23" s="5"/>
      <c r="H23" s="59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59"/>
      <c r="G24" s="5"/>
      <c r="H24" s="59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499187.89</v>
      </c>
      <c r="F25" s="59"/>
      <c r="G25" s="5">
        <v>485317.49</v>
      </c>
      <c r="H25" s="59"/>
      <c r="I25" s="5">
        <f>E25-G25</f>
        <v>13870.400000000023</v>
      </c>
      <c r="K25" s="3">
        <f>IF(G25=0,"n/a",IF(AND(I25/G25&lt;1,I25/G25&gt;-1),I25/G25,"n/a"))</f>
        <v>2.8580053852994301E-2</v>
      </c>
      <c r="M25" s="6">
        <f>IF(E63=0,"n/a",E25/E63)</f>
        <v>0.16395209342868536</v>
      </c>
      <c r="N25" s="58"/>
      <c r="O25" s="6">
        <f>IF(G63=0,"n/a",G25/G63)</f>
        <v>0.14324322194431868</v>
      </c>
    </row>
    <row r="26" spans="2:15" x14ac:dyDescent="0.2">
      <c r="C26" s="46" t="s">
        <v>21</v>
      </c>
      <c r="E26" s="7">
        <v>1069438.1299999999</v>
      </c>
      <c r="F26" s="11"/>
      <c r="G26" s="7">
        <v>1023272.52</v>
      </c>
      <c r="H26" s="12"/>
      <c r="I26" s="7">
        <f>E26-G26</f>
        <v>46165.60999999987</v>
      </c>
      <c r="K26" s="8">
        <f>IF(G26=0,"n/a",IF(AND(I26/G26&lt;1,I26/G26&gt;-1),I26/G26,"n/a"))</f>
        <v>4.5115655016319471E-2</v>
      </c>
      <c r="M26" s="9">
        <f>IF(E64=0,"n/a",E26/E64)</f>
        <v>7.7128213113218283E-2</v>
      </c>
      <c r="N26" s="58"/>
      <c r="O26" s="9">
        <f>IF(G64=0,"n/a",G26/G64)</f>
        <v>8.2221015349540308E-2</v>
      </c>
    </row>
    <row r="27" spans="2:15" ht="6.95" customHeight="1" x14ac:dyDescent="0.2">
      <c r="E27" s="5"/>
      <c r="F27" s="59"/>
      <c r="G27" s="5"/>
      <c r="H27" s="59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1568626.02</v>
      </c>
      <c r="F28" s="11"/>
      <c r="G28" s="7">
        <f>SUM(G25:G26)</f>
        <v>1508590.01</v>
      </c>
      <c r="H28" s="12"/>
      <c r="I28" s="7">
        <f>E28-G28</f>
        <v>60036.010000000009</v>
      </c>
      <c r="K28" s="8">
        <f>IF(G28=0,"n/a",IF(AND(I28/G28&lt;1,I28/G28&gt;-1),I28/G28,"n/a"))</f>
        <v>3.9796107359878388E-2</v>
      </c>
      <c r="M28" s="9">
        <f>IF(E66=0,"n/a",E28/E66)</f>
        <v>9.2760821024317708E-2</v>
      </c>
      <c r="N28" s="58"/>
      <c r="O28" s="9">
        <f>IF(G66=0,"n/a",G28/G66)</f>
        <v>9.5278636911526896E-2</v>
      </c>
    </row>
    <row r="29" spans="2:15" ht="6.95" customHeight="1" x14ac:dyDescent="0.2">
      <c r="E29" s="5"/>
      <c r="F29" s="59"/>
      <c r="G29" s="5"/>
      <c r="H29" s="59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45819959.450000003</v>
      </c>
      <c r="F30" s="59"/>
      <c r="G30" s="5">
        <f>G22+G28</f>
        <v>37477111.390000001</v>
      </c>
      <c r="H30" s="59"/>
      <c r="I30" s="5">
        <f>E30-G30</f>
        <v>8342848.0600000024</v>
      </c>
      <c r="K30" s="3">
        <f>IF(G30=0,"n/a",IF(AND(I30/G30&lt;1,I30/G30&gt;-1),I30/G30,"n/a"))</f>
        <v>0.22261182227150303</v>
      </c>
      <c r="M30" s="4">
        <f>IF(E68=0,"n/a",E30/E68)</f>
        <v>0.86976886242180618</v>
      </c>
      <c r="N30" s="58"/>
      <c r="O30" s="4">
        <f>IF(G68=0,"n/a",G30/G68)</f>
        <v>0.81485013570539966</v>
      </c>
    </row>
    <row r="31" spans="2:15" ht="6.95" customHeight="1" x14ac:dyDescent="0.2">
      <c r="E31" s="5"/>
      <c r="F31" s="59"/>
      <c r="G31" s="5"/>
      <c r="H31" s="59"/>
      <c r="I31" s="5"/>
      <c r="K31" s="10"/>
      <c r="M31" s="60"/>
      <c r="N31" s="60"/>
      <c r="O31" s="60"/>
    </row>
    <row r="32" spans="2:15" x14ac:dyDescent="0.2">
      <c r="B32" s="46" t="s">
        <v>24</v>
      </c>
      <c r="E32" s="5">
        <v>-980307.69</v>
      </c>
      <c r="F32" s="59"/>
      <c r="G32" s="5">
        <v>2586589.42</v>
      </c>
      <c r="H32" s="59"/>
      <c r="I32" s="5">
        <f>E32-G32</f>
        <v>-3566897.11</v>
      </c>
      <c r="K32" s="3" t="str">
        <f>IF(G32=0,"n/a",IF(AND(I32/G32&lt;1,I32/G32&gt;-1),I32/G32,"n/a"))</f>
        <v>n/a</v>
      </c>
      <c r="M32" s="60"/>
      <c r="N32" s="60"/>
      <c r="O32" s="60"/>
    </row>
    <row r="33" spans="1:15" x14ac:dyDescent="0.2">
      <c r="B33" s="46" t="s">
        <v>25</v>
      </c>
      <c r="E33" s="7">
        <v>3028982.68</v>
      </c>
      <c r="F33" s="11"/>
      <c r="G33" s="7">
        <v>865411.39</v>
      </c>
      <c r="H33" s="12"/>
      <c r="I33" s="7">
        <f>E33-G33</f>
        <v>2163571.29</v>
      </c>
      <c r="K33" s="8" t="str">
        <f>IF(G33=0,"n/a",IF(AND(I33/G33&lt;1,I33/G33&gt;-1),I33/G33,"n/a"))</f>
        <v>n/a</v>
      </c>
    </row>
    <row r="34" spans="1:15" ht="6.95" customHeight="1" x14ac:dyDescent="0.2">
      <c r="E34" s="13"/>
      <c r="F34" s="59"/>
      <c r="G34" s="13"/>
      <c r="H34" s="59"/>
      <c r="I34" s="13"/>
      <c r="K34" s="14"/>
      <c r="M34" s="60"/>
      <c r="N34" s="60"/>
      <c r="O34" s="60"/>
    </row>
    <row r="35" spans="1:15" ht="12.75" thickBot="1" x14ac:dyDescent="0.25">
      <c r="C35" s="46" t="s">
        <v>26</v>
      </c>
      <c r="E35" s="15">
        <f>SUM(E30:E33)</f>
        <v>47868634.440000005</v>
      </c>
      <c r="F35" s="16"/>
      <c r="G35" s="15">
        <f>SUM(G30:G33)</f>
        <v>40929112.200000003</v>
      </c>
      <c r="H35" s="59"/>
      <c r="I35" s="15">
        <f>E35-G35</f>
        <v>6939522.2400000021</v>
      </c>
      <c r="K35" s="17">
        <f>IF(G35=0,"n/a",IF(AND(I35/G35&lt;1,I35/G35&gt;-1),I35/G35,"n/a"))</f>
        <v>0.16954978661863088</v>
      </c>
    </row>
    <row r="36" spans="1:15" ht="12.75" thickTop="1" x14ac:dyDescent="0.2">
      <c r="E36" s="13"/>
      <c r="F36" s="59"/>
      <c r="G36" s="13"/>
      <c r="H36" s="57"/>
      <c r="I36" s="13"/>
    </row>
    <row r="37" spans="1:15" x14ac:dyDescent="0.2">
      <c r="C37" s="35" t="s">
        <v>36</v>
      </c>
      <c r="E37" s="1">
        <v>1967858.31</v>
      </c>
      <c r="F37" s="1"/>
      <c r="G37" s="1">
        <v>1740396.37</v>
      </c>
      <c r="H37" s="57"/>
      <c r="I37" s="13"/>
    </row>
    <row r="38" spans="1:15" x14ac:dyDescent="0.2">
      <c r="C38" s="35" t="s">
        <v>37</v>
      </c>
      <c r="E38" s="5">
        <v>714694.95</v>
      </c>
      <c r="F38" s="13"/>
      <c r="G38" s="5">
        <v>643831.81999999995</v>
      </c>
      <c r="H38" s="57"/>
      <c r="I38" s="13"/>
    </row>
    <row r="39" spans="1:15" x14ac:dyDescent="0.2">
      <c r="C39" s="35" t="s">
        <v>38</v>
      </c>
      <c r="E39" s="5">
        <v>221386.37</v>
      </c>
      <c r="F39" s="57"/>
      <c r="G39" s="5">
        <v>160315.07999999999</v>
      </c>
      <c r="H39" s="57"/>
      <c r="I39" s="13"/>
    </row>
    <row r="40" spans="1:15" x14ac:dyDescent="0.2">
      <c r="C40" s="35" t="s">
        <v>27</v>
      </c>
      <c r="E40" s="5">
        <v>807323.38</v>
      </c>
      <c r="F40" s="57"/>
      <c r="G40" s="5">
        <v>589501.41</v>
      </c>
      <c r="H40" s="57"/>
      <c r="I40" s="13"/>
    </row>
    <row r="41" spans="1:15" x14ac:dyDescent="0.2">
      <c r="C41" s="35" t="s">
        <v>28</v>
      </c>
      <c r="E41" s="5">
        <v>641011.17000000004</v>
      </c>
      <c r="F41" s="57"/>
      <c r="G41" s="5">
        <v>556376.35</v>
      </c>
      <c r="H41" s="57"/>
      <c r="I41" s="13"/>
    </row>
    <row r="42" spans="1:15" x14ac:dyDescent="0.2">
      <c r="C42" s="35" t="s">
        <v>39</v>
      </c>
      <c r="E42" s="5">
        <v>0</v>
      </c>
      <c r="F42" s="57"/>
      <c r="G42" s="5">
        <v>-19406.41</v>
      </c>
      <c r="H42" s="57"/>
      <c r="I42" s="13"/>
    </row>
    <row r="43" spans="1:15" x14ac:dyDescent="0.2">
      <c r="C43" s="35" t="s">
        <v>42</v>
      </c>
      <c r="E43" s="5">
        <v>-480615.64</v>
      </c>
      <c r="F43" s="57"/>
      <c r="G43" s="5">
        <v>0</v>
      </c>
      <c r="H43" s="57"/>
      <c r="I43" s="13"/>
    </row>
    <row r="44" spans="1:15" x14ac:dyDescent="0.2">
      <c r="C44" s="35" t="s">
        <v>43</v>
      </c>
      <c r="E44" s="5">
        <v>-47193.62</v>
      </c>
      <c r="F44" s="57"/>
      <c r="G44" s="5">
        <v>0</v>
      </c>
      <c r="H44" s="57"/>
      <c r="I44" s="13"/>
    </row>
    <row r="45" spans="1:15" x14ac:dyDescent="0.2">
      <c r="E45" s="18"/>
      <c r="F45" s="57"/>
      <c r="G45" s="57"/>
      <c r="H45" s="57"/>
      <c r="I45" s="57"/>
    </row>
    <row r="46" spans="1:15" ht="12.75" x14ac:dyDescent="0.2">
      <c r="A46" s="43" t="s">
        <v>29</v>
      </c>
      <c r="E46" s="18"/>
      <c r="F46" s="57"/>
      <c r="G46" s="57"/>
      <c r="H46" s="57"/>
      <c r="I46" s="57"/>
    </row>
    <row r="47" spans="1:15" x14ac:dyDescent="0.2">
      <c r="B47" s="56" t="s">
        <v>30</v>
      </c>
      <c r="E47" s="18"/>
      <c r="F47" s="57"/>
      <c r="G47" s="57"/>
      <c r="H47" s="57"/>
      <c r="I47" s="57"/>
    </row>
    <row r="48" spans="1:15" x14ac:dyDescent="0.2">
      <c r="C48" s="46" t="s">
        <v>10</v>
      </c>
      <c r="E48" s="18">
        <v>19161206</v>
      </c>
      <c r="F48" s="57"/>
      <c r="G48" s="18">
        <v>16137383</v>
      </c>
      <c r="H48" s="19"/>
      <c r="I48" s="18">
        <f>E48-G48</f>
        <v>3023823</v>
      </c>
      <c r="K48" s="3">
        <f>IF(G48=0,"n/a",IF(AND(I48/G48&lt;1,I48/G48&gt;-1),I48/G48,"n/a"))</f>
        <v>0.18738001074895477</v>
      </c>
    </row>
    <row r="49" spans="2:15" x14ac:dyDescent="0.2">
      <c r="C49" s="46" t="s">
        <v>11</v>
      </c>
      <c r="E49" s="18">
        <v>13167526</v>
      </c>
      <c r="F49" s="57"/>
      <c r="G49" s="18">
        <v>9233129</v>
      </c>
      <c r="H49" s="19"/>
      <c r="I49" s="18">
        <f>E49-G49</f>
        <v>3934397</v>
      </c>
      <c r="K49" s="3">
        <f>IF(G49=0,"n/a",IF(AND(I49/G49&lt;1,I49/G49&gt;-1),I49/G49,"n/a"))</f>
        <v>0.42611740830221262</v>
      </c>
    </row>
    <row r="50" spans="2:15" x14ac:dyDescent="0.2">
      <c r="C50" s="46" t="s">
        <v>12</v>
      </c>
      <c r="E50" s="20">
        <v>1066498</v>
      </c>
      <c r="F50" s="57"/>
      <c r="G50" s="20">
        <v>1023395</v>
      </c>
      <c r="H50" s="19"/>
      <c r="I50" s="20">
        <f>E50-G50</f>
        <v>43103</v>
      </c>
      <c r="K50" s="8">
        <f>IF(G50=0,"n/a",IF(AND(I50/G50&lt;1,I50/G50&gt;-1),I50/G50,"n/a"))</f>
        <v>4.2117657405009792E-2</v>
      </c>
    </row>
    <row r="51" spans="2:15" ht="6.95" customHeight="1" x14ac:dyDescent="0.2">
      <c r="E51" s="18"/>
      <c r="F51" s="57"/>
      <c r="G51" s="18"/>
      <c r="H51" s="57"/>
      <c r="I51" s="18"/>
      <c r="K51" s="10"/>
      <c r="M51" s="60"/>
      <c r="N51" s="60"/>
      <c r="O51" s="60"/>
    </row>
    <row r="52" spans="2:15" x14ac:dyDescent="0.2">
      <c r="C52" s="46" t="s">
        <v>13</v>
      </c>
      <c r="E52" s="18">
        <f>SUM(E48:E50)</f>
        <v>33395230</v>
      </c>
      <c r="F52" s="57"/>
      <c r="G52" s="18">
        <f>SUM(G48:G50)</f>
        <v>26393907</v>
      </c>
      <c r="H52" s="19"/>
      <c r="I52" s="18">
        <f>E52-G52</f>
        <v>7001323</v>
      </c>
      <c r="K52" s="3">
        <f>IF(G52=0,"n/a",IF(AND(I52/G52&lt;1,I52/G52&gt;-1),I52/G52,"n/a"))</f>
        <v>0.2652628502479758</v>
      </c>
    </row>
    <row r="53" spans="2:15" ht="6.95" customHeight="1" x14ac:dyDescent="0.2">
      <c r="E53" s="18"/>
      <c r="F53" s="57"/>
      <c r="G53" s="18"/>
      <c r="H53" s="57"/>
      <c r="I53" s="18"/>
      <c r="K53" s="10"/>
      <c r="M53" s="60"/>
      <c r="N53" s="60"/>
      <c r="O53" s="60"/>
    </row>
    <row r="54" spans="2:15" x14ac:dyDescent="0.2">
      <c r="B54" s="56" t="s">
        <v>31</v>
      </c>
      <c r="E54" s="18"/>
      <c r="F54" s="57"/>
      <c r="G54" s="18"/>
      <c r="H54" s="19"/>
      <c r="I54" s="18"/>
      <c r="K54" s="10"/>
    </row>
    <row r="55" spans="2:15" x14ac:dyDescent="0.2">
      <c r="C55" s="46" t="s">
        <v>15</v>
      </c>
      <c r="E55" s="18">
        <v>2061574</v>
      </c>
      <c r="F55" s="57"/>
      <c r="G55" s="18">
        <v>1819489</v>
      </c>
      <c r="H55" s="19"/>
      <c r="I55" s="18">
        <f>E55-G55</f>
        <v>242085</v>
      </c>
      <c r="K55" s="3">
        <f>IF(G55=0,"n/a",IF(AND(I55/G55&lt;1,I55/G55&gt;-1),I55/G55,"n/a"))</f>
        <v>0.13305109291674749</v>
      </c>
    </row>
    <row r="56" spans="2:15" x14ac:dyDescent="0.2">
      <c r="C56" s="46" t="s">
        <v>16</v>
      </c>
      <c r="E56" s="20">
        <v>313375</v>
      </c>
      <c r="F56" s="57"/>
      <c r="G56" s="20">
        <v>1945792</v>
      </c>
      <c r="H56" s="19"/>
      <c r="I56" s="20">
        <f>E56-G56</f>
        <v>-1632417</v>
      </c>
      <c r="K56" s="8">
        <f>IF(G56=0,"n/a",IF(AND(I56/G56&lt;1,I56/G56&gt;-1),I56/G56,"n/a"))</f>
        <v>-0.83894732838864583</v>
      </c>
    </row>
    <row r="57" spans="2:15" ht="6.95" customHeight="1" x14ac:dyDescent="0.2">
      <c r="E57" s="18"/>
      <c r="F57" s="57"/>
      <c r="G57" s="18"/>
      <c r="H57" s="57"/>
      <c r="I57" s="18"/>
      <c r="K57" s="10"/>
      <c r="M57" s="60"/>
      <c r="N57" s="60"/>
      <c r="O57" s="60"/>
    </row>
    <row r="58" spans="2:15" x14ac:dyDescent="0.2">
      <c r="C58" s="46" t="s">
        <v>17</v>
      </c>
      <c r="E58" s="20">
        <f>SUM(E55:E56)</f>
        <v>2374949</v>
      </c>
      <c r="F58" s="57"/>
      <c r="G58" s="20">
        <f>SUM(G55:G56)</f>
        <v>3765281</v>
      </c>
      <c r="H58" s="19"/>
      <c r="I58" s="20">
        <f>E58-G58</f>
        <v>-1390332</v>
      </c>
      <c r="K58" s="8">
        <f>IF(G58=0,"n/a",IF(AND(I58/G58&lt;1,I58/G58&gt;-1),I58/G58,"n/a"))</f>
        <v>-0.36925052871219971</v>
      </c>
    </row>
    <row r="59" spans="2:15" ht="6.95" customHeight="1" x14ac:dyDescent="0.2">
      <c r="E59" s="18"/>
      <c r="F59" s="57"/>
      <c r="G59" s="18"/>
      <c r="H59" s="57"/>
      <c r="I59" s="18"/>
      <c r="K59" s="10"/>
      <c r="M59" s="60"/>
      <c r="N59" s="60"/>
      <c r="O59" s="60"/>
    </row>
    <row r="60" spans="2:15" x14ac:dyDescent="0.2">
      <c r="C60" s="46" t="s">
        <v>32</v>
      </c>
      <c r="E60" s="18">
        <f>E52+E58</f>
        <v>35770179</v>
      </c>
      <c r="F60" s="57"/>
      <c r="G60" s="18">
        <f>G52+G58</f>
        <v>30159188</v>
      </c>
      <c r="H60" s="19"/>
      <c r="I60" s="18">
        <f>E60-G60</f>
        <v>5610991</v>
      </c>
      <c r="K60" s="3">
        <f>IF(G60=0,"n/a",IF(AND(I60/G60&lt;1,I60/G60&gt;-1),I60/G60,"n/a"))</f>
        <v>0.18604582457591365</v>
      </c>
    </row>
    <row r="61" spans="2:15" ht="6.95" customHeight="1" x14ac:dyDescent="0.2">
      <c r="E61" s="18"/>
      <c r="F61" s="57"/>
      <c r="G61" s="18"/>
      <c r="H61" s="57"/>
      <c r="I61" s="18"/>
      <c r="K61" s="10"/>
      <c r="M61" s="60"/>
      <c r="N61" s="60"/>
      <c r="O61" s="60"/>
    </row>
    <row r="62" spans="2:15" x14ac:dyDescent="0.2">
      <c r="B62" s="56" t="s">
        <v>33</v>
      </c>
      <c r="E62" s="18"/>
      <c r="F62" s="57"/>
      <c r="G62" s="18"/>
      <c r="H62" s="19"/>
      <c r="I62" s="18"/>
      <c r="K62" s="10"/>
    </row>
    <row r="63" spans="2:15" x14ac:dyDescent="0.2">
      <c r="C63" s="46" t="s">
        <v>20</v>
      </c>
      <c r="E63" s="18">
        <v>3044718</v>
      </c>
      <c r="F63" s="57"/>
      <c r="G63" s="18">
        <v>3388066</v>
      </c>
      <c r="H63" s="19"/>
      <c r="I63" s="18">
        <f>E63-G63</f>
        <v>-343348</v>
      </c>
      <c r="K63" s="3">
        <f>IF(G63=0,"n/a",IF(AND(I63/G63&lt;1,I63/G63&gt;-1),I63/G63,"n/a"))</f>
        <v>-0.10134041072399416</v>
      </c>
    </row>
    <row r="64" spans="2:15" x14ac:dyDescent="0.2">
      <c r="C64" s="46" t="s">
        <v>21</v>
      </c>
      <c r="E64" s="20">
        <v>13865719</v>
      </c>
      <c r="F64" s="57"/>
      <c r="G64" s="20">
        <v>12445389</v>
      </c>
      <c r="H64" s="19"/>
      <c r="I64" s="20">
        <f>E64-G64</f>
        <v>1420330</v>
      </c>
      <c r="K64" s="8">
        <f>IF(G64=0,"n/a",IF(AND(I64/G64&lt;1,I64/G64&gt;-1),I64/G64,"n/a"))</f>
        <v>0.11412499842311076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0"/>
      <c r="N65" s="60"/>
      <c r="O65" s="60"/>
    </row>
    <row r="66" spans="1:15" x14ac:dyDescent="0.2">
      <c r="C66" s="46" t="s">
        <v>22</v>
      </c>
      <c r="E66" s="20">
        <f>SUM(E63:E64)</f>
        <v>16910437</v>
      </c>
      <c r="F66" s="57"/>
      <c r="G66" s="20">
        <f>SUM(G63:G64)</f>
        <v>15833455</v>
      </c>
      <c r="H66" s="19"/>
      <c r="I66" s="20">
        <f>E66-G66</f>
        <v>1076982</v>
      </c>
      <c r="K66" s="8">
        <f>IF(G66=0,"n/a",IF(AND(I66/G66&lt;1,I66/G66&gt;-1),I66/G66,"n/a"))</f>
        <v>6.8019393114137128E-2</v>
      </c>
    </row>
    <row r="67" spans="1:15" ht="6.95" customHeight="1" x14ac:dyDescent="0.2">
      <c r="E67" s="18"/>
      <c r="F67" s="57"/>
      <c r="G67" s="18"/>
      <c r="H67" s="57"/>
      <c r="I67" s="18"/>
      <c r="K67" s="10"/>
      <c r="M67" s="60"/>
      <c r="N67" s="60"/>
      <c r="O67" s="60"/>
    </row>
    <row r="68" spans="1:15" ht="12.75" thickBot="1" x14ac:dyDescent="0.25">
      <c r="C68" s="46" t="s">
        <v>34</v>
      </c>
      <c r="E68" s="21">
        <f>E60+E66</f>
        <v>52680616</v>
      </c>
      <c r="F68" s="57"/>
      <c r="G68" s="21">
        <f>G60+G66</f>
        <v>45992643</v>
      </c>
      <c r="H68" s="19"/>
      <c r="I68" s="21">
        <f>E68-G68</f>
        <v>6687973</v>
      </c>
      <c r="K68" s="17">
        <f>IF(G68=0,"n/a",IF(AND(I68/G68&lt;1,I68/G68&gt;-1),I68/G68,"n/a"))</f>
        <v>0.14541397414364729</v>
      </c>
    </row>
    <row r="69" spans="1:15" ht="12.75" thickTop="1" x14ac:dyDescent="0.2"/>
    <row r="70" spans="1:15" ht="12.75" customHeight="1" x14ac:dyDescent="0.2">
      <c r="A70" s="46" t="s">
        <v>3</v>
      </c>
      <c r="C70" s="36" t="s">
        <v>35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x14ac:dyDescent="0.2">
      <c r="A71" s="46" t="s">
        <v>3</v>
      </c>
    </row>
    <row r="72" spans="1:15" x14ac:dyDescent="0.2">
      <c r="A72" s="46" t="s">
        <v>3</v>
      </c>
    </row>
    <row r="73" spans="1:15" x14ac:dyDescent="0.2">
      <c r="A73" s="46" t="s">
        <v>3</v>
      </c>
    </row>
    <row r="74" spans="1:15" x14ac:dyDescent="0.2">
      <c r="A74" s="46" t="s">
        <v>3</v>
      </c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zoomScaleNormal="100" zoomScaleSheetLayoutView="100" workbookViewId="0">
      <pane xSplit="4" ySplit="8" topLeftCell="E12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Q33" sqref="Q33"/>
    </sheetView>
  </sheetViews>
  <sheetFormatPr defaultColWidth="9.140625" defaultRowHeight="12" x14ac:dyDescent="0.2"/>
  <cols>
    <col min="1" max="2" width="1.7109375" style="47" customWidth="1"/>
    <col min="3" max="3" width="9.140625" style="47"/>
    <col min="4" max="4" width="23.85546875" style="47" customWidth="1"/>
    <col min="5" max="5" width="16.7109375" style="47" customWidth="1"/>
    <col min="6" max="6" width="0.85546875" style="47" customWidth="1"/>
    <col min="7" max="7" width="16.7109375" style="47" customWidth="1"/>
    <col min="8" max="8" width="0.85546875" style="47" customWidth="1"/>
    <col min="9" max="9" width="16.7109375" style="47" customWidth="1"/>
    <col min="10" max="10" width="0.85546875" style="47" customWidth="1"/>
    <col min="11" max="11" width="7.7109375" style="47" customWidth="1"/>
    <col min="12" max="12" width="0.85546875" style="47" customWidth="1"/>
    <col min="13" max="13" width="10.7109375" style="47" customWidth="1"/>
    <col min="14" max="14" width="0.85546875" style="47" customWidth="1"/>
    <col min="15" max="15" width="7.7109375" style="47" hidden="1" customWidth="1"/>
    <col min="16" max="16" width="0.85546875" style="47" hidden="1" customWidth="1"/>
    <col min="17" max="17" width="10.7109375" style="47" customWidth="1"/>
    <col min="18" max="16384" width="9.140625" style="47"/>
  </cols>
  <sheetData>
    <row r="1" spans="1:17" s="42" customFormat="1" ht="15" x14ac:dyDescent="0.25">
      <c r="E1" s="63" t="s">
        <v>0</v>
      </c>
      <c r="F1" s="63"/>
      <c r="G1" s="63"/>
      <c r="H1" s="63"/>
      <c r="I1" s="63"/>
      <c r="J1" s="63"/>
      <c r="K1" s="63"/>
    </row>
    <row r="2" spans="1:17" s="42" customFormat="1" ht="15" x14ac:dyDescent="0.25">
      <c r="E2" s="63" t="s">
        <v>1</v>
      </c>
      <c r="F2" s="63"/>
      <c r="G2" s="63"/>
      <c r="H2" s="63"/>
      <c r="I2" s="63"/>
      <c r="J2" s="63"/>
      <c r="K2" s="63"/>
    </row>
    <row r="3" spans="1:17" s="42" customFormat="1" ht="15" x14ac:dyDescent="0.25">
      <c r="E3" s="63" t="s">
        <v>47</v>
      </c>
      <c r="F3" s="63"/>
      <c r="G3" s="63"/>
      <c r="H3" s="63"/>
      <c r="I3" s="63"/>
      <c r="J3" s="63"/>
      <c r="K3" s="63"/>
    </row>
    <row r="4" spans="1:17" s="45" customFormat="1" ht="12.75" x14ac:dyDescent="0.2">
      <c r="E4" s="64" t="s">
        <v>2</v>
      </c>
      <c r="F4" s="64"/>
      <c r="G4" s="64"/>
      <c r="H4" s="64"/>
      <c r="I4" s="64"/>
      <c r="J4" s="64"/>
      <c r="K4" s="64"/>
    </row>
    <row r="5" spans="1:17" x14ac:dyDescent="0.2">
      <c r="A5" s="47" t="s">
        <v>3</v>
      </c>
    </row>
    <row r="6" spans="1:17" s="53" customFormat="1" ht="12.75" x14ac:dyDescent="0.2">
      <c r="A6" s="53" t="s">
        <v>3</v>
      </c>
      <c r="I6" s="50" t="s">
        <v>41</v>
      </c>
      <c r="J6" s="50"/>
      <c r="K6" s="50"/>
      <c r="M6" s="50" t="s">
        <v>4</v>
      </c>
      <c r="N6" s="50"/>
      <c r="O6" s="50"/>
      <c r="P6" s="50"/>
      <c r="Q6" s="50"/>
    </row>
    <row r="7" spans="1:17" s="53" customFormat="1" ht="12.75" x14ac:dyDescent="0.2">
      <c r="E7" s="52" t="s">
        <v>5</v>
      </c>
      <c r="G7" s="52" t="s">
        <v>5</v>
      </c>
      <c r="I7" s="52"/>
      <c r="K7" s="52"/>
      <c r="M7" s="52"/>
      <c r="O7" s="52"/>
      <c r="Q7" s="52"/>
    </row>
    <row r="8" spans="1:17" s="53" customFormat="1" ht="12.75" x14ac:dyDescent="0.2">
      <c r="A8" s="45" t="s">
        <v>6</v>
      </c>
      <c r="E8" s="55">
        <v>2021</v>
      </c>
      <c r="G8" s="55">
        <v>2020</v>
      </c>
      <c r="I8" s="55" t="s">
        <v>7</v>
      </c>
      <c r="K8" s="55" t="s">
        <v>8</v>
      </c>
      <c r="M8" s="55">
        <v>2021</v>
      </c>
      <c r="O8" s="55" t="s">
        <v>40</v>
      </c>
      <c r="Q8" s="55">
        <v>2020</v>
      </c>
    </row>
    <row r="9" spans="1:17" x14ac:dyDescent="0.2">
      <c r="B9" s="65" t="s">
        <v>9</v>
      </c>
    </row>
    <row r="10" spans="1:17" x14ac:dyDescent="0.2">
      <c r="C10" s="47" t="s">
        <v>10</v>
      </c>
      <c r="E10" s="23">
        <v>687757884.59000003</v>
      </c>
      <c r="F10" s="61"/>
      <c r="G10" s="23">
        <v>659405145.54999995</v>
      </c>
      <c r="H10" s="61"/>
      <c r="I10" s="23">
        <f>E10-G10</f>
        <v>28352739.040000081</v>
      </c>
      <c r="K10" s="3">
        <f>IF(G10=0,"n/a",IF(AND(I10/G10&lt;1,I10/G10&gt;-1),I10/G10,"n/a"))</f>
        <v>4.2997448884557136E-2</v>
      </c>
      <c r="M10" s="4">
        <f>IF(E48=0,"n/a",E10/E48)</f>
        <v>1.1562991138764871</v>
      </c>
      <c r="N10" s="58"/>
      <c r="O10" s="4" t="e">
        <f>IF(#REF!=0,"n/a",#REF!/#REF!)</f>
        <v>#REF!</v>
      </c>
      <c r="P10" s="58"/>
      <c r="Q10" s="4">
        <f>IF(G48=0,"n/a",G10/G48)</f>
        <v>1.0956104870366157</v>
      </c>
    </row>
    <row r="11" spans="1:17" x14ac:dyDescent="0.2">
      <c r="C11" s="47" t="s">
        <v>11</v>
      </c>
      <c r="E11" s="24">
        <v>253117844.53999999</v>
      </c>
      <c r="F11" s="66"/>
      <c r="G11" s="24">
        <v>232662512.78999999</v>
      </c>
      <c r="H11" s="66"/>
      <c r="I11" s="24">
        <f>E11-G11</f>
        <v>20455331.75</v>
      </c>
      <c r="K11" s="3">
        <f>IF(G11=0,"n/a",IF(AND(I11/G11&lt;1,I11/G11&gt;-1),I11/G11,"n/a"))</f>
        <v>8.7918468277108655E-2</v>
      </c>
      <c r="M11" s="6">
        <f>IF(E49=0,"n/a",E11/E49)</f>
        <v>0.96898957931111529</v>
      </c>
      <c r="N11" s="58"/>
      <c r="O11" s="6" t="e">
        <f>IF(#REF!=0,"n/a",#REF!/#REF!)</f>
        <v>#REF!</v>
      </c>
      <c r="P11" s="58"/>
      <c r="Q11" s="6">
        <f>IF(G49=0,"n/a",G11/G49)</f>
        <v>0.90224095910691504</v>
      </c>
    </row>
    <row r="12" spans="1:17" x14ac:dyDescent="0.2">
      <c r="C12" s="47" t="s">
        <v>12</v>
      </c>
      <c r="E12" s="25">
        <v>18484374.75</v>
      </c>
      <c r="F12" s="66"/>
      <c r="G12" s="25">
        <v>16942563.829999998</v>
      </c>
      <c r="H12" s="66"/>
      <c r="I12" s="25">
        <f>E12-G12</f>
        <v>1541810.9200000018</v>
      </c>
      <c r="K12" s="8">
        <f>IF(G12=0,"n/a",IF(AND(I12/G12&lt;1,I12/G12&gt;-1),I12/G12,"n/a"))</f>
        <v>9.1002219939696219E-2</v>
      </c>
      <c r="M12" s="9">
        <f>IF(E50=0,"n/a",E12/E50)</f>
        <v>0.83454741100730545</v>
      </c>
      <c r="N12" s="58"/>
      <c r="O12" s="9" t="e">
        <f>IF(#REF!=0,"n/a",#REF!/#REF!)</f>
        <v>#REF!</v>
      </c>
      <c r="P12" s="58"/>
      <c r="Q12" s="9">
        <f>IF(G50=0,"n/a",G12/G50)</f>
        <v>0.79312591360692308</v>
      </c>
    </row>
    <row r="13" spans="1:17" ht="6.95" customHeight="1" x14ac:dyDescent="0.2">
      <c r="E13" s="24"/>
      <c r="F13" s="66"/>
      <c r="G13" s="24"/>
      <c r="H13" s="66"/>
      <c r="I13" s="24"/>
      <c r="K13" s="10"/>
      <c r="M13" s="58"/>
      <c r="N13" s="58"/>
      <c r="O13" s="58"/>
      <c r="P13" s="58"/>
      <c r="Q13" s="58"/>
    </row>
    <row r="14" spans="1:17" x14ac:dyDescent="0.2">
      <c r="C14" s="47" t="s">
        <v>13</v>
      </c>
      <c r="E14" s="24">
        <f>SUM(E10:E12)</f>
        <v>959360103.88</v>
      </c>
      <c r="F14" s="66"/>
      <c r="G14" s="24">
        <f>SUM(G10:G12)</f>
        <v>909010222.16999996</v>
      </c>
      <c r="H14" s="66"/>
      <c r="I14" s="24">
        <f>E14-G14</f>
        <v>50349881.710000038</v>
      </c>
      <c r="K14" s="3">
        <f>IF(G14=0,"n/a",IF(AND(I14/G14&lt;1,I14/G14&gt;-1),I14/G14,"n/a"))</f>
        <v>5.5389786035413557E-2</v>
      </c>
      <c r="M14" s="6">
        <f>IF(E52=0,"n/a",E14/E52)</f>
        <v>1.0924665805511971</v>
      </c>
      <c r="N14" s="58"/>
      <c r="O14" s="6" t="e">
        <f>IF(#REF!=0,"n/a",#REF!/#REF!)</f>
        <v>#REF!</v>
      </c>
      <c r="P14" s="58"/>
      <c r="Q14" s="6">
        <f>IF(G52=0,"n/a",G14/G52)</f>
        <v>1.0316830046474208</v>
      </c>
    </row>
    <row r="15" spans="1:17" ht="6.95" customHeight="1" x14ac:dyDescent="0.2">
      <c r="E15" s="24"/>
      <c r="F15" s="66"/>
      <c r="G15" s="24"/>
      <c r="H15" s="66"/>
      <c r="I15" s="24"/>
      <c r="K15" s="10"/>
      <c r="M15" s="58"/>
      <c r="N15" s="58"/>
      <c r="O15" s="58"/>
      <c r="P15" s="58"/>
      <c r="Q15" s="58"/>
    </row>
    <row r="16" spans="1:17" x14ac:dyDescent="0.2">
      <c r="B16" s="65" t="s">
        <v>14</v>
      </c>
      <c r="E16" s="24"/>
      <c r="F16" s="66"/>
      <c r="G16" s="24"/>
      <c r="H16" s="66"/>
      <c r="I16" s="24"/>
      <c r="K16" s="10"/>
      <c r="M16" s="58"/>
      <c r="N16" s="58"/>
      <c r="O16" s="58"/>
      <c r="P16" s="58"/>
      <c r="Q16" s="58"/>
    </row>
    <row r="17" spans="2:17" x14ac:dyDescent="0.2">
      <c r="C17" s="47" t="s">
        <v>15</v>
      </c>
      <c r="E17" s="24">
        <v>20956021.170000002</v>
      </c>
      <c r="F17" s="66"/>
      <c r="G17" s="24">
        <v>21900014.25</v>
      </c>
      <c r="H17" s="66"/>
      <c r="I17" s="24">
        <f>E17-G17</f>
        <v>-943993.07999999821</v>
      </c>
      <c r="K17" s="3">
        <f>IF(G17=0,"n/a",IF(AND(I17/G17&lt;1,I17/G17&gt;-1),I17/G17,"n/a"))</f>
        <v>-4.3104678801750014E-2</v>
      </c>
      <c r="M17" s="6">
        <f>IF(E55=0,"n/a",E17/E55)</f>
        <v>0.49466901598804247</v>
      </c>
      <c r="N17" s="58"/>
      <c r="O17" s="6" t="e">
        <f>IF(#REF!=0,"n/a",#REF!/#REF!)</f>
        <v>#REF!</v>
      </c>
      <c r="P17" s="58"/>
      <c r="Q17" s="6">
        <f>IF(G55=0,"n/a",G17/G55)</f>
        <v>0.49604636019085135</v>
      </c>
    </row>
    <row r="18" spans="2:17" x14ac:dyDescent="0.2">
      <c r="C18" s="47" t="s">
        <v>16</v>
      </c>
      <c r="E18" s="25">
        <v>1509331.62</v>
      </c>
      <c r="F18" s="26"/>
      <c r="G18" s="25">
        <v>1655792.31</v>
      </c>
      <c r="H18" s="22"/>
      <c r="I18" s="25">
        <f>E18-G18</f>
        <v>-146460.68999999994</v>
      </c>
      <c r="K18" s="8">
        <f>IF(G18=0,"n/a",IF(AND(I18/G18&lt;1,I18/G18&gt;-1),I18/G18,"n/a"))</f>
        <v>-8.8453539200215231E-2</v>
      </c>
      <c r="M18" s="9">
        <f>IF(E56=0,"n/a",E18/E56)</f>
        <v>0.5120382685713879</v>
      </c>
      <c r="N18" s="58"/>
      <c r="O18" s="9" t="e">
        <f>IF(#REF!=0,"n/a",#REF!/#REF!)</f>
        <v>#REF!</v>
      </c>
      <c r="P18" s="58"/>
      <c r="Q18" s="9">
        <f>IF(G56=0,"n/a",G18/G56)</f>
        <v>0.50898264477315924</v>
      </c>
    </row>
    <row r="19" spans="2:17" ht="6.95" customHeight="1" x14ac:dyDescent="0.2">
      <c r="E19" s="24"/>
      <c r="F19" s="67"/>
      <c r="G19" s="24"/>
      <c r="H19" s="67"/>
      <c r="I19" s="24"/>
      <c r="K19" s="10"/>
      <c r="M19" s="58"/>
      <c r="N19" s="58"/>
      <c r="O19" s="58"/>
      <c r="P19" s="58"/>
      <c r="Q19" s="58"/>
    </row>
    <row r="20" spans="2:17" x14ac:dyDescent="0.2">
      <c r="C20" s="47" t="s">
        <v>17</v>
      </c>
      <c r="E20" s="25">
        <f>SUM(E17:E18)</f>
        <v>22465352.790000003</v>
      </c>
      <c r="F20" s="26"/>
      <c r="G20" s="25">
        <f>SUM(G17:G18)</f>
        <v>23555806.559999999</v>
      </c>
      <c r="H20" s="22"/>
      <c r="I20" s="25">
        <f>E20-G20</f>
        <v>-1090453.7699999958</v>
      </c>
      <c r="K20" s="8">
        <f>IF(G20=0,"n/a",IF(AND(I20/G20&lt;1,I20/G20&gt;-1),I20/G20,"n/a"))</f>
        <v>-4.6292355442062852E-2</v>
      </c>
      <c r="M20" s="9">
        <f>IF(E58=0,"n/a",E20/E58)</f>
        <v>0.4957989569339436</v>
      </c>
      <c r="N20" s="58"/>
      <c r="O20" s="9" t="e">
        <f>IF(#REF!=0,"n/a",#REF!/#REF!)</f>
        <v>#REF!</v>
      </c>
      <c r="P20" s="58"/>
      <c r="Q20" s="9">
        <f>IF(G58=0,"n/a",G20/G58)</f>
        <v>0.49693415646411354</v>
      </c>
    </row>
    <row r="21" spans="2:17" ht="6.95" customHeight="1" x14ac:dyDescent="0.2">
      <c r="E21" s="24"/>
      <c r="F21" s="67"/>
      <c r="G21" s="24"/>
      <c r="H21" s="67"/>
      <c r="I21" s="24"/>
      <c r="K21" s="10"/>
      <c r="M21" s="58"/>
      <c r="N21" s="58"/>
      <c r="O21" s="58"/>
      <c r="P21" s="58"/>
      <c r="Q21" s="58"/>
    </row>
    <row r="22" spans="2:17" x14ac:dyDescent="0.2">
      <c r="C22" s="47" t="s">
        <v>18</v>
      </c>
      <c r="E22" s="24">
        <f>E14+E20</f>
        <v>981825456.66999996</v>
      </c>
      <c r="F22" s="67"/>
      <c r="G22" s="24">
        <f>G14+G20</f>
        <v>932566028.7299999</v>
      </c>
      <c r="H22" s="67"/>
      <c r="I22" s="24">
        <f>E22-G22</f>
        <v>49259427.940000057</v>
      </c>
      <c r="K22" s="3">
        <f>IF(G22=0,"n/a",IF(AND(I22/G22&lt;1,I22/G22&gt;-1),I22/G22,"n/a"))</f>
        <v>5.2821383604422324E-2</v>
      </c>
      <c r="M22" s="6">
        <f>IF(E60=0,"n/a",E22/E60)</f>
        <v>1.063190239369235</v>
      </c>
      <c r="N22" s="58"/>
      <c r="O22" s="6" t="e">
        <f>IF(#REF!=0,"n/a",#REF!/#REF!)</f>
        <v>#REF!</v>
      </c>
      <c r="P22" s="58"/>
      <c r="Q22" s="6">
        <f>IF(G60=0,"n/a",G22/G60)</f>
        <v>1.0043826310025827</v>
      </c>
    </row>
    <row r="23" spans="2:17" ht="6.95" customHeight="1" x14ac:dyDescent="0.2">
      <c r="E23" s="24"/>
      <c r="F23" s="67"/>
      <c r="G23" s="24"/>
      <c r="H23" s="67"/>
      <c r="I23" s="24"/>
      <c r="K23" s="10"/>
      <c r="M23" s="58"/>
      <c r="N23" s="58"/>
      <c r="O23" s="58"/>
      <c r="P23" s="58"/>
      <c r="Q23" s="58"/>
    </row>
    <row r="24" spans="2:17" x14ac:dyDescent="0.2">
      <c r="B24" s="65" t="s">
        <v>19</v>
      </c>
      <c r="E24" s="24"/>
      <c r="F24" s="67"/>
      <c r="G24" s="24"/>
      <c r="H24" s="67"/>
      <c r="I24" s="24"/>
      <c r="K24" s="10"/>
      <c r="M24" s="58"/>
      <c r="N24" s="58"/>
      <c r="O24" s="58"/>
      <c r="P24" s="58"/>
      <c r="Q24" s="58"/>
    </row>
    <row r="25" spans="2:17" x14ac:dyDescent="0.2">
      <c r="C25" s="47" t="s">
        <v>20</v>
      </c>
      <c r="E25" s="24">
        <v>6780359.2300000004</v>
      </c>
      <c r="F25" s="67"/>
      <c r="G25" s="24">
        <v>6997673.0800000001</v>
      </c>
      <c r="H25" s="67"/>
      <c r="I25" s="24">
        <f>E25-G25</f>
        <v>-217313.84999999963</v>
      </c>
      <c r="K25" s="3">
        <f>IF(G25=0,"n/a",IF(AND(I25/G25&lt;1,I25/G25&gt;-1),I25/G25,"n/a"))</f>
        <v>-3.1055158981505265E-2</v>
      </c>
      <c r="M25" s="6">
        <f>IF(E63=0,"n/a",E25/E63)</f>
        <v>0.13578458988237313</v>
      </c>
      <c r="N25" s="58"/>
      <c r="O25" s="6" t="e">
        <f>IF(#REF!=0,"n/a",#REF!/#REF!)</f>
        <v>#REF!</v>
      </c>
      <c r="P25" s="58"/>
      <c r="Q25" s="6">
        <f>IF(G63=0,"n/a",G25/G63)</f>
        <v>0.13531476064691986</v>
      </c>
    </row>
    <row r="26" spans="2:17" x14ac:dyDescent="0.2">
      <c r="C26" s="47" t="s">
        <v>21</v>
      </c>
      <c r="E26" s="25">
        <v>13084591.800000001</v>
      </c>
      <c r="F26" s="26"/>
      <c r="G26" s="25">
        <v>12480091.68</v>
      </c>
      <c r="H26" s="22"/>
      <c r="I26" s="25">
        <f>E26-G26</f>
        <v>604500.12000000104</v>
      </c>
      <c r="K26" s="8">
        <f>IF(G26=0,"n/a",IF(AND(I26/G26&lt;1,I26/G26&gt;-1),I26/G26,"n/a"))</f>
        <v>4.8437153788601098E-2</v>
      </c>
      <c r="M26" s="9">
        <f>IF(E64=0,"n/a",E26/E64)</f>
        <v>7.698859175288246E-2</v>
      </c>
      <c r="N26" s="58"/>
      <c r="O26" s="9" t="e">
        <f>IF(#REF!=0,"n/a",#REF!/#REF!)</f>
        <v>#REF!</v>
      </c>
      <c r="P26" s="58"/>
      <c r="Q26" s="9">
        <f>IF(G64=0,"n/a",G26/G64)</f>
        <v>7.7712198573533328E-2</v>
      </c>
    </row>
    <row r="27" spans="2:17" ht="6.95" customHeight="1" x14ac:dyDescent="0.2">
      <c r="E27" s="24"/>
      <c r="F27" s="67"/>
      <c r="G27" s="24"/>
      <c r="H27" s="67"/>
      <c r="I27" s="24"/>
      <c r="K27" s="10"/>
      <c r="M27" s="58"/>
      <c r="N27" s="58"/>
      <c r="O27" s="58"/>
      <c r="P27" s="58"/>
      <c r="Q27" s="58"/>
    </row>
    <row r="28" spans="2:17" x14ac:dyDescent="0.2">
      <c r="C28" s="47" t="s">
        <v>22</v>
      </c>
      <c r="E28" s="25">
        <f>SUM(E25:E26)</f>
        <v>19864951.030000001</v>
      </c>
      <c r="F28" s="26"/>
      <c r="G28" s="25">
        <f>SUM(G25:G26)</f>
        <v>19477764.759999998</v>
      </c>
      <c r="H28" s="22"/>
      <c r="I28" s="25">
        <f>E28-G28</f>
        <v>387186.27000000328</v>
      </c>
      <c r="K28" s="8">
        <f>IF(G28=0,"n/a",IF(AND(I28/G28&lt;1,I28/G28&gt;-1),I28/G28,"n/a"))</f>
        <v>1.9878372840560137E-2</v>
      </c>
      <c r="M28" s="9">
        <f>IF(E66=0,"n/a",E28/E66)</f>
        <v>9.0340559098156248E-2</v>
      </c>
      <c r="N28" s="58"/>
      <c r="O28" s="9" t="e">
        <f>IF(#REF!=0,"n/a",#REF!/#REF!)</f>
        <v>#REF!</v>
      </c>
      <c r="P28" s="58"/>
      <c r="Q28" s="9">
        <f>IF(G66=0,"n/a",G28/G66)</f>
        <v>9.1743061743538912E-2</v>
      </c>
    </row>
    <row r="29" spans="2:17" ht="6.95" customHeight="1" x14ac:dyDescent="0.2">
      <c r="E29" s="24"/>
      <c r="F29" s="67"/>
      <c r="G29" s="24"/>
      <c r="H29" s="67"/>
      <c r="I29" s="24"/>
      <c r="K29" s="10"/>
      <c r="M29" s="58"/>
      <c r="N29" s="58"/>
      <c r="O29" s="58"/>
      <c r="P29" s="58"/>
      <c r="Q29" s="58"/>
    </row>
    <row r="30" spans="2:17" x14ac:dyDescent="0.2">
      <c r="C30" s="47" t="s">
        <v>23</v>
      </c>
      <c r="E30" s="24">
        <f>E22+E28</f>
        <v>1001690407.6999999</v>
      </c>
      <c r="F30" s="67"/>
      <c r="G30" s="24">
        <f>G22+G28</f>
        <v>952043793.48999989</v>
      </c>
      <c r="H30" s="67"/>
      <c r="I30" s="24">
        <f>E30-G30</f>
        <v>49646614.210000038</v>
      </c>
      <c r="K30" s="3">
        <f>IF(G30=0,"n/a",IF(AND(I30/G30&lt;1,I30/G30&gt;-1),I30/G30,"n/a"))</f>
        <v>5.2147405980144668E-2</v>
      </c>
      <c r="M30" s="4">
        <f>IF(E68=0,"n/a",E30/E68)</f>
        <v>0.87609307767759004</v>
      </c>
      <c r="N30" s="58"/>
      <c r="O30" s="4" t="e">
        <f>IF(#REF!=0,"n/a",#REF!/#REF!)</f>
        <v>#REF!</v>
      </c>
      <c r="P30" s="58"/>
      <c r="Q30" s="4">
        <f>IF(G68=0,"n/a",G30/G68)</f>
        <v>0.83453717174419473</v>
      </c>
    </row>
    <row r="31" spans="2:17" ht="6.95" customHeight="1" x14ac:dyDescent="0.2">
      <c r="E31" s="24"/>
      <c r="F31" s="67"/>
      <c r="G31" s="24"/>
      <c r="H31" s="67"/>
      <c r="I31" s="24"/>
      <c r="K31" s="10"/>
      <c r="M31" s="60"/>
      <c r="N31" s="60"/>
      <c r="O31" s="60"/>
      <c r="P31" s="60"/>
      <c r="Q31" s="60"/>
    </row>
    <row r="32" spans="2:17" x14ac:dyDescent="0.2">
      <c r="B32" s="47" t="s">
        <v>24</v>
      </c>
      <c r="E32" s="24">
        <v>12723425.58</v>
      </c>
      <c r="F32" s="67"/>
      <c r="G32" s="24">
        <v>840412.58</v>
      </c>
      <c r="H32" s="67"/>
      <c r="I32" s="24">
        <f>E32-G32</f>
        <v>11883013</v>
      </c>
      <c r="K32" s="3" t="str">
        <f>IF(G32=0,"n/a",IF(AND(I32/G32&lt;1,I32/G32&gt;-1),I32/G32,"n/a"))</f>
        <v>n/a</v>
      </c>
      <c r="M32" s="60"/>
      <c r="N32" s="60"/>
      <c r="O32" s="60"/>
      <c r="P32" s="60"/>
      <c r="Q32" s="60"/>
    </row>
    <row r="33" spans="1:17" x14ac:dyDescent="0.2">
      <c r="B33" s="47" t="s">
        <v>25</v>
      </c>
      <c r="E33" s="25">
        <v>16340585.800000001</v>
      </c>
      <c r="F33" s="26"/>
      <c r="G33" s="25">
        <v>17135935.190000001</v>
      </c>
      <c r="H33" s="22"/>
      <c r="I33" s="25">
        <f>E33-G33</f>
        <v>-795349.3900000006</v>
      </c>
      <c r="K33" s="8">
        <f>IF(G33=0,"n/a",IF(AND(I33/G33&lt;1,I33/G33&gt;-1),I33/G33,"n/a"))</f>
        <v>-4.6414122204672073E-2</v>
      </c>
    </row>
    <row r="34" spans="1:17" ht="6.95" customHeight="1" x14ac:dyDescent="0.2">
      <c r="E34" s="24"/>
      <c r="F34" s="68"/>
      <c r="G34" s="24"/>
      <c r="H34" s="68"/>
      <c r="I34" s="24"/>
      <c r="K34" s="14"/>
      <c r="M34" s="60"/>
      <c r="N34" s="60"/>
      <c r="O34" s="60"/>
      <c r="P34" s="60"/>
      <c r="Q34" s="60"/>
    </row>
    <row r="35" spans="1:17" ht="12.75" thickBot="1" x14ac:dyDescent="0.25">
      <c r="C35" s="47" t="s">
        <v>26</v>
      </c>
      <c r="E35" s="27">
        <f>SUM(E30:E33)</f>
        <v>1030754419.0799999</v>
      </c>
      <c r="F35" s="69"/>
      <c r="G35" s="27">
        <f>SUM(G30:G33)</f>
        <v>970020141.25999999</v>
      </c>
      <c r="H35" s="69"/>
      <c r="I35" s="27">
        <f>E35-G35</f>
        <v>60734277.819999933</v>
      </c>
      <c r="K35" s="17">
        <f>IF(G35=0,"n/a",IF(AND(I35/G35&lt;1,I35/G35&gt;-1),I35/G35,"n/a"))</f>
        <v>6.2611357472546522E-2</v>
      </c>
    </row>
    <row r="36" spans="1:17" ht="12.75" thickTop="1" x14ac:dyDescent="0.2">
      <c r="E36" s="28"/>
      <c r="F36" s="70"/>
      <c r="G36" s="28"/>
      <c r="H36" s="71"/>
      <c r="I36" s="28"/>
    </row>
    <row r="37" spans="1:17" x14ac:dyDescent="0.2">
      <c r="C37" s="72" t="s">
        <v>36</v>
      </c>
      <c r="E37" s="23">
        <v>46542235.280000001</v>
      </c>
      <c r="F37" s="23"/>
      <c r="G37" s="37">
        <v>44930792.549999997</v>
      </c>
      <c r="H37" s="71"/>
      <c r="I37" s="28"/>
    </row>
    <row r="38" spans="1:17" x14ac:dyDescent="0.2">
      <c r="C38" s="47" t="s">
        <v>37</v>
      </c>
      <c r="E38" s="37">
        <v>19699350.41</v>
      </c>
      <c r="F38" s="73"/>
      <c r="G38" s="37">
        <v>17309995.940000001</v>
      </c>
      <c r="H38" s="74"/>
      <c r="I38" s="38"/>
    </row>
    <row r="39" spans="1:17" x14ac:dyDescent="0.2">
      <c r="C39" s="47" t="s">
        <v>38</v>
      </c>
      <c r="E39" s="37">
        <v>5841409.7999999998</v>
      </c>
      <c r="F39" s="73"/>
      <c r="G39" s="37">
        <v>5186356.95</v>
      </c>
      <c r="H39" s="74"/>
      <c r="I39" s="38"/>
    </row>
    <row r="40" spans="1:17" x14ac:dyDescent="0.2">
      <c r="C40" s="47" t="s">
        <v>27</v>
      </c>
      <c r="E40" s="37">
        <v>18409078.739999998</v>
      </c>
      <c r="F40" s="73"/>
      <c r="G40" s="37">
        <v>20249310.66</v>
      </c>
      <c r="H40" s="74"/>
      <c r="I40" s="38"/>
    </row>
    <row r="41" spans="1:17" x14ac:dyDescent="0.2">
      <c r="C41" s="47" t="s">
        <v>28</v>
      </c>
      <c r="E41" s="37">
        <v>15288118.35</v>
      </c>
      <c r="F41" s="73"/>
      <c r="G41" s="37">
        <v>16247595.34</v>
      </c>
      <c r="H41" s="74"/>
      <c r="I41" s="38"/>
    </row>
    <row r="42" spans="1:17" x14ac:dyDescent="0.2">
      <c r="C42" s="47" t="s">
        <v>39</v>
      </c>
      <c r="E42" s="37">
        <v>-591043.61</v>
      </c>
      <c r="F42" s="73"/>
      <c r="G42" s="37">
        <v>-8176350.6500000004</v>
      </c>
      <c r="H42" s="74"/>
      <c r="I42" s="38"/>
    </row>
    <row r="43" spans="1:17" x14ac:dyDescent="0.2">
      <c r="C43" s="47" t="s">
        <v>42</v>
      </c>
      <c r="E43" s="37">
        <v>-12345538.279999999</v>
      </c>
      <c r="F43" s="73"/>
      <c r="G43" s="37">
        <v>0</v>
      </c>
      <c r="H43" s="74"/>
      <c r="I43" s="38"/>
    </row>
    <row r="44" spans="1:17" x14ac:dyDescent="0.2">
      <c r="C44" s="47" t="s">
        <v>43</v>
      </c>
      <c r="E44" s="37">
        <v>-1225620.6000000001</v>
      </c>
      <c r="F44" s="73"/>
      <c r="G44" s="37">
        <v>0</v>
      </c>
      <c r="H44" s="74"/>
      <c r="I44" s="38"/>
    </row>
    <row r="45" spans="1:17" x14ac:dyDescent="0.2">
      <c r="E45" s="24"/>
      <c r="G45" s="24"/>
    </row>
    <row r="46" spans="1:17" ht="12.75" x14ac:dyDescent="0.2">
      <c r="A46" s="45" t="s">
        <v>29</v>
      </c>
      <c r="E46" s="29"/>
    </row>
    <row r="47" spans="1:17" x14ac:dyDescent="0.2">
      <c r="B47" s="65" t="s">
        <v>30</v>
      </c>
      <c r="E47" s="29"/>
    </row>
    <row r="48" spans="1:17" x14ac:dyDescent="0.2">
      <c r="C48" s="47" t="s">
        <v>10</v>
      </c>
      <c r="E48" s="30">
        <v>594792365</v>
      </c>
      <c r="G48" s="30">
        <v>601860929</v>
      </c>
      <c r="H48" s="32"/>
      <c r="I48" s="31">
        <f>E48-G48</f>
        <v>-7068564</v>
      </c>
      <c r="K48" s="3">
        <f>IF(G48=0,"n/a",IF(AND(I48/G48&lt;1,I48/G48&gt;-1),I48/G48,"n/a"))</f>
        <v>-1.174451382272731E-2</v>
      </c>
    </row>
    <row r="49" spans="2:17" x14ac:dyDescent="0.2">
      <c r="C49" s="47" t="s">
        <v>11</v>
      </c>
      <c r="E49" s="30">
        <v>261218335</v>
      </c>
      <c r="G49" s="30">
        <v>257871814</v>
      </c>
      <c r="H49" s="32"/>
      <c r="I49" s="31">
        <f>E49-G49</f>
        <v>3346521</v>
      </c>
      <c r="K49" s="3">
        <f>IF(G49=0,"n/a",IF(AND(I49/G49&lt;1,I49/G49&gt;-1),I49/G49,"n/a"))</f>
        <v>1.2977459413226139E-2</v>
      </c>
    </row>
    <row r="50" spans="2:17" x14ac:dyDescent="0.2">
      <c r="C50" s="47" t="s">
        <v>12</v>
      </c>
      <c r="E50" s="33">
        <v>22148981</v>
      </c>
      <c r="G50" s="33">
        <v>21361758</v>
      </c>
      <c r="H50" s="32"/>
      <c r="I50" s="33">
        <f>E50-G50</f>
        <v>787223</v>
      </c>
      <c r="K50" s="8">
        <f>IF(G50=0,"n/a",IF(AND(I50/G50&lt;1,I50/G50&gt;-1),I50/G50,"n/a"))</f>
        <v>3.6851976321424479E-2</v>
      </c>
    </row>
    <row r="51" spans="2:17" ht="6.95" customHeight="1" x14ac:dyDescent="0.2">
      <c r="E51" s="31"/>
      <c r="G51" s="31"/>
      <c r="I51" s="31"/>
      <c r="K51" s="10"/>
      <c r="M51" s="60"/>
      <c r="N51" s="60"/>
      <c r="O51" s="60"/>
      <c r="P51" s="60"/>
      <c r="Q51" s="60"/>
    </row>
    <row r="52" spans="2:17" x14ac:dyDescent="0.2">
      <c r="C52" s="47" t="s">
        <v>13</v>
      </c>
      <c r="E52" s="31">
        <f>SUM(E48:E50)</f>
        <v>878159681</v>
      </c>
      <c r="G52" s="31">
        <f>SUM(G48:G50)</f>
        <v>881094501</v>
      </c>
      <c r="H52" s="32"/>
      <c r="I52" s="31">
        <f>E52-G52</f>
        <v>-2934820</v>
      </c>
      <c r="K52" s="3">
        <f>IF(G52=0,"n/a",IF(AND(I52/G52&lt;1,I52/G52&gt;-1),I52/G52,"n/a"))</f>
        <v>-3.3308799415603207E-3</v>
      </c>
    </row>
    <row r="53" spans="2:17" ht="6.95" customHeight="1" x14ac:dyDescent="0.2">
      <c r="E53" s="31"/>
      <c r="G53" s="31"/>
      <c r="I53" s="31"/>
      <c r="K53" s="10"/>
      <c r="M53" s="60"/>
      <c r="N53" s="60"/>
      <c r="O53" s="60"/>
      <c r="P53" s="60"/>
      <c r="Q53" s="60"/>
    </row>
    <row r="54" spans="2:17" x14ac:dyDescent="0.2">
      <c r="B54" s="65" t="s">
        <v>31</v>
      </c>
      <c r="E54" s="31"/>
      <c r="G54" s="31"/>
      <c r="H54" s="32"/>
      <c r="I54" s="31"/>
      <c r="K54" s="10"/>
    </row>
    <row r="55" spans="2:17" x14ac:dyDescent="0.2">
      <c r="C55" s="47" t="s">
        <v>15</v>
      </c>
      <c r="E55" s="30">
        <v>42363723</v>
      </c>
      <c r="G55" s="30">
        <v>44149128</v>
      </c>
      <c r="H55" s="32"/>
      <c r="I55" s="31">
        <f>E55-G55</f>
        <v>-1785405</v>
      </c>
      <c r="K55" s="3">
        <f>IF(G55=0,"n/a",IF(AND(I55/G55&lt;1,I55/G55&gt;-1),I55/G55,"n/a"))</f>
        <v>-4.0440323079540777E-2</v>
      </c>
    </row>
    <row r="56" spans="2:17" x14ac:dyDescent="0.2">
      <c r="C56" s="47" t="s">
        <v>16</v>
      </c>
      <c r="E56" s="33">
        <v>2947693</v>
      </c>
      <c r="G56" s="33">
        <v>3253141</v>
      </c>
      <c r="H56" s="32"/>
      <c r="I56" s="33">
        <f>E56-G56</f>
        <v>-305448</v>
      </c>
      <c r="K56" s="8">
        <f>IF(G56=0,"n/a",IF(AND(I56/G56&lt;1,I56/G56&gt;-1),I56/G56,"n/a"))</f>
        <v>-9.3893255779568113E-2</v>
      </c>
    </row>
    <row r="57" spans="2:17" ht="6.95" customHeight="1" x14ac:dyDescent="0.2">
      <c r="E57" s="31"/>
      <c r="G57" s="31"/>
      <c r="I57" s="31"/>
      <c r="K57" s="10"/>
      <c r="M57" s="60"/>
      <c r="N57" s="60"/>
      <c r="O57" s="60"/>
      <c r="P57" s="60"/>
      <c r="Q57" s="60"/>
    </row>
    <row r="58" spans="2:17" x14ac:dyDescent="0.2">
      <c r="C58" s="47" t="s">
        <v>17</v>
      </c>
      <c r="E58" s="33">
        <f>SUM(E55:E56)</f>
        <v>45311416</v>
      </c>
      <c r="G58" s="33">
        <f>SUM(G55:G56)</f>
        <v>47402269</v>
      </c>
      <c r="H58" s="32"/>
      <c r="I58" s="33">
        <f>E58-G58</f>
        <v>-2090853</v>
      </c>
      <c r="K58" s="8">
        <f>IF(G58=0,"n/a",IF(AND(I58/G58&lt;1,I58/G58&gt;-1),I58/G58,"n/a"))</f>
        <v>-4.410871133615988E-2</v>
      </c>
    </row>
    <row r="59" spans="2:17" ht="6.95" customHeight="1" x14ac:dyDescent="0.2">
      <c r="E59" s="31"/>
      <c r="G59" s="31"/>
      <c r="I59" s="31"/>
      <c r="K59" s="10"/>
      <c r="M59" s="60"/>
      <c r="N59" s="60"/>
      <c r="O59" s="60"/>
      <c r="P59" s="60"/>
      <c r="Q59" s="60"/>
    </row>
    <row r="60" spans="2:17" x14ac:dyDescent="0.2">
      <c r="C60" s="47" t="s">
        <v>32</v>
      </c>
      <c r="E60" s="31">
        <f>E52+E58</f>
        <v>923471097</v>
      </c>
      <c r="G60" s="31">
        <f>G52+G58</f>
        <v>928496770</v>
      </c>
      <c r="H60" s="32"/>
      <c r="I60" s="31">
        <f>E60-G60</f>
        <v>-5025673</v>
      </c>
      <c r="K60" s="3">
        <f>IF(G60=0,"n/a",IF(AND(I60/G60&lt;1,I60/G60&gt;-1),I60/G60,"n/a"))</f>
        <v>-5.4126984200494315E-3</v>
      </c>
    </row>
    <row r="61" spans="2:17" ht="6.95" customHeight="1" x14ac:dyDescent="0.2">
      <c r="E61" s="31"/>
      <c r="G61" s="31"/>
      <c r="I61" s="31"/>
      <c r="K61" s="10"/>
      <c r="M61" s="60"/>
      <c r="N61" s="60"/>
      <c r="O61" s="60"/>
      <c r="P61" s="60"/>
      <c r="Q61" s="60"/>
    </row>
    <row r="62" spans="2:17" x14ac:dyDescent="0.2">
      <c r="B62" s="65" t="s">
        <v>33</v>
      </c>
      <c r="E62" s="31"/>
      <c r="G62" s="31"/>
      <c r="H62" s="32"/>
      <c r="I62" s="31"/>
      <c r="K62" s="10"/>
    </row>
    <row r="63" spans="2:17" x14ac:dyDescent="0.2">
      <c r="C63" s="47" t="s">
        <v>20</v>
      </c>
      <c r="E63" s="30">
        <v>49934674</v>
      </c>
      <c r="G63" s="30">
        <v>51714041</v>
      </c>
      <c r="H63" s="32"/>
      <c r="I63" s="31">
        <f>E63-G63</f>
        <v>-1779367</v>
      </c>
      <c r="K63" s="3">
        <f>IF(G63=0,"n/a",IF(AND(I63/G63&lt;1,I63/G63&gt;-1),I63/G63,"n/a"))</f>
        <v>-3.4407811990557848E-2</v>
      </c>
    </row>
    <row r="64" spans="2:17" x14ac:dyDescent="0.2">
      <c r="C64" s="47" t="s">
        <v>21</v>
      </c>
      <c r="E64" s="33">
        <v>169954944</v>
      </c>
      <c r="G64" s="33">
        <v>160593728</v>
      </c>
      <c r="H64" s="32"/>
      <c r="I64" s="33">
        <f>E64-G64</f>
        <v>9361216</v>
      </c>
      <c r="K64" s="8">
        <f>IF(G64=0,"n/a",IF(AND(I64/G64&lt;1,I64/G64&gt;-1),I64/G64,"n/a"))</f>
        <v>5.8291292671155875E-2</v>
      </c>
    </row>
    <row r="65" spans="1:17" ht="6.95" customHeight="1" x14ac:dyDescent="0.2">
      <c r="E65" s="31"/>
      <c r="G65" s="31"/>
      <c r="I65" s="31"/>
      <c r="K65" s="10"/>
      <c r="M65" s="60"/>
      <c r="N65" s="60"/>
      <c r="O65" s="60"/>
      <c r="P65" s="60"/>
      <c r="Q65" s="60"/>
    </row>
    <row r="66" spans="1:17" x14ac:dyDescent="0.2">
      <c r="C66" s="47" t="s">
        <v>22</v>
      </c>
      <c r="E66" s="33">
        <f>SUM(E63:E64)</f>
        <v>219889618</v>
      </c>
      <c r="G66" s="33">
        <f>SUM(G63:G64)</f>
        <v>212307769</v>
      </c>
      <c r="H66" s="32"/>
      <c r="I66" s="33">
        <f>E66-G66</f>
        <v>7581849</v>
      </c>
      <c r="K66" s="8">
        <f>IF(G66=0,"n/a",IF(AND(I66/G66&lt;1,I66/G66&gt;-1),I66/G66,"n/a"))</f>
        <v>3.5711594708529013E-2</v>
      </c>
    </row>
    <row r="67" spans="1:17" ht="6.95" customHeight="1" x14ac:dyDescent="0.2">
      <c r="E67" s="31"/>
      <c r="G67" s="31"/>
      <c r="I67" s="31"/>
      <c r="K67" s="10"/>
      <c r="M67" s="60"/>
      <c r="N67" s="60"/>
      <c r="O67" s="60"/>
      <c r="P67" s="60"/>
      <c r="Q67" s="60"/>
    </row>
    <row r="68" spans="1:17" ht="12.75" thickBot="1" x14ac:dyDescent="0.25">
      <c r="C68" s="47" t="s">
        <v>34</v>
      </c>
      <c r="E68" s="34">
        <f>E60+E66</f>
        <v>1143360715</v>
      </c>
      <c r="G68" s="34">
        <f>G60+G66</f>
        <v>1140804539</v>
      </c>
      <c r="H68" s="32"/>
      <c r="I68" s="34">
        <f>E68-G68</f>
        <v>2556176</v>
      </c>
      <c r="K68" s="17">
        <f>IF(G68=0,"n/a",IF(AND(I68/G68&lt;1,I68/G68&gt;-1),I68/G68,"n/a"))</f>
        <v>2.2406783218452816E-3</v>
      </c>
    </row>
    <row r="69" spans="1:17" ht="12.75" thickTop="1" x14ac:dyDescent="0.2"/>
    <row r="70" spans="1:17" ht="12.75" customHeight="1" x14ac:dyDescent="0.2">
      <c r="A70" s="47" t="s">
        <v>3</v>
      </c>
      <c r="C70" s="39" t="s">
        <v>35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7" x14ac:dyDescent="0.2">
      <c r="A71" s="47" t="s">
        <v>3</v>
      </c>
    </row>
    <row r="72" spans="1:17" x14ac:dyDescent="0.2">
      <c r="A72" s="47" t="s">
        <v>3</v>
      </c>
    </row>
    <row r="73" spans="1:17" x14ac:dyDescent="0.2">
      <c r="A73" s="47" t="s">
        <v>3</v>
      </c>
    </row>
    <row r="74" spans="1:17" x14ac:dyDescent="0.2">
      <c r="A74" s="47" t="s">
        <v>3</v>
      </c>
    </row>
    <row r="75" spans="1:17" x14ac:dyDescent="0.2">
      <c r="A75" s="47" t="s">
        <v>3</v>
      </c>
    </row>
    <row r="76" spans="1:17" x14ac:dyDescent="0.2">
      <c r="A76" s="47" t="s">
        <v>3</v>
      </c>
    </row>
    <row r="77" spans="1:17" x14ac:dyDescent="0.2">
      <c r="A77" s="47" t="s">
        <v>3</v>
      </c>
    </row>
    <row r="78" spans="1:17" x14ac:dyDescent="0.2">
      <c r="A78" s="47" t="s">
        <v>3</v>
      </c>
    </row>
    <row r="79" spans="1:17" x14ac:dyDescent="0.2">
      <c r="A79" s="47" t="s">
        <v>3</v>
      </c>
    </row>
    <row r="80" spans="1:17" x14ac:dyDescent="0.2">
      <c r="A80" s="47" t="s">
        <v>3</v>
      </c>
    </row>
    <row r="81" spans="1:1" x14ac:dyDescent="0.2">
      <c r="A81" s="47" t="s">
        <v>3</v>
      </c>
    </row>
    <row r="82" spans="1:1" x14ac:dyDescent="0.2">
      <c r="A82" s="47" t="s">
        <v>3</v>
      </c>
    </row>
    <row r="83" spans="1:1" x14ac:dyDescent="0.2">
      <c r="A83" s="47" t="s">
        <v>3</v>
      </c>
    </row>
    <row r="84" spans="1:1" x14ac:dyDescent="0.2">
      <c r="A84" s="47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4F6E9D1C9324428372E5377D8D1E8B" ma:contentTypeVersion="36" ma:contentTypeDescription="" ma:contentTypeScope="" ma:versionID="6910288be22ca8218cc6040282d8241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2021-11-12T08:00:00+00:00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210869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F4AA98-8BE0-4085-90A4-2E7C5FDCF723}"/>
</file>

<file path=customXml/itemProps2.xml><?xml version="1.0" encoding="utf-8"?>
<ds:datastoreItem xmlns:ds="http://schemas.openxmlformats.org/officeDocument/2006/customXml" ds:itemID="{64BBFB88-35D1-4769-A563-8D19784D8E18}"/>
</file>

<file path=customXml/itemProps3.xml><?xml version="1.0" encoding="utf-8"?>
<ds:datastoreItem xmlns:ds="http://schemas.openxmlformats.org/officeDocument/2006/customXml" ds:itemID="{3C293BAF-965B-404F-BEAA-D051EA0EEA61}"/>
</file>

<file path=customXml/itemProps4.xml><?xml version="1.0" encoding="utf-8"?>
<ds:datastoreItem xmlns:ds="http://schemas.openxmlformats.org/officeDocument/2006/customXml" ds:itemID="{3CA10FD1-F9CE-445C-9C26-7765B85BD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07-2021 SOG</vt:lpstr>
      <vt:lpstr>08-2021 SOG</vt:lpstr>
      <vt:lpstr>09-2021 SOG</vt:lpstr>
      <vt:lpstr>12ME 09-2021 SOG</vt:lpstr>
      <vt:lpstr>'07-2021 SOG'!Print_Area</vt:lpstr>
      <vt:lpstr>'08-2021 SOG'!Print_Area</vt:lpstr>
      <vt:lpstr>'09-2021 SOG'!Print_Area</vt:lpstr>
      <vt:lpstr>'12ME 09-2021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2019-11-08T17:14:36Z</cp:lastPrinted>
  <dcterms:created xsi:type="dcterms:W3CDTF">2019-04-22T18:51:38Z</dcterms:created>
  <dcterms:modified xsi:type="dcterms:W3CDTF">2021-11-06T03:29:30Z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0x0101006E56B4D1795A2E4DB2F0B01679ED314A007B4F6E9D1C9324428372E5377D8D1E8B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